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9375BC-5E41-409C-8552-E3C54C429C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Y143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1" i="1" s="1"/>
  <c r="BO22" i="1"/>
  <c r="BM22" i="1"/>
  <c r="X508" i="1" s="1"/>
  <c r="Y22" i="1"/>
  <c r="H10" i="1"/>
  <c r="A9" i="1"/>
  <c r="A10" i="1" s="1"/>
  <c r="D7" i="1"/>
  <c r="Q6" i="1"/>
  <c r="P2" i="1"/>
  <c r="BP68" i="1" l="1"/>
  <c r="BN68" i="1"/>
  <c r="Z68" i="1"/>
  <c r="BP99" i="1"/>
  <c r="BN99" i="1"/>
  <c r="Z99" i="1"/>
  <c r="BP131" i="1"/>
  <c r="BN131" i="1"/>
  <c r="Z131" i="1"/>
  <c r="BP170" i="1"/>
  <c r="BN170" i="1"/>
  <c r="Z170" i="1"/>
  <c r="Z173" i="1" s="1"/>
  <c r="BP205" i="1"/>
  <c r="BN205" i="1"/>
  <c r="Z205" i="1"/>
  <c r="BP230" i="1"/>
  <c r="BN230" i="1"/>
  <c r="Z230" i="1"/>
  <c r="BP240" i="1"/>
  <c r="BN240" i="1"/>
  <c r="Z240" i="1"/>
  <c r="BP289" i="1"/>
  <c r="BN289" i="1"/>
  <c r="Z289" i="1"/>
  <c r="BP323" i="1"/>
  <c r="BN323" i="1"/>
  <c r="Z323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31" i="1"/>
  <c r="BN31" i="1"/>
  <c r="Z54" i="1"/>
  <c r="BN54" i="1"/>
  <c r="BP79" i="1"/>
  <c r="BN79" i="1"/>
  <c r="Z79" i="1"/>
  <c r="BP114" i="1"/>
  <c r="BN114" i="1"/>
  <c r="Z114" i="1"/>
  <c r="Y168" i="1"/>
  <c r="BP160" i="1"/>
  <c r="BN160" i="1"/>
  <c r="Z160" i="1"/>
  <c r="Y199" i="1"/>
  <c r="BP193" i="1"/>
  <c r="BN193" i="1"/>
  <c r="Z193" i="1"/>
  <c r="BP220" i="1"/>
  <c r="BN220" i="1"/>
  <c r="Z220" i="1"/>
  <c r="Y237" i="1"/>
  <c r="Y236" i="1"/>
  <c r="BP235" i="1"/>
  <c r="BN235" i="1"/>
  <c r="Z235" i="1"/>
  <c r="Z236" i="1" s="1"/>
  <c r="BP239" i="1"/>
  <c r="BN239" i="1"/>
  <c r="Z239" i="1"/>
  <c r="BP251" i="1"/>
  <c r="BN251" i="1"/>
  <c r="Z251" i="1"/>
  <c r="BP301" i="1"/>
  <c r="BN301" i="1"/>
  <c r="Z301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Y122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B517" i="1"/>
  <c r="X509" i="1"/>
  <c r="X510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Z70" i="1"/>
  <c r="BN70" i="1"/>
  <c r="Z77" i="1"/>
  <c r="BN77" i="1"/>
  <c r="Z83" i="1"/>
  <c r="BN83" i="1"/>
  <c r="BP83" i="1"/>
  <c r="Z97" i="1"/>
  <c r="BN97" i="1"/>
  <c r="Z106" i="1"/>
  <c r="BN106" i="1"/>
  <c r="Z112" i="1"/>
  <c r="BN112" i="1"/>
  <c r="Z118" i="1"/>
  <c r="BN118" i="1"/>
  <c r="BP118" i="1"/>
  <c r="Z126" i="1"/>
  <c r="BN126" i="1"/>
  <c r="Z137" i="1"/>
  <c r="BN137" i="1"/>
  <c r="Z142" i="1"/>
  <c r="Z143" i="1" s="1"/>
  <c r="BN142" i="1"/>
  <c r="BP142" i="1"/>
  <c r="Z146" i="1"/>
  <c r="BN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6" i="1"/>
  <c r="BN226" i="1"/>
  <c r="Z242" i="1"/>
  <c r="BN242" i="1"/>
  <c r="Z249" i="1"/>
  <c r="BN249" i="1"/>
  <c r="Z253" i="1"/>
  <c r="BN253" i="1"/>
  <c r="Z260" i="1"/>
  <c r="BN260" i="1"/>
  <c r="Z261" i="1"/>
  <c r="BN261" i="1"/>
  <c r="Y270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Z299" i="1"/>
  <c r="BN299" i="1"/>
  <c r="Z307" i="1"/>
  <c r="BN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F9" i="1"/>
  <c r="J9" i="1"/>
  <c r="F10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BN69" i="1"/>
  <c r="BP76" i="1"/>
  <c r="BN76" i="1"/>
  <c r="Z76" i="1"/>
  <c r="Y80" i="1"/>
  <c r="BP84" i="1"/>
  <c r="BN84" i="1"/>
  <c r="Z84" i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Z417" i="1" s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495" i="1" s="1"/>
  <c r="Z167" i="1" l="1"/>
  <c r="Z44" i="1"/>
  <c r="Z354" i="1"/>
  <c r="Z324" i="1"/>
  <c r="Z293" i="1"/>
  <c r="Z149" i="1"/>
  <c r="Z490" i="1"/>
  <c r="Z58" i="1"/>
  <c r="Z469" i="1"/>
  <c r="Z453" i="1"/>
  <c r="Z410" i="1"/>
  <c r="Z330" i="1"/>
  <c r="Z317" i="1"/>
  <c r="Z254" i="1"/>
  <c r="Z227" i="1"/>
  <c r="Z262" i="1"/>
  <c r="Z245" i="1"/>
  <c r="Z85" i="1"/>
  <c r="Z71" i="1"/>
  <c r="Z65" i="1"/>
  <c r="Z359" i="1"/>
  <c r="Z101" i="1"/>
  <c r="Z478" i="1"/>
  <c r="Z447" i="1"/>
  <c r="Z399" i="1"/>
  <c r="Y509" i="1"/>
  <c r="Z303" i="1"/>
  <c r="Y507" i="1"/>
  <c r="Z311" i="1"/>
  <c r="Z485" i="1"/>
  <c r="Z463" i="1"/>
  <c r="Z199" i="1"/>
  <c r="Z32" i="1"/>
  <c r="Y511" i="1"/>
  <c r="Y508" i="1"/>
  <c r="Z211" i="1"/>
  <c r="Z109" i="1"/>
  <c r="Z80" i="1"/>
  <c r="Y510" i="1" l="1"/>
  <c r="Z512" i="1"/>
</calcChain>
</file>

<file path=xl/sharedStrings.xml><?xml version="1.0" encoding="utf-8"?>
<sst xmlns="http://schemas.openxmlformats.org/spreadsheetml/2006/main" count="2276" uniqueCount="816">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</sst>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45857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0.41666666666666669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200</v>
      </c>
      <c r="Y41" s="568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1">
        <v>4680115882539</v>
      </c>
      <c r="E42" s="572"/>
      <c r="F42" s="566">
        <v>0.37</v>
      </c>
      <c r="G42" s="32">
        <v>10</v>
      </c>
      <c r="H42" s="566">
        <v>3.7</v>
      </c>
      <c r="I42" s="566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74"/>
      <c r="R42" s="574"/>
      <c r="S42" s="574"/>
      <c r="T42" s="575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1">
        <v>4607091385687</v>
      </c>
      <c r="E43" s="572"/>
      <c r="F43" s="566">
        <v>0.4</v>
      </c>
      <c r="G43" s="32">
        <v>10</v>
      </c>
      <c r="H43" s="566">
        <v>4</v>
      </c>
      <c r="I43" s="566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74"/>
      <c r="R43" s="574"/>
      <c r="S43" s="574"/>
      <c r="T43" s="575"/>
      <c r="U43" s="34"/>
      <c r="V43" s="34"/>
      <c r="W43" s="35" t="s">
        <v>70</v>
      </c>
      <c r="X43" s="567">
        <v>240</v>
      </c>
      <c r="Y43" s="568">
        <f>IFERROR(IF(X43="",0,CEILING((X43/$H43),1)*$H43),"")</f>
        <v>240</v>
      </c>
      <c r="Z43" s="36">
        <f>IFERROR(IF(Y43=0,"",ROUNDUP(Y43/H43,0)*0.00902),"")</f>
        <v>0.54120000000000001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252.6</v>
      </c>
      <c r="BN43" s="64">
        <f>IFERROR(Y43*I43/H43,"0")</f>
        <v>252.6</v>
      </c>
      <c r="BO43" s="64">
        <f>IFERROR(1/J43*(X43/H43),"0")</f>
        <v>0.45454545454545459</v>
      </c>
      <c r="BP43" s="64">
        <f>IFERROR(1/J43*(Y43/H43),"0")</f>
        <v>0.45454545454545459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78.518518518518519</v>
      </c>
      <c r="Y44" s="569">
        <f>IFERROR(Y41/H41,"0")+IFERROR(Y42/H42,"0")+IFERROR(Y43/H43,"0")</f>
        <v>79</v>
      </c>
      <c r="Z44" s="569">
        <f>IFERROR(IF(Z41="",0,Z41),"0")+IFERROR(IF(Z42="",0,Z42),"0")+IFERROR(IF(Z43="",0,Z43),"0")</f>
        <v>0.90182000000000007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440</v>
      </c>
      <c r="Y45" s="569">
        <f>IFERROR(SUM(Y41:Y43),"0")</f>
        <v>445.20000000000005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200</v>
      </c>
      <c r="Y53" s="56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810</v>
      </c>
      <c r="Y57" s="568">
        <f t="shared" si="6"/>
        <v>810</v>
      </c>
      <c r="Z57" s="36">
        <f>IFERROR(IF(Y57=0,"",ROUNDUP(Y57/H57,0)*0.00902),"")</f>
        <v>1.6236000000000002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847.8</v>
      </c>
      <c r="BN57" s="64">
        <f t="shared" si="8"/>
        <v>847.8</v>
      </c>
      <c r="BO57" s="64">
        <f t="shared" si="9"/>
        <v>1.3636363636363638</v>
      </c>
      <c r="BP57" s="64">
        <f t="shared" si="10"/>
        <v>1.3636363636363638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198.51851851851853</v>
      </c>
      <c r="Y58" s="569">
        <f>IFERROR(Y52/H52,"0")+IFERROR(Y53/H53,"0")+IFERROR(Y54/H54,"0")+IFERROR(Y55/H55,"0")+IFERROR(Y56/H56,"0")+IFERROR(Y57/H57,"0")</f>
        <v>199</v>
      </c>
      <c r="Z58" s="569">
        <f>IFERROR(IF(Z52="",0,Z52),"0")+IFERROR(IF(Z53="",0,Z53),"0")+IFERROR(IF(Z54="",0,Z54),"0")+IFERROR(IF(Z55="",0,Z55),"0")+IFERROR(IF(Z56="",0,Z56),"0")+IFERROR(IF(Z57="",0,Z57),"0")</f>
        <v>1.9842200000000001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1010</v>
      </c>
      <c r="Y59" s="569">
        <f>IFERROR(SUM(Y52:Y57),"0")</f>
        <v>1015.2</v>
      </c>
      <c r="Z59" s="37"/>
      <c r="AA59" s="570"/>
      <c r="AB59" s="570"/>
      <c r="AC59" s="570"/>
    </row>
    <row r="60" spans="1:68" ht="14.25" hidden="1" customHeight="1" x14ac:dyDescent="0.25">
      <c r="A60" s="579" t="s">
        <v>137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50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114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135</v>
      </c>
      <c r="Y64" s="56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115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54.629629629629633</v>
      </c>
      <c r="Y65" s="569">
        <f>IFERROR(Y61/H61,"0")+IFERROR(Y62/H62,"0")+IFERROR(Y63/H63,"0")+IFERROR(Y64/H64,"0")</f>
        <v>55</v>
      </c>
      <c r="Z65" s="569">
        <f>IFERROR(IF(Z61="",0,Z61),"0")+IFERROR(IF(Z62="",0,Z62),"0")+IFERROR(IF(Z63="",0,Z63),"0")+IFERROR(IF(Z64="",0,Z64),"0")</f>
        <v>0.4204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185</v>
      </c>
      <c r="Y66" s="569">
        <f>IFERROR(SUM(Y61:Y64),"0")</f>
        <v>189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172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30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3.8461538461538463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30</v>
      </c>
      <c r="Y86" s="569">
        <f>IFERROR(SUM(Y83:Y84),"0")</f>
        <v>31.2</v>
      </c>
      <c r="Z86" s="37"/>
      <c r="AA86" s="570"/>
      <c r="AB86" s="570"/>
      <c r="AC86" s="570"/>
    </row>
    <row r="87" spans="1:68" ht="16.5" hidden="1" customHeight="1" x14ac:dyDescent="0.25">
      <c r="A87" s="587" t="s">
        <v>179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300</v>
      </c>
      <c r="Y89" s="56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225</v>
      </c>
      <c r="Y91" s="56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115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77.777777777777771</v>
      </c>
      <c r="Y92" s="569">
        <f>IFERROR(Y89/H89,"0")+IFERROR(Y90/H90,"0")+IFERROR(Y91/H91,"0")</f>
        <v>78</v>
      </c>
      <c r="Z92" s="569">
        <f>IFERROR(IF(Z89="",0,Z89),"0")+IFERROR(IF(Z90="",0,Z90),"0")+IFERROR(IF(Z91="",0,Z91),"0")</f>
        <v>0.98243999999999998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525</v>
      </c>
      <c r="Y93" s="569">
        <f>IFERROR(SUM(Y89:Y91),"0")</f>
        <v>527.40000000000009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200</v>
      </c>
      <c r="Y95" s="568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191.35802469135803</v>
      </c>
      <c r="Y101" s="569">
        <f>IFERROR(Y95/H95,"0")+IFERROR(Y96/H96,"0")+IFERROR(Y97/H97,"0")+IFERROR(Y98/H98,"0")+IFERROR(Y99/H99,"0")+IFERROR(Y100/H100,"0")</f>
        <v>192</v>
      </c>
      <c r="Z101" s="569">
        <f>IFERROR(IF(Z95="",0,Z95),"0")+IFERROR(IF(Z96="",0,Z96),"0")+IFERROR(IF(Z97="",0,Z97),"0")+IFERROR(IF(Z98="",0,Z98),"0")+IFERROR(IF(Z99="",0,Z99),"0")+IFERROR(IF(Z100="",0,Z100),"0")</f>
        <v>1.5616699999999999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650</v>
      </c>
      <c r="Y102" s="569">
        <f>IFERROR(SUM(Y95:Y100),"0")</f>
        <v>653.40000000000009</v>
      </c>
      <c r="Z102" s="37"/>
      <c r="AA102" s="570"/>
      <c r="AB102" s="570"/>
      <c r="AC102" s="570"/>
    </row>
    <row r="103" spans="1:68" ht="16.5" hidden="1" customHeight="1" x14ac:dyDescent="0.25">
      <c r="A103" s="587" t="s">
        <v>202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120</v>
      </c>
      <c r="Y105" s="568">
        <f>IFERROR(IF(X105="",0,CEILING((X105/$H105),1)*$H105),"")</f>
        <v>129.60000000000002</v>
      </c>
      <c r="Z105" s="36">
        <f>IFERROR(IF(Y105=0,"",ROUNDUP(Y105/H105,0)*0.01898),"")</f>
        <v>0.22776000000000002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124.83333333333331</v>
      </c>
      <c r="BN105" s="64">
        <f>IFERROR(Y105*I105/H105,"0")</f>
        <v>134.82000000000002</v>
      </c>
      <c r="BO105" s="64">
        <f>IFERROR(1/J105*(X105/H105),"0")</f>
        <v>0.1736111111111111</v>
      </c>
      <c r="BP105" s="64">
        <f>IFERROR(1/J105*(Y105/H105),"0")</f>
        <v>0.18750000000000003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450</v>
      </c>
      <c r="Y107" s="568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111.11111111111111</v>
      </c>
      <c r="Y109" s="569">
        <f>IFERROR(Y105/H105,"0")+IFERROR(Y106/H106,"0")+IFERROR(Y107/H107,"0")+IFERROR(Y108/H108,"0")</f>
        <v>112</v>
      </c>
      <c r="Z109" s="569">
        <f>IFERROR(IF(Z105="",0,Z105),"0")+IFERROR(IF(Z106="",0,Z106),"0")+IFERROR(IF(Z107="",0,Z107),"0")+IFERROR(IF(Z108="",0,Z108),"0")</f>
        <v>1.1297600000000001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570</v>
      </c>
      <c r="Y110" s="569">
        <f>IFERROR(SUM(Y105:Y108),"0")</f>
        <v>579.6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137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600</v>
      </c>
      <c r="Y118" s="568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450</v>
      </c>
      <c r="Y120" s="568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492</v>
      </c>
      <c r="BN120" s="64">
        <f>IFERROR(Y120*I120/H120,"0")</f>
        <v>492.98399999999998</v>
      </c>
      <c r="BO120" s="64">
        <f>IFERROR(1/J120*(X120/H120),"0")</f>
        <v>0.91575091575091572</v>
      </c>
      <c r="BP120" s="64">
        <f>IFERROR(1/J120*(Y120/H120),"0")</f>
        <v>0.91758241758241765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45</v>
      </c>
      <c r="Y121" s="568">
        <f>IFERROR(IF(X121="",0,CEILING((X121/$H121),1)*$H121),"")</f>
        <v>45</v>
      </c>
      <c r="Z121" s="36">
        <f>IFERROR(IF(Y121=0,"",ROUNDUP(Y121/H121,0)*0.00651),"")</f>
        <v>0.16275000000000001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49.499999999999993</v>
      </c>
      <c r="BN121" s="64">
        <f>IFERROR(Y121*I121/H121,"0")</f>
        <v>49.499999999999993</v>
      </c>
      <c r="BO121" s="64">
        <f>IFERROR(1/J121*(X121/H121),"0")</f>
        <v>0.13736263736263737</v>
      </c>
      <c r="BP121" s="64">
        <f>IFERROR(1/J121*(Y121/H121),"0")</f>
        <v>0.13736263736263737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265.74074074074076</v>
      </c>
      <c r="Y122" s="569">
        <f>IFERROR(Y118/H118,"0")+IFERROR(Y119/H119,"0")+IFERROR(Y120/H120,"0")+IFERROR(Y121/H121,"0")</f>
        <v>267</v>
      </c>
      <c r="Z122" s="569">
        <f>IFERROR(IF(Z118="",0,Z118),"0")+IFERROR(IF(Z119="",0,Z119),"0")+IFERROR(IF(Z120="",0,Z120),"0")+IFERROR(IF(Z121="",0,Z121),"0")</f>
        <v>2.6734200000000001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1095</v>
      </c>
      <c r="Y123" s="569">
        <f>IFERROR(SUM(Y118:Y121),"0")</f>
        <v>1103.4000000000001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172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29.7</v>
      </c>
      <c r="Y126" s="568">
        <f>IFERROR(IF(X126="",0,CEILING((X126/$H126),1)*$H126),"")</f>
        <v>29.7</v>
      </c>
      <c r="Z126" s="36">
        <f>IFERROR(IF(Y126=0,"",ROUNDUP(Y126/H126,0)*0.00651),"")</f>
        <v>9.7650000000000001E-2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33.57</v>
      </c>
      <c r="BN126" s="64">
        <f>IFERROR(Y126*I126/H126,"0")</f>
        <v>33.57</v>
      </c>
      <c r="BO126" s="64">
        <f>IFERROR(1/J126*(X126/H126),"0")</f>
        <v>8.241758241758243E-2</v>
      </c>
      <c r="BP126" s="64">
        <f>IFERROR(1/J126*(Y126/H126),"0")</f>
        <v>8.241758241758243E-2</v>
      </c>
    </row>
    <row r="127" spans="1:68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15</v>
      </c>
      <c r="Y127" s="569">
        <f>IFERROR(Y125/H125,"0")+IFERROR(Y126/H126,"0")</f>
        <v>15</v>
      </c>
      <c r="Z127" s="569">
        <f>IFERROR(IF(Z125="",0,Z125),"0")+IFERROR(IF(Z126="",0,Z126),"0")</f>
        <v>9.7650000000000001E-2</v>
      </c>
      <c r="AA127" s="570"/>
      <c r="AB127" s="570"/>
      <c r="AC127" s="570"/>
    </row>
    <row r="128" spans="1:68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29.7</v>
      </c>
      <c r="Y128" s="569">
        <f>IFERROR(SUM(Y125:Y126),"0")</f>
        <v>29.7</v>
      </c>
      <c r="Z128" s="37"/>
      <c r="AA128" s="570"/>
      <c r="AB128" s="570"/>
      <c r="AC128" s="570"/>
    </row>
    <row r="129" spans="1:68" ht="16.5" hidden="1" customHeight="1" x14ac:dyDescent="0.25">
      <c r="A129" s="587" t="s">
        <v>235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35</v>
      </c>
      <c r="Y132" s="568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12.5</v>
      </c>
      <c r="Y133" s="569">
        <f>IFERROR(Y131/H131,"0")+IFERROR(Y132/H132,"0")</f>
        <v>13</v>
      </c>
      <c r="Z133" s="569">
        <f>IFERROR(IF(Z131="",0,Z131),"0")+IFERROR(IF(Z132="",0,Z132),"0")</f>
        <v>8.4629999999999997E-2</v>
      </c>
      <c r="AA133" s="570"/>
      <c r="AB133" s="570"/>
      <c r="AC133" s="570"/>
    </row>
    <row r="134" spans="1:68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35</v>
      </c>
      <c r="Y134" s="569">
        <f>IFERROR(SUM(Y131:Y132),"0")</f>
        <v>36.4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66</v>
      </c>
      <c r="Y137" s="568">
        <f>IFERROR(IF(X137="",0,CEILING((X137/$H137),1)*$H137),"")</f>
        <v>66</v>
      </c>
      <c r="Z137" s="36">
        <f>IFERROR(IF(Y137=0,"",ROUNDUP(Y137/H137,0)*0.00651),"")</f>
        <v>0.16275000000000001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72.699999999999989</v>
      </c>
      <c r="BN137" s="64">
        <f>IFERROR(Y137*I137/H137,"0")</f>
        <v>72.699999999999989</v>
      </c>
      <c r="BO137" s="64">
        <f>IFERROR(1/J137*(X137/H137),"0")</f>
        <v>0.13736263736263737</v>
      </c>
      <c r="BP137" s="64">
        <f>IFERROR(1/J137*(Y137/H137),"0")</f>
        <v>0.13736263736263737</v>
      </c>
    </row>
    <row r="138" spans="1:68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25</v>
      </c>
      <c r="Y138" s="569">
        <f>IFERROR(Y136/H136,"0")+IFERROR(Y137/H137,"0")</f>
        <v>25</v>
      </c>
      <c r="Z138" s="569">
        <f>IFERROR(IF(Z136="",0,Z136),"0")+IFERROR(IF(Z137="",0,Z137),"0")</f>
        <v>0.16275000000000001</v>
      </c>
      <c r="AA138" s="570"/>
      <c r="AB138" s="570"/>
      <c r="AC138" s="570"/>
    </row>
    <row r="139" spans="1:68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66</v>
      </c>
      <c r="Y139" s="569">
        <f>IFERROR(SUM(Y136:Y137),"0")</f>
        <v>66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256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257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137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50</v>
      </c>
      <c r="Y158" s="568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53.214285714285715</v>
      </c>
      <c r="BN158" s="64">
        <f t="shared" ref="BN158:BN166" si="23">IFERROR(Y158*I158/H158,"0")</f>
        <v>53.64</v>
      </c>
      <c r="BO158" s="64">
        <f t="shared" ref="BO158:BO166" si="24">IFERROR(1/J158*(X158/H158),"0")</f>
        <v>9.0187590187590191E-2</v>
      </c>
      <c r="BP158" s="64">
        <f t="shared" ref="BP158:BP166" si="25">IFERROR(1/J158*(Y158/H158),"0")</f>
        <v>9.0909090909090912E-2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30</v>
      </c>
      <c r="Y159" s="568">
        <f t="shared" si="21"/>
        <v>33.6</v>
      </c>
      <c r="Z159" s="36">
        <f>IFERROR(IF(Y159=0,"",ROUNDUP(Y159/H159,0)*0.00902),"")</f>
        <v>7.2160000000000002E-2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31.928571428571427</v>
      </c>
      <c r="BN159" s="64">
        <f t="shared" si="23"/>
        <v>35.76</v>
      </c>
      <c r="BO159" s="64">
        <f t="shared" si="24"/>
        <v>5.4112554112554112E-2</v>
      </c>
      <c r="BP159" s="64">
        <f t="shared" si="25"/>
        <v>6.0606060606060608E-2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100</v>
      </c>
      <c r="Y160" s="568">
        <f t="shared" si="21"/>
        <v>100.80000000000001</v>
      </c>
      <c r="Z160" s="36">
        <f>IFERROR(IF(Y160=0,"",ROUNDUP(Y160/H160,0)*0.00902),"")</f>
        <v>0.21648000000000001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105</v>
      </c>
      <c r="BN160" s="64">
        <f t="shared" si="23"/>
        <v>105.84000000000002</v>
      </c>
      <c r="BO160" s="64">
        <f t="shared" si="24"/>
        <v>0.18037518037518038</v>
      </c>
      <c r="BP160" s="64">
        <f t="shared" si="25"/>
        <v>0.18181818181818182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105</v>
      </c>
      <c r="Y161" s="568">
        <f t="shared" si="21"/>
        <v>105</v>
      </c>
      <c r="Z161" s="36">
        <f>IFERROR(IF(Y161=0,"",ROUNDUP(Y161/H161,0)*0.00502),"")</f>
        <v>0.251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111.5</v>
      </c>
      <c r="BN161" s="64">
        <f t="shared" si="23"/>
        <v>111.5</v>
      </c>
      <c r="BO161" s="64">
        <f t="shared" si="24"/>
        <v>0.21367521367521369</v>
      </c>
      <c r="BP161" s="64">
        <f t="shared" si="25"/>
        <v>0.21367521367521369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105</v>
      </c>
      <c r="Y162" s="568">
        <f t="shared" si="21"/>
        <v>105</v>
      </c>
      <c r="Z162" s="36">
        <f>IFERROR(IF(Y162=0,"",ROUNDUP(Y162/H162,0)*0.00502),"")</f>
        <v>0.251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111.5</v>
      </c>
      <c r="BN162" s="64">
        <f t="shared" si="23"/>
        <v>111.5</v>
      </c>
      <c r="BO162" s="64">
        <f t="shared" si="24"/>
        <v>0.21367521367521369</v>
      </c>
      <c r="BP162" s="64">
        <f t="shared" si="25"/>
        <v>0.21367521367521369</v>
      </c>
    </row>
    <row r="163" spans="1:68" ht="27" hidden="1" customHeight="1" x14ac:dyDescent="0.25">
      <c r="A163" s="54" t="s">
        <v>274</v>
      </c>
      <c r="B163" s="54" t="s">
        <v>275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175</v>
      </c>
      <c r="Y164" s="568">
        <f t="shared" si="21"/>
        <v>176.4</v>
      </c>
      <c r="Z164" s="36">
        <f>IFERROR(IF(Y164=0,"",ROUNDUP(Y164/H164,0)*0.00502),"")</f>
        <v>0.42168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183.33333333333334</v>
      </c>
      <c r="BN164" s="64">
        <f t="shared" si="23"/>
        <v>184.8</v>
      </c>
      <c r="BO164" s="64">
        <f t="shared" si="24"/>
        <v>0.35612535612535612</v>
      </c>
      <c r="BP164" s="64">
        <f t="shared" si="25"/>
        <v>0.35897435897435903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226.1904761904762</v>
      </c>
      <c r="Y167" s="569">
        <f>IFERROR(Y158/H158,"0")+IFERROR(Y159/H159,"0")+IFERROR(Y160/H160,"0")+IFERROR(Y161/H161,"0")+IFERROR(Y162/H162,"0")+IFERROR(Y163/H163,"0")+IFERROR(Y164/H164,"0")+IFERROR(Y165/H165,"0")+IFERROR(Y166/H166,"0")</f>
        <v>228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1.32056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565</v>
      </c>
      <c r="Y168" s="569">
        <f>IFERROR(SUM(Y158:Y166),"0")</f>
        <v>571.20000000000005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3.5</v>
      </c>
      <c r="Y170" s="568">
        <f>IFERROR(IF(X170="",0,CEILING((X170/$H170),1)*$H170),"")</f>
        <v>3.7800000000000002</v>
      </c>
      <c r="Z170" s="36">
        <f>IFERROR(IF(Y170=0,"",ROUNDUP(Y170/H170,0)*0.0059),"")</f>
        <v>1.77E-2</v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4.0277777777777777</v>
      </c>
      <c r="BN170" s="64">
        <f>IFERROR(Y170*I170/H170,"0")</f>
        <v>4.3499999999999996</v>
      </c>
      <c r="BO170" s="64">
        <f>IFERROR(1/J170*(X170/H170),"0")</f>
        <v>1.2860082304526748E-2</v>
      </c>
      <c r="BP170" s="64">
        <f>IFERROR(1/J170*(Y170/H170),"0")</f>
        <v>1.3888888888888888E-2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7.0000000000000009</v>
      </c>
      <c r="Y171" s="568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7.0000000000000009</v>
      </c>
      <c r="Y172" s="56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13.888888888888889</v>
      </c>
      <c r="Y173" s="569">
        <f>IFERROR(Y170/H170,"0")+IFERROR(Y171/H171,"0")+IFERROR(Y172/H172,"0")</f>
        <v>15</v>
      </c>
      <c r="Z173" s="569">
        <f>IFERROR(IF(Z170="",0,Z170),"0")+IFERROR(IF(Z171="",0,Z171),"0")+IFERROR(IF(Z172="",0,Z172),"0")</f>
        <v>8.8499999999999995E-2</v>
      </c>
      <c r="AA173" s="570"/>
      <c r="AB173" s="570"/>
      <c r="AC173" s="570"/>
    </row>
    <row r="174" spans="1:68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17.5</v>
      </c>
      <c r="Y174" s="569">
        <f>IFERROR(SUM(Y170:Y172),"0")</f>
        <v>18.899999999999999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294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3.5</v>
      </c>
      <c r="Y176" s="568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2.7777777777777777</v>
      </c>
      <c r="Y177" s="569">
        <f>IFERROR(Y176/H176,"0")</f>
        <v>3</v>
      </c>
      <c r="Z177" s="569">
        <f>IFERROR(IF(Z176="",0,Z176),"0")</f>
        <v>1.77E-2</v>
      </c>
      <c r="AA177" s="570"/>
      <c r="AB177" s="570"/>
      <c r="AC177" s="570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3.5</v>
      </c>
      <c r="Y178" s="569">
        <f>IFERROR(SUM(Y176:Y176),"0")</f>
        <v>3.7800000000000002</v>
      </c>
      <c r="Z178" s="37"/>
      <c r="AA178" s="570"/>
      <c r="AB178" s="570"/>
      <c r="AC178" s="570"/>
    </row>
    <row r="179" spans="1:68" ht="16.5" hidden="1" customHeight="1" x14ac:dyDescent="0.25">
      <c r="A179" s="587" t="s">
        <v>297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137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250</v>
      </c>
      <c r="Y191" s="568">
        <f t="shared" ref="Y191:Y198" si="26">IFERROR(IF(X191="",0,CEILING((X191/$H191),1)*$H191),"")</f>
        <v>253.8</v>
      </c>
      <c r="Z191" s="36">
        <f>IFERROR(IF(Y191=0,"",ROUNDUP(Y191/H191,0)*0.00902),"")</f>
        <v>0.42393999999999998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259.72222222222223</v>
      </c>
      <c r="BN191" s="64">
        <f t="shared" ref="BN191:BN198" si="28">IFERROR(Y191*I191/H191,"0")</f>
        <v>263.67</v>
      </c>
      <c r="BO191" s="64">
        <f t="shared" ref="BO191:BO198" si="29">IFERROR(1/J191*(X191/H191),"0")</f>
        <v>0.35072951739618402</v>
      </c>
      <c r="BP191" s="64">
        <f t="shared" ref="BP191:BP198" si="30">IFERROR(1/J191*(Y191/H191),"0")</f>
        <v>0.35606060606060608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50</v>
      </c>
      <c r="Y192" s="568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140</v>
      </c>
      <c r="Y193" s="568">
        <f t="shared" si="26"/>
        <v>140.4</v>
      </c>
      <c r="Z193" s="36">
        <f>IFERROR(IF(Y193=0,"",ROUNDUP(Y193/H193,0)*0.00902),"")</f>
        <v>0.23452000000000001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145.44444444444446</v>
      </c>
      <c r="BN193" s="64">
        <f t="shared" si="28"/>
        <v>145.86000000000001</v>
      </c>
      <c r="BO193" s="64">
        <f t="shared" si="29"/>
        <v>0.19640852974186307</v>
      </c>
      <c r="BP193" s="64">
        <f t="shared" si="30"/>
        <v>0.19696969696969696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50</v>
      </c>
      <c r="Y194" s="568">
        <f t="shared" si="26"/>
        <v>54</v>
      </c>
      <c r="Z194" s="36">
        <f>IFERROR(IF(Y194=0,"",ROUNDUP(Y194/H194,0)*0.00902),"")</f>
        <v>9.0200000000000002E-2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51.944444444444443</v>
      </c>
      <c r="BN194" s="64">
        <f t="shared" si="28"/>
        <v>56.099999999999994</v>
      </c>
      <c r="BO194" s="64">
        <f t="shared" si="29"/>
        <v>7.0145903479236812E-2</v>
      </c>
      <c r="BP194" s="64">
        <f t="shared" si="30"/>
        <v>7.575757575757576E-2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84</v>
      </c>
      <c r="Y195" s="568">
        <f t="shared" si="26"/>
        <v>84.600000000000009</v>
      </c>
      <c r="Z195" s="36">
        <f>IFERROR(IF(Y195=0,"",ROUNDUP(Y195/H195,0)*0.00502),"")</f>
        <v>0.23594000000000001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90.066666666666663</v>
      </c>
      <c r="BN195" s="64">
        <f t="shared" si="28"/>
        <v>90.710000000000008</v>
      </c>
      <c r="BO195" s="64">
        <f t="shared" si="29"/>
        <v>0.19943019943019943</v>
      </c>
      <c r="BP195" s="64">
        <f t="shared" si="30"/>
        <v>0.20085470085470092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45</v>
      </c>
      <c r="Y196" s="568">
        <f t="shared" si="26"/>
        <v>45</v>
      </c>
      <c r="Z196" s="36">
        <f>IFERROR(IF(Y196=0,"",ROUNDUP(Y196/H196,0)*0.00502),"")</f>
        <v>0.1255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47.5</v>
      </c>
      <c r="BN196" s="64">
        <f t="shared" si="28"/>
        <v>47.5</v>
      </c>
      <c r="BO196" s="64">
        <f t="shared" si="29"/>
        <v>0.10683760683760685</v>
      </c>
      <c r="BP196" s="64">
        <f t="shared" si="30"/>
        <v>0.10683760683760685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75</v>
      </c>
      <c r="Y197" s="568">
        <f t="shared" si="26"/>
        <v>75.600000000000009</v>
      </c>
      <c r="Z197" s="36">
        <f>IFERROR(IF(Y197=0,"",ROUNDUP(Y197/H197,0)*0.00502),"")</f>
        <v>0.21084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79.166666666666671</v>
      </c>
      <c r="BN197" s="64">
        <f t="shared" si="28"/>
        <v>79.800000000000011</v>
      </c>
      <c r="BO197" s="64">
        <f t="shared" si="29"/>
        <v>0.17806267806267806</v>
      </c>
      <c r="BP197" s="64">
        <f t="shared" si="30"/>
        <v>0.17948717948717954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45</v>
      </c>
      <c r="Y198" s="568">
        <f t="shared" si="26"/>
        <v>45</v>
      </c>
      <c r="Z198" s="36">
        <f>IFERROR(IF(Y198=0,"",ROUNDUP(Y198/H198,0)*0.00502),"")</f>
        <v>0.1255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47.5</v>
      </c>
      <c r="BN198" s="64">
        <f t="shared" si="28"/>
        <v>47.5</v>
      </c>
      <c r="BO198" s="64">
        <f t="shared" si="29"/>
        <v>0.10683760683760685</v>
      </c>
      <c r="BP198" s="64">
        <f t="shared" si="30"/>
        <v>0.10683760683760685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229.07407407407405</v>
      </c>
      <c r="Y199" s="569">
        <f>IFERROR(Y191/H191,"0")+IFERROR(Y192/H192,"0")+IFERROR(Y193/H193,"0")+IFERROR(Y194/H194,"0")+IFERROR(Y195/H195,"0")+IFERROR(Y196/H196,"0")+IFERROR(Y197/H197,"0")+IFERROR(Y198/H198,"0")</f>
        <v>232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1.53664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739</v>
      </c>
      <c r="Y200" s="569">
        <f>IFERROR(SUM(Y191:Y198),"0")</f>
        <v>752.40000000000009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300</v>
      </c>
      <c r="Y204" s="568">
        <f t="shared" si="31"/>
        <v>304.5</v>
      </c>
      <c r="Z204" s="36">
        <f>IFERROR(IF(Y204=0,"",ROUNDUP(Y204/H204,0)*0.01898),"")</f>
        <v>0.6643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317.89655172413796</v>
      </c>
      <c r="BN204" s="64">
        <f t="shared" si="33"/>
        <v>322.66500000000002</v>
      </c>
      <c r="BO204" s="64">
        <f t="shared" si="34"/>
        <v>0.53879310344827591</v>
      </c>
      <c r="BP204" s="64">
        <f t="shared" si="35"/>
        <v>0.546875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320</v>
      </c>
      <c r="Y205" s="568">
        <f t="shared" si="31"/>
        <v>321.59999999999997</v>
      </c>
      <c r="Z205" s="36">
        <f t="shared" ref="Z205:Z210" si="36">IFERROR(IF(Y205=0,"",ROUNDUP(Y205/H205,0)*0.00651),"")</f>
        <v>0.87234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356</v>
      </c>
      <c r="BN205" s="64">
        <f t="shared" si="33"/>
        <v>357.78</v>
      </c>
      <c r="BO205" s="64">
        <f t="shared" si="34"/>
        <v>0.73260073260073266</v>
      </c>
      <c r="BP205" s="64">
        <f t="shared" si="35"/>
        <v>0.73626373626373631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360</v>
      </c>
      <c r="Y207" s="568">
        <f t="shared" si="31"/>
        <v>360</v>
      </c>
      <c r="Z207" s="36">
        <f t="shared" si="36"/>
        <v>0.97650000000000003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397.8</v>
      </c>
      <c r="BN207" s="64">
        <f t="shared" si="33"/>
        <v>397.8</v>
      </c>
      <c r="BO207" s="64">
        <f t="shared" si="34"/>
        <v>0.82417582417582425</v>
      </c>
      <c r="BP207" s="64">
        <f t="shared" si="35"/>
        <v>0.82417582417582425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120</v>
      </c>
      <c r="Y209" s="568">
        <f t="shared" si="31"/>
        <v>120</v>
      </c>
      <c r="Z209" s="36">
        <f t="shared" si="36"/>
        <v>0.32550000000000001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132.60000000000002</v>
      </c>
      <c r="BN209" s="64">
        <f t="shared" si="33"/>
        <v>132.60000000000002</v>
      </c>
      <c r="BO209" s="64">
        <f t="shared" si="34"/>
        <v>0.27472527472527475</v>
      </c>
      <c r="BP209" s="64">
        <f t="shared" si="35"/>
        <v>0.27472527472527475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280</v>
      </c>
      <c r="Y210" s="568">
        <f t="shared" si="31"/>
        <v>280.8</v>
      </c>
      <c r="Z210" s="36">
        <f t="shared" si="36"/>
        <v>0.76167000000000007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310.10000000000002</v>
      </c>
      <c r="BN210" s="64">
        <f t="shared" si="33"/>
        <v>310.98599999999999</v>
      </c>
      <c r="BO210" s="64">
        <f t="shared" si="34"/>
        <v>0.64102564102564108</v>
      </c>
      <c r="BP210" s="64">
        <f t="shared" si="35"/>
        <v>0.64285714285714302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484.48275862068971</v>
      </c>
      <c r="Y211" s="569">
        <f>IFERROR(Y202/H202,"0")+IFERROR(Y203/H203,"0")+IFERROR(Y204/H204,"0")+IFERROR(Y205/H205,"0")+IFERROR(Y206/H206,"0")+IFERROR(Y207/H207,"0")+IFERROR(Y208/H208,"0")+IFERROR(Y209/H209,"0")+IFERROR(Y210/H210,"0")</f>
        <v>486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3.6003099999999999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1380</v>
      </c>
      <c r="Y212" s="569">
        <f>IFERROR(SUM(Y202:Y210),"0")</f>
        <v>1386.8999999999999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172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32</v>
      </c>
      <c r="Y214" s="568">
        <f>IFERROR(IF(X214="",0,CEILING((X214/$H214),1)*$H214),"")</f>
        <v>33.6</v>
      </c>
      <c r="Z214" s="36">
        <f>IFERROR(IF(Y214=0,"",ROUNDUP(Y214/H214,0)*0.00651),"")</f>
        <v>9.1139999999999999E-2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35.360000000000007</v>
      </c>
      <c r="BN214" s="64">
        <f>IFERROR(Y214*I214/H214,"0")</f>
        <v>37.128000000000007</v>
      </c>
      <c r="BO214" s="64">
        <f>IFERROR(1/J214*(X214/H214),"0")</f>
        <v>7.3260073260073263E-2</v>
      </c>
      <c r="BP214" s="64">
        <f>IFERROR(1/J214*(Y214/H214),"0")</f>
        <v>7.6923076923076941E-2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32</v>
      </c>
      <c r="Y215" s="568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26.666666666666668</v>
      </c>
      <c r="Y216" s="569">
        <f>IFERROR(Y214/H214,"0")+IFERROR(Y215/H215,"0")</f>
        <v>28.000000000000004</v>
      </c>
      <c r="Z216" s="569">
        <f>IFERROR(IF(Z214="",0,Z214),"0")+IFERROR(IF(Z215="",0,Z215),"0")</f>
        <v>0.18228</v>
      </c>
      <c r="AA216" s="570"/>
      <c r="AB216" s="570"/>
      <c r="AC216" s="570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64</v>
      </c>
      <c r="Y217" s="569">
        <f>IFERROR(SUM(Y214:Y215),"0")</f>
        <v>67.2</v>
      </c>
      <c r="Z217" s="37"/>
      <c r="AA217" s="570"/>
      <c r="AB217" s="570"/>
      <c r="AC217" s="570"/>
    </row>
    <row r="218" spans="1:68" ht="16.5" hidden="1" customHeight="1" x14ac:dyDescent="0.25">
      <c r="A218" s="587" t="s">
        <v>358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359</v>
      </c>
      <c r="B220" s="54" t="s">
        <v>360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200</v>
      </c>
      <c r="Y222" s="568">
        <f t="shared" si="37"/>
        <v>208.79999999999998</v>
      </c>
      <c r="Z222" s="36">
        <f>IFERROR(IF(Y222=0,"",ROUNDUP(Y222/H222,0)*0.01898),"")</f>
        <v>0.34164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207.5</v>
      </c>
      <c r="BN222" s="64">
        <f t="shared" si="39"/>
        <v>216.63</v>
      </c>
      <c r="BO222" s="64">
        <f t="shared" si="40"/>
        <v>0.26939655172413796</v>
      </c>
      <c r="BP222" s="64">
        <f t="shared" si="41"/>
        <v>0.28125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24</v>
      </c>
      <c r="Y223" s="568">
        <f t="shared" si="37"/>
        <v>24</v>
      </c>
      <c r="Z223" s="36">
        <f>IFERROR(IF(Y223=0,"",ROUNDUP(Y223/H223,0)*0.00902),"")</f>
        <v>5.4120000000000001E-2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25.259999999999998</v>
      </c>
      <c r="BN223" s="64">
        <f t="shared" si="39"/>
        <v>25.259999999999998</v>
      </c>
      <c r="BO223" s="64">
        <f t="shared" si="40"/>
        <v>4.5454545454545456E-2</v>
      </c>
      <c r="BP223" s="64">
        <f t="shared" si="41"/>
        <v>4.5454545454545456E-2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40</v>
      </c>
      <c r="Y226" s="568">
        <f t="shared" si="37"/>
        <v>40</v>
      </c>
      <c r="Z226" s="36">
        <f>IFERROR(IF(Y226=0,"",ROUNDUP(Y226/H226,0)*0.00902),"")</f>
        <v>9.0200000000000002E-2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42.1</v>
      </c>
      <c r="BN226" s="64">
        <f t="shared" si="39"/>
        <v>42.1</v>
      </c>
      <c r="BO226" s="64">
        <f t="shared" si="40"/>
        <v>7.575757575757576E-2</v>
      </c>
      <c r="BP226" s="64">
        <f t="shared" si="41"/>
        <v>7.575757575757576E-2</v>
      </c>
    </row>
    <row r="227" spans="1:68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33.241379310344826</v>
      </c>
      <c r="Y227" s="569">
        <f>IFERROR(Y220/H220,"0")+IFERROR(Y221/H221,"0")+IFERROR(Y222/H222,"0")+IFERROR(Y223/H223,"0")+IFERROR(Y224/H224,"0")+IFERROR(Y225/H225,"0")+IFERROR(Y226/H226,"0")</f>
        <v>34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0.48596</v>
      </c>
      <c r="AA227" s="570"/>
      <c r="AB227" s="570"/>
      <c r="AC227" s="570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264</v>
      </c>
      <c r="Y228" s="569">
        <f>IFERROR(SUM(Y220:Y226),"0")</f>
        <v>272.79999999999995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137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377</v>
      </c>
      <c r="B230" s="54" t="s">
        <v>378</v>
      </c>
      <c r="C230" s="31">
        <v>4301020377</v>
      </c>
      <c r="D230" s="571">
        <v>4680115885981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4301020340</v>
      </c>
      <c r="D231" s="571">
        <v>4680115885721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381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382</v>
      </c>
      <c r="B235" s="54" t="s">
        <v>383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828" t="s">
        <v>384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386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390</v>
      </c>
      <c r="B240" s="54" t="s">
        <v>391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70" t="s">
        <v>392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390</v>
      </c>
      <c r="B241" s="54" t="s">
        <v>393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3.5</v>
      </c>
      <c r="Y241" s="568">
        <f t="shared" si="42"/>
        <v>4.32</v>
      </c>
      <c r="Z241" s="36">
        <f t="shared" si="43"/>
        <v>1.18E-2</v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 t="shared" si="44"/>
        <v>3.8078703703703698</v>
      </c>
      <c r="BN241" s="64">
        <f t="shared" si="45"/>
        <v>4.7</v>
      </c>
      <c r="BO241" s="64">
        <f t="shared" si="46"/>
        <v>7.501714677640603E-3</v>
      </c>
      <c r="BP241" s="64">
        <f t="shared" si="47"/>
        <v>9.2592592592592587E-3</v>
      </c>
    </row>
    <row r="242" spans="1:68" ht="27" customHeight="1" x14ac:dyDescent="0.25">
      <c r="A242" s="54" t="s">
        <v>394</v>
      </c>
      <c r="B242" s="54" t="s">
        <v>395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2.75</v>
      </c>
      <c r="Y242" s="568">
        <f t="shared" si="42"/>
        <v>3.6</v>
      </c>
      <c r="Z242" s="36">
        <f t="shared" si="43"/>
        <v>2.3599999999999999E-2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 t="shared" si="44"/>
        <v>3.3305555555555557</v>
      </c>
      <c r="BN242" s="64">
        <f t="shared" si="45"/>
        <v>4.3600000000000003</v>
      </c>
      <c r="BO242" s="64">
        <f t="shared" si="46"/>
        <v>1.4146090534979422E-2</v>
      </c>
      <c r="BP242" s="64">
        <f t="shared" si="47"/>
        <v>1.8518518518518517E-2</v>
      </c>
    </row>
    <row r="243" spans="1:68" ht="27" customHeight="1" x14ac:dyDescent="0.25">
      <c r="A243" s="54" t="s">
        <v>396</v>
      </c>
      <c r="B243" s="54" t="s">
        <v>397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2.75</v>
      </c>
      <c r="Y243" s="568">
        <f t="shared" si="42"/>
        <v>2.9699999999999998</v>
      </c>
      <c r="Z243" s="36">
        <f t="shared" si="43"/>
        <v>1.77E-2</v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 t="shared" si="44"/>
        <v>3.2777777777777777</v>
      </c>
      <c r="BN243" s="64">
        <f t="shared" si="45"/>
        <v>3.5399999999999996</v>
      </c>
      <c r="BO243" s="64">
        <f t="shared" si="46"/>
        <v>1.2860082304526748E-2</v>
      </c>
      <c r="BP243" s="64">
        <f t="shared" si="47"/>
        <v>1.3888888888888886E-2</v>
      </c>
    </row>
    <row r="244" spans="1:68" ht="27" hidden="1" customHeight="1" x14ac:dyDescent="0.25">
      <c r="A244" s="54" t="s">
        <v>398</v>
      </c>
      <c r="B244" s="54" t="s">
        <v>399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389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7.4537037037037033</v>
      </c>
      <c r="Y245" s="569">
        <f>IFERROR(Y239/H239,"0")+IFERROR(Y240/H240,"0")+IFERROR(Y241/H241,"0")+IFERROR(Y242/H242,"0")+IFERROR(Y243/H243,"0")+IFERROR(Y244/H244,"0")</f>
        <v>9</v>
      </c>
      <c r="Z245" s="569">
        <f>IFERROR(IF(Z239="",0,Z239),"0")+IFERROR(IF(Z240="",0,Z240),"0")+IFERROR(IF(Z241="",0,Z241),"0")+IFERROR(IF(Z242="",0,Z242),"0")+IFERROR(IF(Z243="",0,Z243),"0")+IFERROR(IF(Z244="",0,Z244),"0")</f>
        <v>5.3100000000000001E-2</v>
      </c>
      <c r="AA245" s="570"/>
      <c r="AB245" s="570"/>
      <c r="AC245" s="570"/>
    </row>
    <row r="246" spans="1:68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9</v>
      </c>
      <c r="Y246" s="569">
        <f>IFERROR(SUM(Y239:Y244),"0")</f>
        <v>10.89</v>
      </c>
      <c r="Z246" s="37"/>
      <c r="AA246" s="570"/>
      <c r="AB246" s="570"/>
      <c r="AC246" s="570"/>
    </row>
    <row r="247" spans="1:68" ht="16.5" hidden="1" customHeight="1" x14ac:dyDescent="0.25">
      <c r="A247" s="587" t="s">
        <v>400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401</v>
      </c>
      <c r="B249" s="54" t="s">
        <v>402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403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406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407</v>
      </c>
      <c r="B251" s="54" t="s">
        <v>408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409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412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415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416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417</v>
      </c>
      <c r="B258" s="54" t="s">
        <v>418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419</v>
      </c>
      <c r="B259" s="54" t="s">
        <v>420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421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425</v>
      </c>
      <c r="B261" s="54" t="s">
        <v>426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427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428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429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430</v>
      </c>
      <c r="B266" s="54" t="s">
        <v>431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432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120</v>
      </c>
      <c r="Y267" s="568">
        <f>IFERROR(IF(X267="",0,CEILING((X267/$H267),1)*$H267),"")</f>
        <v>120</v>
      </c>
      <c r="Z267" s="36">
        <f>IFERROR(IF(Y267=0,"",ROUNDUP(Y267/H267,0)*0.00651),"")</f>
        <v>0.32550000000000001</v>
      </c>
      <c r="AA267" s="56"/>
      <c r="AB267" s="57"/>
      <c r="AC267" s="321" t="s">
        <v>435</v>
      </c>
      <c r="AG267" s="64"/>
      <c r="AJ267" s="68"/>
      <c r="AK267" s="68">
        <v>0</v>
      </c>
      <c r="BB267" s="322" t="s">
        <v>1</v>
      </c>
      <c r="BM267" s="64">
        <f>IFERROR(X267*I267/H267,"0")</f>
        <v>132.60000000000002</v>
      </c>
      <c r="BN267" s="64">
        <f>IFERROR(Y267*I267/H267,"0")</f>
        <v>132.60000000000002</v>
      </c>
      <c r="BO267" s="64">
        <f>IFERROR(1/J267*(X267/H267),"0")</f>
        <v>0.27472527472527475</v>
      </c>
      <c r="BP267" s="64">
        <f>IFERROR(1/J267*(Y267/H267),"0")</f>
        <v>0.27472527472527475</v>
      </c>
    </row>
    <row r="268" spans="1:68" ht="37.5" customHeight="1" x14ac:dyDescent="0.25">
      <c r="A268" s="54" t="s">
        <v>436</v>
      </c>
      <c r="B268" s="54" t="s">
        <v>437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114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240</v>
      </c>
      <c r="Y268" s="568">
        <f>IFERROR(IF(X268="",0,CEILING((X268/$H268),1)*$H268),"")</f>
        <v>240</v>
      </c>
      <c r="Z268" s="36">
        <f>IFERROR(IF(Y268=0,"",ROUNDUP(Y268/H268,0)*0.00651),"")</f>
        <v>0.65100000000000002</v>
      </c>
      <c r="AA268" s="56"/>
      <c r="AB268" s="57"/>
      <c r="AC268" s="323" t="s">
        <v>438</v>
      </c>
      <c r="AG268" s="64"/>
      <c r="AJ268" s="68" t="s">
        <v>115</v>
      </c>
      <c r="AK268" s="68">
        <v>436.8</v>
      </c>
      <c r="BB268" s="324" t="s">
        <v>1</v>
      </c>
      <c r="BM268" s="64">
        <f>IFERROR(X268*I268/H268,"0")</f>
        <v>258.00000000000006</v>
      </c>
      <c r="BN268" s="64">
        <f>IFERROR(Y268*I268/H268,"0")</f>
        <v>258.00000000000006</v>
      </c>
      <c r="BO268" s="64">
        <f>IFERROR(1/J268*(X268/H268),"0")</f>
        <v>0.5494505494505495</v>
      </c>
      <c r="BP268" s="64">
        <f>IFERROR(1/J268*(Y268/H268),"0")</f>
        <v>0.5494505494505495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150</v>
      </c>
      <c r="Y269" s="569">
        <f>IFERROR(Y266/H266,"0")+IFERROR(Y267/H267,"0")+IFERROR(Y268/H268,"0")</f>
        <v>150</v>
      </c>
      <c r="Z269" s="569">
        <f>IFERROR(IF(Z266="",0,Z266),"0")+IFERROR(IF(Z267="",0,Z267),"0")+IFERROR(IF(Z268="",0,Z268),"0")</f>
        <v>0.97650000000000003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360</v>
      </c>
      <c r="Y270" s="569">
        <f>IFERROR(SUM(Y266:Y268),"0")</f>
        <v>360</v>
      </c>
      <c r="Z270" s="37"/>
      <c r="AA270" s="570"/>
      <c r="AB270" s="570"/>
      <c r="AC270" s="570"/>
    </row>
    <row r="271" spans="1:68" ht="16.5" hidden="1" customHeight="1" x14ac:dyDescent="0.25">
      <c r="A271" s="587" t="s">
        <v>439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440</v>
      </c>
      <c r="B273" s="54" t="s">
        <v>441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442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443</v>
      </c>
      <c r="B277" s="54" t="s">
        <v>444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445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446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447</v>
      </c>
      <c r="B282" s="54" t="s">
        <v>448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449</v>
      </c>
      <c r="AB282" s="57"/>
      <c r="AC282" s="329" t="s">
        <v>450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451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452</v>
      </c>
      <c r="B287" s="54" t="s">
        <v>453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454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455</v>
      </c>
      <c r="B288" s="54" t="s">
        <v>456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 t="s">
        <v>457</v>
      </c>
      <c r="M288" s="33" t="s">
        <v>78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458</v>
      </c>
      <c r="AG288" s="64"/>
      <c r="AJ288" s="68" t="s">
        <v>459</v>
      </c>
      <c r="AK288" s="68">
        <v>86.4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455</v>
      </c>
      <c r="B289" s="54" t="s">
        <v>460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454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140</v>
      </c>
      <c r="Y300" s="568">
        <f t="shared" si="53"/>
        <v>140.70000000000002</v>
      </c>
      <c r="Z300" s="36">
        <f>IFERROR(IF(Y300=0,"",ROUNDUP(Y300/H300,0)*0.00502),"")</f>
        <v>0.33634000000000003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146.66666666666666</v>
      </c>
      <c r="BN300" s="64">
        <f t="shared" si="55"/>
        <v>147.40000000000003</v>
      </c>
      <c r="BO300" s="64">
        <f t="shared" si="56"/>
        <v>0.28490028490028491</v>
      </c>
      <c r="BP300" s="64">
        <f t="shared" si="57"/>
        <v>0.28632478632478636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30</v>
      </c>
      <c r="Y302" s="568">
        <f t="shared" si="53"/>
        <v>30.6</v>
      </c>
      <c r="Z302" s="36">
        <f>IFERROR(IF(Y302=0,"",ROUNDUP(Y302/H302,0)*0.00651),"")</f>
        <v>0.11067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33.800000000000004</v>
      </c>
      <c r="BN302" s="64">
        <f t="shared" si="55"/>
        <v>34.475999999999999</v>
      </c>
      <c r="BO302" s="64">
        <f t="shared" si="56"/>
        <v>9.1575091575091583E-2</v>
      </c>
      <c r="BP302" s="64">
        <f t="shared" si="57"/>
        <v>9.3406593406593408E-2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83.333333333333329</v>
      </c>
      <c r="Y303" s="569">
        <f>IFERROR(Y296/H296,"0")+IFERROR(Y297/H297,"0")+IFERROR(Y298/H298,"0")+IFERROR(Y299/H299,"0")+IFERROR(Y300/H300,"0")+IFERROR(Y301/H301,"0")+IFERROR(Y302/H302,"0")</f>
        <v>84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0.44701000000000002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170</v>
      </c>
      <c r="Y304" s="569">
        <f>IFERROR(SUM(Y296:Y302),"0")</f>
        <v>171.3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172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30</v>
      </c>
      <c r="Y314" s="568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300</v>
      </c>
      <c r="Y315" s="568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30</v>
      </c>
      <c r="Y316" s="56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45.604395604395599</v>
      </c>
      <c r="Y317" s="569">
        <f>IFERROR(Y314/H314,"0")+IFERROR(Y315/H315,"0")+IFERROR(Y316/H316,"0")</f>
        <v>47</v>
      </c>
      <c r="Z317" s="569">
        <f>IFERROR(IF(Z314="",0,Z314),"0")+IFERROR(IF(Z315="",0,Z315),"0")+IFERROR(IF(Z316="",0,Z316),"0")</f>
        <v>0.89205999999999996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360</v>
      </c>
      <c r="Y318" s="569">
        <f>IFERROR(SUM(Y314:Y316),"0")</f>
        <v>371.40000000000003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30</v>
      </c>
      <c r="Y329" s="568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15</v>
      </c>
      <c r="Y330" s="569">
        <f>IFERROR(Y327/H327,"0")+IFERROR(Y328/H328,"0")+IFERROR(Y329/H329,"0")</f>
        <v>15</v>
      </c>
      <c r="Z330" s="569">
        <f>IFERROR(IF(Z327="",0,Z327),"0")+IFERROR(IF(Z328="",0,Z328),"0")+IFERROR(IF(Z329="",0,Z329),"0")</f>
        <v>7.110000000000001E-2</v>
      </c>
      <c r="AA330" s="570"/>
      <c r="AB330" s="570"/>
      <c r="AC330" s="570"/>
    </row>
    <row r="331" spans="1:68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30</v>
      </c>
      <c r="Y331" s="569">
        <f>IFERROR(SUM(Y327:Y329),"0")</f>
        <v>30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665</v>
      </c>
      <c r="Y335" s="568">
        <f>IFERROR(IF(X335="",0,CEILING((X335/$H335),1)*$H335),"")</f>
        <v>665.7</v>
      </c>
      <c r="Z335" s="36">
        <f>IFERROR(IF(Y335=0,"",ROUNDUP(Y335/H335,0)*0.00651),"")</f>
        <v>2.0636700000000001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744.8</v>
      </c>
      <c r="BN335" s="64">
        <f>IFERROR(Y335*I335/H335,"0")</f>
        <v>745.58399999999995</v>
      </c>
      <c r="BO335" s="64">
        <f>IFERROR(1/J335*(X335/H335),"0")</f>
        <v>1.73992673992674</v>
      </c>
      <c r="BP335" s="64">
        <f>IFERROR(1/J335*(Y335/H335),"0")</f>
        <v>1.7417582417582418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280</v>
      </c>
      <c r="Y336" s="568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311.99999999999994</v>
      </c>
      <c r="BN336" s="64">
        <f>IFERROR(Y336*I336/H336,"0")</f>
        <v>313.56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449.99999999999994</v>
      </c>
      <c r="Y337" s="569">
        <f>IFERROR(Y334/H334,"0")+IFERROR(Y335/H335,"0")+IFERROR(Y336/H336,"0")</f>
        <v>451</v>
      </c>
      <c r="Z337" s="569">
        <f>IFERROR(IF(Z334="",0,Z334),"0")+IFERROR(IF(Z335="",0,Z335),"0")+IFERROR(IF(Z336="",0,Z336),"0")</f>
        <v>2.93601</v>
      </c>
      <c r="AA337" s="570"/>
      <c r="AB337" s="570"/>
      <c r="AC337" s="570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945</v>
      </c>
      <c r="Y338" s="569">
        <f>IFERROR(SUM(Y334:Y336),"0")</f>
        <v>947.10000000000014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1500</v>
      </c>
      <c r="Y342" s="568">
        <f t="shared" ref="Y342:Y348" si="5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93" t="s">
        <v>549</v>
      </c>
      <c r="AG342" s="64"/>
      <c r="AJ342" s="68" t="s">
        <v>115</v>
      </c>
      <c r="AK342" s="68">
        <v>720</v>
      </c>
      <c r="BB342" s="394" t="s">
        <v>1</v>
      </c>
      <c r="BM342" s="64">
        <f t="shared" ref="BM342:BM348" si="59">IFERROR(X342*I342/H342,"0")</f>
        <v>1548</v>
      </c>
      <c r="BN342" s="64">
        <f t="shared" ref="BN342:BN348" si="60">IFERROR(Y342*I342/H342,"0")</f>
        <v>1548</v>
      </c>
      <c r="BO342" s="64">
        <f t="shared" ref="BO342:BO348" si="61">IFERROR(1/J342*(X342/H342),"0")</f>
        <v>2.083333333333333</v>
      </c>
      <c r="BP342" s="64">
        <f t="shared" ref="BP342:BP348" si="62">IFERROR(1/J342*(Y342/H342),"0")</f>
        <v>2.083333333333333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700</v>
      </c>
      <c r="Y343" s="568">
        <f t="shared" si="58"/>
        <v>705</v>
      </c>
      <c r="Z343" s="36">
        <f>IFERROR(IF(Y343=0,"",ROUNDUP(Y343/H343,0)*0.02175),"")</f>
        <v>1.0222499999999999</v>
      </c>
      <c r="AA343" s="56"/>
      <c r="AB343" s="57"/>
      <c r="AC343" s="395" t="s">
        <v>552</v>
      </c>
      <c r="AG343" s="64"/>
      <c r="AJ343" s="68" t="s">
        <v>115</v>
      </c>
      <c r="AK343" s="68">
        <v>720</v>
      </c>
      <c r="BB343" s="396" t="s">
        <v>1</v>
      </c>
      <c r="BM343" s="64">
        <f t="shared" si="59"/>
        <v>722.4</v>
      </c>
      <c r="BN343" s="64">
        <f t="shared" si="60"/>
        <v>727.56</v>
      </c>
      <c r="BO343" s="64">
        <f t="shared" si="61"/>
        <v>0.9722222222222221</v>
      </c>
      <c r="BP343" s="64">
        <f t="shared" si="62"/>
        <v>0.97916666666666663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300</v>
      </c>
      <c r="Y344" s="568">
        <f t="shared" si="58"/>
        <v>300</v>
      </c>
      <c r="Z344" s="36">
        <f>IFERROR(IF(Y344=0,"",ROUNDUP(Y344/H344,0)*0.02175),"")</f>
        <v>0.43499999999999994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309.60000000000002</v>
      </c>
      <c r="BN344" s="64">
        <f t="shared" si="60"/>
        <v>309.60000000000002</v>
      </c>
      <c r="BO344" s="64">
        <f t="shared" si="61"/>
        <v>0.41666666666666663</v>
      </c>
      <c r="BP344" s="64">
        <f t="shared" si="62"/>
        <v>0.41666666666666663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1500</v>
      </c>
      <c r="Y345" s="568">
        <f t="shared" si="58"/>
        <v>1500</v>
      </c>
      <c r="Z345" s="36">
        <f>IFERROR(IF(Y345=0,"",ROUNDUP(Y345/H345,0)*0.02175),"")</f>
        <v>2.1749999999999998</v>
      </c>
      <c r="AA345" s="56"/>
      <c r="AB345" s="57"/>
      <c r="AC345" s="399" t="s">
        <v>558</v>
      </c>
      <c r="AG345" s="64"/>
      <c r="AJ345" s="68" t="s">
        <v>115</v>
      </c>
      <c r="AK345" s="68">
        <v>720</v>
      </c>
      <c r="BB345" s="400" t="s">
        <v>1</v>
      </c>
      <c r="BM345" s="64">
        <f t="shared" si="59"/>
        <v>1548</v>
      </c>
      <c r="BN345" s="64">
        <f t="shared" si="60"/>
        <v>1548</v>
      </c>
      <c r="BO345" s="64">
        <f t="shared" si="61"/>
        <v>2.083333333333333</v>
      </c>
      <c r="BP345" s="64">
        <f t="shared" si="62"/>
        <v>2.083333333333333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266.66666666666663</v>
      </c>
      <c r="Y349" s="569">
        <f>IFERROR(Y342/H342,"0")+IFERROR(Y343/H343,"0")+IFERROR(Y344/H344,"0")+IFERROR(Y345/H345,"0")+IFERROR(Y346/H346,"0")+IFERROR(Y347/H347,"0")+IFERROR(Y348/H348,"0")</f>
        <v>267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5.8072499999999998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4000</v>
      </c>
      <c r="Y350" s="569">
        <f>IFERROR(SUM(Y342:Y348),"0")</f>
        <v>4005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137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1500</v>
      </c>
      <c r="Y352" s="568">
        <f>IFERROR(IF(X352="",0,CEILING((X352/$H352),1)*$H352),"")</f>
        <v>1500</v>
      </c>
      <c r="Z352" s="36">
        <f>IFERROR(IF(Y352=0,"",ROUNDUP(Y352/H352,0)*0.02175),"")</f>
        <v>2.1749999999999998</v>
      </c>
      <c r="AA352" s="56"/>
      <c r="AB352" s="57"/>
      <c r="AC352" s="407" t="s">
        <v>568</v>
      </c>
      <c r="AG352" s="64"/>
      <c r="AJ352" s="68" t="s">
        <v>115</v>
      </c>
      <c r="AK352" s="68">
        <v>720</v>
      </c>
      <c r="BB352" s="408" t="s">
        <v>1</v>
      </c>
      <c r="BM352" s="64">
        <f>IFERROR(X352*I352/H352,"0")</f>
        <v>1548</v>
      </c>
      <c r="BN352" s="64">
        <f>IFERROR(Y352*I352/H352,"0")</f>
        <v>1548</v>
      </c>
      <c r="BO352" s="64">
        <f>IFERROR(1/J352*(X352/H352),"0")</f>
        <v>2.083333333333333</v>
      </c>
      <c r="BP352" s="64">
        <f>IFERROR(1/J352*(Y352/H352),"0")</f>
        <v>2.083333333333333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100</v>
      </c>
      <c r="Y354" s="569">
        <f>IFERROR(Y352/H352,"0")+IFERROR(Y353/H353,"0")</f>
        <v>100</v>
      </c>
      <c r="Z354" s="569">
        <f>IFERROR(IF(Z352="",0,Z352),"0")+IFERROR(IF(Z353="",0,Z353),"0")</f>
        <v>2.1749999999999998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1500</v>
      </c>
      <c r="Y355" s="569">
        <f>IFERROR(SUM(Y352:Y353),"0")</f>
        <v>1500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60</v>
      </c>
      <c r="Y358" s="568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6.666666666666667</v>
      </c>
      <c r="Y359" s="569">
        <f>IFERROR(Y357/H357,"0")+IFERROR(Y358/H358,"0")</f>
        <v>7</v>
      </c>
      <c r="Z359" s="569">
        <f>IFERROR(IF(Z357="",0,Z357),"0")+IFERROR(IF(Z358="",0,Z358),"0")</f>
        <v>0.13286000000000001</v>
      </c>
      <c r="AA359" s="570"/>
      <c r="AB359" s="570"/>
      <c r="AC359" s="570"/>
    </row>
    <row r="360" spans="1:68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60</v>
      </c>
      <c r="Y360" s="569">
        <f>IFERROR(SUM(Y357:Y358),"0")</f>
        <v>63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172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50</v>
      </c>
      <c r="Y362" s="568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52.883333333333333</v>
      </c>
      <c r="BN362" s="64">
        <f>IFERROR(Y362*I362/H362,"0")</f>
        <v>57.113999999999997</v>
      </c>
      <c r="BO362" s="64">
        <f>IFERROR(1/J362*(X362/H362),"0")</f>
        <v>8.6805555555555552E-2</v>
      </c>
      <c r="BP362" s="64">
        <f>IFERROR(1/J362*(Y362/H362),"0")</f>
        <v>9.375E-2</v>
      </c>
    </row>
    <row r="363" spans="1:68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5.5555555555555554</v>
      </c>
      <c r="Y363" s="569">
        <f>IFERROR(Y362/H362,"0")</f>
        <v>6</v>
      </c>
      <c r="Z363" s="569">
        <f>IFERROR(IF(Z362="",0,Z362),"0")</f>
        <v>0.11388000000000001</v>
      </c>
      <c r="AA363" s="570"/>
      <c r="AB363" s="570"/>
      <c r="AC363" s="570"/>
    </row>
    <row r="364" spans="1:68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50</v>
      </c>
      <c r="Y364" s="569">
        <f>IFERROR(SUM(Y362:Y362),"0")</f>
        <v>54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50</v>
      </c>
      <c r="Y369" s="56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51.8125</v>
      </c>
      <c r="BN369" s="64">
        <f>IFERROR(Y369*I369/H369,"0")</f>
        <v>62.175000000000004</v>
      </c>
      <c r="BO369" s="64">
        <f>IFERROR(1/J369*(X369/H369),"0")</f>
        <v>6.5104166666666671E-2</v>
      </c>
      <c r="BP369" s="64">
        <f>IFERROR(1/J369*(Y369/H369),"0")</f>
        <v>7.8125E-2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4.166666666666667</v>
      </c>
      <c r="Y371" s="569">
        <f>IFERROR(Y367/H367,"0")+IFERROR(Y368/H368,"0")+IFERROR(Y369/H369,"0")+IFERROR(Y370/H370,"0")</f>
        <v>5</v>
      </c>
      <c r="Z371" s="569">
        <f>IFERROR(IF(Z367="",0,Z367),"0")+IFERROR(IF(Z368="",0,Z368),"0")+IFERROR(IF(Z369="",0,Z369),"0")+IFERROR(IF(Z370="",0,Z370),"0")</f>
        <v>9.4899999999999998E-2</v>
      </c>
      <c r="AA371" s="570"/>
      <c r="AB371" s="570"/>
      <c r="AC371" s="570"/>
    </row>
    <row r="372" spans="1:68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50</v>
      </c>
      <c r="Y372" s="569">
        <f>IFERROR(SUM(Y367:Y370),"0")</f>
        <v>60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20</v>
      </c>
      <c r="Y378" s="568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2.2222222222222223</v>
      </c>
      <c r="Y380" s="569">
        <f>IFERROR(Y378/H378,"0")+IFERROR(Y379/H379,"0")</f>
        <v>3</v>
      </c>
      <c r="Z380" s="569">
        <f>IFERROR(IF(Z378="",0,Z378),"0")+IFERROR(IF(Z379="",0,Z379),"0")</f>
        <v>5.6940000000000004E-2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20</v>
      </c>
      <c r="Y381" s="569">
        <f>IFERROR(SUM(Y378:Y379),"0")</f>
        <v>27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172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35</v>
      </c>
      <c r="Y394" s="568">
        <f t="shared" si="63"/>
        <v>35.700000000000003</v>
      </c>
      <c r="Z394" s="36">
        <f t="shared" si="68"/>
        <v>8.5339999999999999E-2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37.166666666666664</v>
      </c>
      <c r="BN394" s="64">
        <f t="shared" si="65"/>
        <v>37.910000000000004</v>
      </c>
      <c r="BO394" s="64">
        <f t="shared" si="66"/>
        <v>7.1225071225071226E-2</v>
      </c>
      <c r="BP394" s="64">
        <f t="shared" si="67"/>
        <v>7.2649572649572655E-2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17.5</v>
      </c>
      <c r="Y395" s="568">
        <f t="shared" si="63"/>
        <v>18.900000000000002</v>
      </c>
      <c r="Z395" s="36">
        <f t="shared" si="68"/>
        <v>4.5179999999999998E-2</v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18.583333333333332</v>
      </c>
      <c r="BN395" s="64">
        <f t="shared" si="65"/>
        <v>20.07</v>
      </c>
      <c r="BO395" s="64">
        <f t="shared" si="66"/>
        <v>3.5612535612535613E-2</v>
      </c>
      <c r="BP395" s="64">
        <f t="shared" si="67"/>
        <v>3.8461538461538464E-2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77</v>
      </c>
      <c r="Y397" s="568">
        <f t="shared" si="63"/>
        <v>77.7</v>
      </c>
      <c r="Z397" s="36">
        <f t="shared" si="68"/>
        <v>0.18574000000000002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81.766666666666666</v>
      </c>
      <c r="BN397" s="64">
        <f t="shared" si="65"/>
        <v>82.51</v>
      </c>
      <c r="BO397" s="64">
        <f t="shared" si="66"/>
        <v>0.15669515669515671</v>
      </c>
      <c r="BP397" s="64">
        <f t="shared" si="67"/>
        <v>0.15811965811965814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61.666666666666657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63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0.31625999999999999</v>
      </c>
      <c r="AA399" s="570"/>
      <c r="AB399" s="570"/>
      <c r="AC399" s="570"/>
    </row>
    <row r="400" spans="1:68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129.5</v>
      </c>
      <c r="Y400" s="569">
        <f>IFERROR(SUM(Y389:Y398),"0")</f>
        <v>132.30000000000001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137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10</v>
      </c>
      <c r="Y413" s="56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7</v>
      </c>
      <c r="Y416" s="568">
        <f>IFERROR(IF(X416="",0,CEILING((X416/$H416),1)*$H416),"")</f>
        <v>8.4</v>
      </c>
      <c r="Z416" s="36">
        <f>IFERROR(IF(Y416=0,"",ROUNDUP(Y416/H416,0)*0.00502),"")</f>
        <v>2.0080000000000001E-2</v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7.4333333333333327</v>
      </c>
      <c r="BN416" s="64">
        <f>IFERROR(Y416*I416/H416,"0")</f>
        <v>8.92</v>
      </c>
      <c r="BO416" s="64">
        <f>IFERROR(1/J416*(X416/H416),"0")</f>
        <v>1.4245014245014245E-2</v>
      </c>
      <c r="BP416" s="64">
        <f>IFERROR(1/J416*(Y416/H416),"0")</f>
        <v>1.7094017094017096E-2</v>
      </c>
    </row>
    <row r="417" spans="1:68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5.1851851851851851</v>
      </c>
      <c r="Y417" s="569">
        <f>IFERROR(Y413/H413,"0")+IFERROR(Y414/H414,"0")+IFERROR(Y415/H415,"0")+IFERROR(Y416/H416,"0")</f>
        <v>6</v>
      </c>
      <c r="Z417" s="569">
        <f>IFERROR(IF(Z413="",0,Z413),"0")+IFERROR(IF(Z414="",0,Z414),"0")+IFERROR(IF(Z415="",0,Z415),"0")+IFERROR(IF(Z416="",0,Z416),"0")</f>
        <v>3.8120000000000001E-2</v>
      </c>
      <c r="AA417" s="570"/>
      <c r="AB417" s="570"/>
      <c r="AC417" s="570"/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17</v>
      </c>
      <c r="Y418" s="569">
        <f>IFERROR(SUM(Y413:Y416),"0")</f>
        <v>19.200000000000003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40</v>
      </c>
      <c r="Y421" s="568">
        <f>IFERROR(IF(X421="",0,CEILING((X421/$H421),1)*$H421),"")</f>
        <v>40.799999999999997</v>
      </c>
      <c r="Z421" s="36">
        <f>IFERROR(IF(Y421=0,"",ROUNDUP(Y421/H421,0)*0.00651),"")</f>
        <v>0.22134000000000001</v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70</v>
      </c>
      <c r="BN421" s="64">
        <f>IFERROR(Y421*I421/H421,"0")</f>
        <v>71.399999999999991</v>
      </c>
      <c r="BO421" s="64">
        <f>IFERROR(1/J421*(X421/H421),"0")</f>
        <v>0.18315018315018317</v>
      </c>
      <c r="BP421" s="64">
        <f>IFERROR(1/J421*(Y421/H421),"0")</f>
        <v>0.18681318681318682</v>
      </c>
    </row>
    <row r="422" spans="1:68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33.333333333333336</v>
      </c>
      <c r="Y422" s="569">
        <f>IFERROR(Y421/H421,"0")</f>
        <v>34</v>
      </c>
      <c r="Z422" s="569">
        <f>IFERROR(IF(Z421="",0,Z421),"0")</f>
        <v>0.22134000000000001</v>
      </c>
      <c r="AA422" s="570"/>
      <c r="AB422" s="570"/>
      <c r="AC422" s="570"/>
    </row>
    <row r="423" spans="1:68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40</v>
      </c>
      <c r="Y423" s="569">
        <f>IFERROR(SUM(Y421:Y421),"0")</f>
        <v>40.799999999999997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100</v>
      </c>
      <c r="Y432" s="568">
        <f t="shared" ref="Y432:Y446" si="69">IFERROR(IF(X432="",0,CEILING((X432/$H432),1)*$H432),"")</f>
        <v>100.32000000000001</v>
      </c>
      <c r="Z432" s="36">
        <f t="shared" ref="Z432:Z438" si="70">IFERROR(IF(Y432=0,"",ROUNDUP(Y432/H432,0)*0.01196),"")</f>
        <v>0.22724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106.81818181818181</v>
      </c>
      <c r="BN432" s="64">
        <f t="shared" ref="BN432:BN446" si="72">IFERROR(Y432*I432/H432,"0")</f>
        <v>107.16</v>
      </c>
      <c r="BO432" s="64">
        <f t="shared" ref="BO432:BO446" si="73">IFERROR(1/J432*(X432/H432),"0")</f>
        <v>0.18210955710955709</v>
      </c>
      <c r="BP432" s="64">
        <f t="shared" ref="BP432:BP446" si="74">IFERROR(1/J432*(Y432/H432),"0")</f>
        <v>0.18269230769230771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50</v>
      </c>
      <c r="Y434" s="568">
        <f t="shared" si="69"/>
        <v>52.800000000000004</v>
      </c>
      <c r="Z434" s="36">
        <f t="shared" si="70"/>
        <v>0.1196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53.409090909090907</v>
      </c>
      <c r="BN434" s="64">
        <f t="shared" si="72"/>
        <v>56.400000000000006</v>
      </c>
      <c r="BO434" s="64">
        <f t="shared" si="73"/>
        <v>9.1054778554778545E-2</v>
      </c>
      <c r="BP434" s="64">
        <f t="shared" si="74"/>
        <v>9.6153846153846159E-2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150</v>
      </c>
      <c r="Y437" s="568">
        <f t="shared" si="69"/>
        <v>153.12</v>
      </c>
      <c r="Z437" s="36">
        <f t="shared" si="70"/>
        <v>0.34683999999999998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160.22727272727272</v>
      </c>
      <c r="BN437" s="64">
        <f t="shared" si="72"/>
        <v>163.56</v>
      </c>
      <c r="BO437" s="64">
        <f t="shared" si="73"/>
        <v>0.27316433566433568</v>
      </c>
      <c r="BP437" s="64">
        <f t="shared" si="74"/>
        <v>0.27884615384615385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120</v>
      </c>
      <c r="Y440" s="568">
        <f t="shared" si="69"/>
        <v>122.4</v>
      </c>
      <c r="Z440" s="36">
        <f>IFERROR(IF(Y440=0,"",ROUNDUP(Y440/H440,0)*0.00902),"")</f>
        <v>0.30668000000000001</v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127</v>
      </c>
      <c r="BN440" s="64">
        <f t="shared" si="72"/>
        <v>129.54000000000002</v>
      </c>
      <c r="BO440" s="64">
        <f t="shared" si="73"/>
        <v>0.25252525252525254</v>
      </c>
      <c r="BP440" s="64">
        <f t="shared" si="74"/>
        <v>0.25757575757575757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132</v>
      </c>
      <c r="Y445" s="568">
        <f t="shared" si="69"/>
        <v>133.20000000000002</v>
      </c>
      <c r="Z445" s="36">
        <f>IFERROR(IF(Y445=0,"",ROUNDUP(Y445/H445,0)*0.00902),"")</f>
        <v>0.33374000000000004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139.69999999999999</v>
      </c>
      <c r="BN445" s="64">
        <f t="shared" si="72"/>
        <v>140.97000000000003</v>
      </c>
      <c r="BO445" s="64">
        <f t="shared" si="73"/>
        <v>0.27777777777777779</v>
      </c>
      <c r="BP445" s="64">
        <f t="shared" si="74"/>
        <v>0.28030303030303039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126.81818181818181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129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1.3340999999999998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552</v>
      </c>
      <c r="Y448" s="569">
        <f>IFERROR(SUM(Y432:Y446),"0")</f>
        <v>561.84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137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110</v>
      </c>
      <c r="Y450" s="568">
        <f>IFERROR(IF(X450="",0,CEILING((X450/$H450),1)*$H450),"")</f>
        <v>110.88000000000001</v>
      </c>
      <c r="Z450" s="36">
        <f>IFERROR(IF(Y450=0,"",ROUNDUP(Y450/H450,0)*0.01196),"")</f>
        <v>0.25115999999999999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117.49999999999999</v>
      </c>
      <c r="BN450" s="64">
        <f>IFERROR(Y450*I450/H450,"0")</f>
        <v>118.44</v>
      </c>
      <c r="BO450" s="64">
        <f>IFERROR(1/J450*(X450/H450),"0")</f>
        <v>0.20032051282051283</v>
      </c>
      <c r="BP450" s="64">
        <f>IFERROR(1/J450*(Y450/H450),"0")</f>
        <v>0.20192307692307693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20.833333333333332</v>
      </c>
      <c r="Y453" s="569">
        <f>IFERROR(Y450/H450,"0")+IFERROR(Y451/H451,"0")+IFERROR(Y452/H452,"0")</f>
        <v>21</v>
      </c>
      <c r="Z453" s="569">
        <f>IFERROR(IF(Z450="",0,Z450),"0")+IFERROR(IF(Z451="",0,Z451),"0")+IFERROR(IF(Z452="",0,Z452),"0")</f>
        <v>0.25115999999999999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110</v>
      </c>
      <c r="Y454" s="569">
        <f>IFERROR(SUM(Y450:Y452),"0")</f>
        <v>110.88000000000001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30</v>
      </c>
      <c r="Y456" s="568">
        <f t="shared" ref="Y456:Y462" si="75">IFERROR(IF(X456="",0,CEILING((X456/$H456),1)*$H456),"")</f>
        <v>31.68</v>
      </c>
      <c r="Z456" s="36">
        <f>IFERROR(IF(Y456=0,"",ROUNDUP(Y456/H456,0)*0.01196),"")</f>
        <v>7.1760000000000004E-2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32.04545454545454</v>
      </c>
      <c r="BN456" s="64">
        <f t="shared" ref="BN456:BN462" si="77">IFERROR(Y456*I456/H456,"0")</f>
        <v>33.839999999999996</v>
      </c>
      <c r="BO456" s="64">
        <f t="shared" ref="BO456:BO462" si="78">IFERROR(1/J456*(X456/H456),"0")</f>
        <v>5.4632867132867136E-2</v>
      </c>
      <c r="BP456" s="64">
        <f t="shared" ref="BP456:BP462" si="79">IFERROR(1/J456*(Y456/H456),"0")</f>
        <v>5.7692307692307696E-2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40</v>
      </c>
      <c r="Y457" s="568">
        <f t="shared" si="75"/>
        <v>42.24</v>
      </c>
      <c r="Z457" s="36">
        <f>IFERROR(IF(Y457=0,"",ROUNDUP(Y457/H457,0)*0.01196),"")</f>
        <v>9.5680000000000001E-2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42.727272727272727</v>
      </c>
      <c r="BN457" s="64">
        <f t="shared" si="77"/>
        <v>45.12</v>
      </c>
      <c r="BO457" s="64">
        <f t="shared" si="78"/>
        <v>7.2843822843822847E-2</v>
      </c>
      <c r="BP457" s="64">
        <f t="shared" si="79"/>
        <v>7.6923076923076927E-2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100</v>
      </c>
      <c r="Y458" s="568">
        <f t="shared" si="75"/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106.81818181818181</v>
      </c>
      <c r="BN458" s="64">
        <f t="shared" si="77"/>
        <v>107.16</v>
      </c>
      <c r="BO458" s="64">
        <f t="shared" si="78"/>
        <v>0.18210955710955709</v>
      </c>
      <c r="BP458" s="64">
        <f t="shared" si="79"/>
        <v>0.18269230769230771</v>
      </c>
    </row>
    <row r="459" spans="1:68" ht="27" customHeight="1" x14ac:dyDescent="0.25">
      <c r="A459" s="54" t="s">
        <v>715</v>
      </c>
      <c r="B459" s="54" t="s">
        <v>716</v>
      </c>
      <c r="C459" s="31">
        <v>4301031419</v>
      </c>
      <c r="D459" s="571">
        <v>4680115882072</v>
      </c>
      <c r="E459" s="572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42</v>
      </c>
      <c r="Y459" s="568">
        <f t="shared" si="75"/>
        <v>43.199999999999996</v>
      </c>
      <c r="Z459" s="36">
        <f>IFERROR(IF(Y459=0,"",ROUNDUP(Y459/H459,0)*0.00902),"")</f>
        <v>8.1180000000000002E-2</v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60.637500000000003</v>
      </c>
      <c r="BN459" s="64">
        <f t="shared" si="77"/>
        <v>62.37</v>
      </c>
      <c r="BO459" s="64">
        <f t="shared" si="78"/>
        <v>6.6287878787878785E-2</v>
      </c>
      <c r="BP459" s="64">
        <f t="shared" si="79"/>
        <v>6.8181818181818177E-2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4301031351</v>
      </c>
      <c r="D460" s="571">
        <v>4680115882072</v>
      </c>
      <c r="E460" s="572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18</v>
      </c>
      <c r="Y461" s="568">
        <f t="shared" si="75"/>
        <v>19.2</v>
      </c>
      <c r="Z461" s="36">
        <f>IFERROR(IF(Y461=0,"",ROUNDUP(Y461/H461,0)*0.00902),"")</f>
        <v>3.6080000000000001E-2</v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25.087500000000002</v>
      </c>
      <c r="BN461" s="64">
        <f t="shared" si="77"/>
        <v>26.76</v>
      </c>
      <c r="BO461" s="64">
        <f t="shared" si="78"/>
        <v>2.8409090909090912E-2</v>
      </c>
      <c r="BP461" s="64">
        <f t="shared" si="79"/>
        <v>3.0303030303030304E-2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78</v>
      </c>
      <c r="Y462" s="568">
        <f t="shared" si="75"/>
        <v>81.599999999999994</v>
      </c>
      <c r="Z462" s="36">
        <f>IFERROR(IF(Y462=0,"",ROUNDUP(Y462/H462,0)*0.00902),"")</f>
        <v>0.15334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108.71250000000002</v>
      </c>
      <c r="BN462" s="64">
        <f t="shared" si="77"/>
        <v>113.73</v>
      </c>
      <c r="BO462" s="64">
        <f t="shared" si="78"/>
        <v>0.12310606060606061</v>
      </c>
      <c r="BP462" s="64">
        <f t="shared" si="79"/>
        <v>0.12878787878787878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60.946969696969695</v>
      </c>
      <c r="Y463" s="569">
        <f>IFERROR(Y456/H456,"0")+IFERROR(Y457/H457,"0")+IFERROR(Y458/H458,"0")+IFERROR(Y459/H459,"0")+IFERROR(Y460/H460,"0")+IFERROR(Y461/H461,"0")+IFERROR(Y462/H462,"0")</f>
        <v>63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0.66528000000000009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308</v>
      </c>
      <c r="Y464" s="569">
        <f>IFERROR(SUM(Y456:Y462),"0")</f>
        <v>318.24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137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1100</v>
      </c>
      <c r="Y493" s="568">
        <f>IFERROR(IF(X493="",0,CEILING((X493/$H493),1)*$H493),"")</f>
        <v>1107</v>
      </c>
      <c r="Z493" s="36">
        <f>IFERROR(IF(Y493=0,"",ROUNDUP(Y493/H493,0)*0.01898),"")</f>
        <v>2.3345400000000001</v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1163.4333333333334</v>
      </c>
      <c r="BN493" s="64">
        <f>IFERROR(Y493*I493/H493,"0")</f>
        <v>1170.837</v>
      </c>
      <c r="BO493" s="64">
        <f>IFERROR(1/J493*(X493/H493),"0")</f>
        <v>1.9097222222222223</v>
      </c>
      <c r="BP493" s="64">
        <f>IFERROR(1/J493*(Y493/H493),"0")</f>
        <v>1.921875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122.22222222222223</v>
      </c>
      <c r="Y495" s="569">
        <f>IFERROR(Y493/H493,"0")+IFERROR(Y494/H494,"0")</f>
        <v>123</v>
      </c>
      <c r="Z495" s="569">
        <f>IFERROR(IF(Z493="",0,Z493),"0")+IFERROR(IF(Z494="",0,Z494),"0")</f>
        <v>2.3345400000000001</v>
      </c>
      <c r="AA495" s="570"/>
      <c r="AB495" s="570"/>
      <c r="AC495" s="570"/>
    </row>
    <row r="496" spans="1:68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1100</v>
      </c>
      <c r="Y496" s="569">
        <f>IFERROR(SUM(Y493:Y494),"0")</f>
        <v>1107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172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137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17479.2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17639.629999999997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18560.773751283839</v>
      </c>
      <c r="Y508" s="569">
        <f>IFERROR(SUM(BN22:BN504),"0")</f>
        <v>18733.043000000001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31</v>
      </c>
      <c r="Y509" s="38">
        <f>ROUNDUP(SUM(BP22:BP504),0)</f>
        <v>32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19335.773751283839</v>
      </c>
      <c r="Y510" s="569">
        <f>GrossWeightTotalR+PalletQtyTotalR*25</f>
        <v>19533.043000000001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3617.9975990378293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3648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36.224040000000002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256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179</v>
      </c>
      <c r="F515" s="591" t="s">
        <v>202</v>
      </c>
      <c r="G515" s="591" t="s">
        <v>235</v>
      </c>
      <c r="H515" s="591" t="s">
        <v>101</v>
      </c>
      <c r="I515" s="591" t="s">
        <v>257</v>
      </c>
      <c r="J515" s="591" t="s">
        <v>297</v>
      </c>
      <c r="K515" s="591" t="s">
        <v>358</v>
      </c>
      <c r="L515" s="591" t="s">
        <v>400</v>
      </c>
      <c r="M515" s="591" t="s">
        <v>416</v>
      </c>
      <c r="N515" s="565"/>
      <c r="O515" s="591" t="s">
        <v>429</v>
      </c>
      <c r="P515" s="591" t="s">
        <v>439</v>
      </c>
      <c r="Q515" s="591" t="s">
        <v>446</v>
      </c>
      <c r="R515" s="591" t="s">
        <v>451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445.20000000000005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1235.4000000000001</v>
      </c>
      <c r="E517" s="46">
        <f>IFERROR(Y89*1,"0")+IFERROR(Y90*1,"0")+IFERROR(Y91*1,"0")+IFERROR(Y95*1,"0")+IFERROR(Y96*1,"0")+IFERROR(Y97*1,"0")+IFERROR(Y98*1,"0")+IFERROR(Y99*1,"0")+IFERROR(Y100*1,"0")</f>
        <v>1180.8000000000002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1712.7</v>
      </c>
      <c r="G517" s="46">
        <f>IFERROR(Y131*1,"0")+IFERROR(Y132*1,"0")+IFERROR(Y136*1,"0")+IFERROR(Y137*1,"0")</f>
        <v>102.4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593.87999999999988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2206.5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283.69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360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572.70000000000005</v>
      </c>
      <c r="S517" s="46">
        <f>IFERROR(Y334*1,"0")+IFERROR(Y335*1,"0")+IFERROR(Y336*1,"0")</f>
        <v>947.10000000000014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5622</v>
      </c>
      <c r="U517" s="46">
        <f>IFERROR(Y367*1,"0")+IFERROR(Y368*1,"0")+IFERROR(Y369*1,"0")+IFERROR(Y370*1,"0")+IFERROR(Y374*1,"0")+IFERROR(Y378*1,"0")+IFERROR(Y379*1,"0")+IFERROR(Y383*1,"0")</f>
        <v>87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132.30000000000001</v>
      </c>
      <c r="W517" s="46">
        <f>IFERROR(Y408*1,"0")+IFERROR(Y409*1,"0")+IFERROR(Y413*1,"0")+IFERROR(Y414*1,"0")+IFERROR(Y415*1,"0")+IFERROR(Y416*1,"0")</f>
        <v>19.200000000000003</v>
      </c>
      <c r="X517" s="46">
        <f>IFERROR(Y421*1,"0")</f>
        <v>40.799999999999997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990.96000000000015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1107</v>
      </c>
      <c r="AB517" s="46">
        <f>IFERROR(Y504*1,"0")</f>
        <v>0</v>
      </c>
      <c r="AC517" s="52"/>
      <c r="AF517" s="565"/>
    </row>
  </sheetData>
  <sheetProtection algorithmName="SHA-512" hashValue="vLNKMN4EIPD7qpCzA5/GNR+7jtIy+O4MeIIvbuJ/dz1DMOWeNZHDzwlh5HRwDlmnZY8U/kuwA6ryXW1p1JrqWQ==" saltValue="wzdSK/UNdMGgh9PV5Y9Ij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0,00"/>
        <filter val="1 095,00"/>
        <filter val="1 100,00"/>
        <filter val="1 380,00"/>
        <filter val="1 500,00"/>
        <filter val="10,00"/>
        <filter val="100,00"/>
        <filter val="105,00"/>
        <filter val="110,00"/>
        <filter val="111,11"/>
        <filter val="12,50"/>
        <filter val="120,00"/>
        <filter val="122,22"/>
        <filter val="126,82"/>
        <filter val="129,50"/>
        <filter val="13,89"/>
        <filter val="132,00"/>
        <filter val="135,00"/>
        <filter val="140,00"/>
        <filter val="15,00"/>
        <filter val="150,00"/>
        <filter val="17 479,20"/>
        <filter val="17,00"/>
        <filter val="17,50"/>
        <filter val="170,00"/>
        <filter val="175,00"/>
        <filter val="18 560,77"/>
        <filter val="18,00"/>
        <filter val="185,00"/>
        <filter val="19 335,77"/>
        <filter val="191,36"/>
        <filter val="198,52"/>
        <filter val="2,22"/>
        <filter val="2,75"/>
        <filter val="2,78"/>
        <filter val="20,00"/>
        <filter val="20,83"/>
        <filter val="200,00"/>
        <filter val="225,00"/>
        <filter val="226,19"/>
        <filter val="229,07"/>
        <filter val="24,00"/>
        <filter val="240,00"/>
        <filter val="25,00"/>
        <filter val="250,00"/>
        <filter val="26,67"/>
        <filter val="264,00"/>
        <filter val="265,74"/>
        <filter val="266,67"/>
        <filter val="280,00"/>
        <filter val="29,70"/>
        <filter val="3 618,00"/>
        <filter val="3,50"/>
        <filter val="3,85"/>
        <filter val="30,00"/>
        <filter val="300,00"/>
        <filter val="308,00"/>
        <filter val="31"/>
        <filter val="32,00"/>
        <filter val="320,00"/>
        <filter val="33,24"/>
        <filter val="33,33"/>
        <filter val="35,00"/>
        <filter val="360,00"/>
        <filter val="4 000,00"/>
        <filter val="4,17"/>
        <filter val="40,00"/>
        <filter val="42,00"/>
        <filter val="440,00"/>
        <filter val="45,00"/>
        <filter val="45,60"/>
        <filter val="450,00"/>
        <filter val="484,48"/>
        <filter val="5,19"/>
        <filter val="5,56"/>
        <filter val="50,00"/>
        <filter val="525,00"/>
        <filter val="54,63"/>
        <filter val="552,00"/>
        <filter val="565,00"/>
        <filter val="570,00"/>
        <filter val="6,67"/>
        <filter val="60,00"/>
        <filter val="60,95"/>
        <filter val="600,00"/>
        <filter val="61,67"/>
        <filter val="64,00"/>
        <filter val="650,00"/>
        <filter val="66,00"/>
        <filter val="665,00"/>
        <filter val="7,00"/>
        <filter val="7,45"/>
        <filter val="700,00"/>
        <filter val="739,00"/>
        <filter val="75,00"/>
        <filter val="77,00"/>
        <filter val="77,78"/>
        <filter val="78,00"/>
        <filter val="78,52"/>
        <filter val="810,00"/>
        <filter val="83,33"/>
        <filter val="84,00"/>
        <filter val="9,00"/>
        <filter val="945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4 X91 X268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8" xr:uid="{00000000-0002-0000-0000-000012000000}">
      <formula1>IF(AK288&gt;0,OR(X288=0,AND(IF(X288-AK288&gt;=0,TRUE,FALSE),X288&gt;0,IF(X288/(H288*K288)=ROUND(X288/(H288*K288),0),TRUE,FALSE))),FALSE)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93FmTRaFgtuWqkmHoF65rlgBsSD07TB87kGmqt8paDwuyCSseYAnBiXeb98p44elwXRmN3qNerB736aPULNwcA==" saltValue="5Yj5rK+Rckn3C5e68iFo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2025-07-16T11:45:18Z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