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0,10,25 Ост СЫР филиалы\Донецк\"/>
    </mc:Choice>
  </mc:AlternateContent>
  <xr:revisionPtr revIDLastSave="0" documentId="13_ncr:1_{B5DF3A23-9F48-4832-A167-55FD56EE1DED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  <sheet name="заказ" sheetId="2" r:id="rId2"/>
  </sheets>
  <definedNames>
    <definedName name="_xlnm._FilterDatabase" localSheetId="0" hidden="1">Sheet!$A$3:$AI$43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46" i="1" l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6" i="1"/>
  <c r="S5" i="1" l="1"/>
  <c r="R39" i="1"/>
  <c r="R35" i="1"/>
  <c r="R34" i="1"/>
  <c r="R19" i="1"/>
  <c r="R45" i="1"/>
  <c r="AI45" i="1" s="1"/>
  <c r="R47" i="1"/>
  <c r="AI47" i="1" s="1"/>
  <c r="R48" i="1"/>
  <c r="R7" i="1"/>
  <c r="R8" i="1"/>
  <c r="R9" i="1"/>
  <c r="R10" i="1"/>
  <c r="R11" i="1"/>
  <c r="R12" i="1"/>
  <c r="R13" i="1"/>
  <c r="R14" i="1"/>
  <c r="R15" i="1"/>
  <c r="R16" i="1"/>
  <c r="R17" i="1"/>
  <c r="R18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6" i="1"/>
  <c r="R37" i="1"/>
  <c r="R38" i="1"/>
  <c r="R40" i="1"/>
  <c r="R41" i="1"/>
  <c r="R42" i="1"/>
  <c r="R43" i="1"/>
  <c r="R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6" i="1"/>
  <c r="AI48" i="1"/>
  <c r="AI6" i="1"/>
  <c r="V45" i="1"/>
  <c r="V46" i="1"/>
  <c r="V47" i="1"/>
  <c r="V48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6" i="1"/>
  <c r="R5" i="1" l="1"/>
  <c r="P48" i="1"/>
  <c r="P6" i="1"/>
  <c r="P7" i="1"/>
  <c r="P45" i="1"/>
  <c r="P46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7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46" i="1"/>
  <c r="L45" i="1"/>
  <c r="L7" i="1"/>
  <c r="L6" i="1"/>
  <c r="L48" i="1"/>
  <c r="L47" i="1"/>
  <c r="AG5" i="1"/>
  <c r="AF5" i="1"/>
  <c r="AE5" i="1"/>
  <c r="AD5" i="1"/>
  <c r="AC5" i="1"/>
  <c r="AB5" i="1"/>
  <c r="AA5" i="1"/>
  <c r="Z5" i="1"/>
  <c r="Y5" i="1"/>
  <c r="X5" i="1"/>
  <c r="T5" i="1"/>
  <c r="O5" i="1"/>
  <c r="N5" i="1"/>
  <c r="M5" i="1"/>
  <c r="K5" i="1"/>
  <c r="F5" i="1"/>
  <c r="E5" i="1"/>
  <c r="Q39" i="1" l="1"/>
  <c r="Q31" i="1"/>
  <c r="Q15" i="1"/>
  <c r="Q46" i="1"/>
  <c r="Q30" i="1"/>
  <c r="Q22" i="1"/>
  <c r="Q14" i="1"/>
  <c r="Q10" i="1"/>
  <c r="Q41" i="1"/>
  <c r="Q33" i="1"/>
  <c r="Q29" i="1"/>
  <c r="Q13" i="1"/>
  <c r="Q20" i="1"/>
  <c r="Q12" i="1"/>
  <c r="Q6" i="1"/>
  <c r="Q34" i="1"/>
  <c r="Q35" i="1"/>
  <c r="Q19" i="1"/>
  <c r="L5" i="1"/>
  <c r="W41" i="1"/>
  <c r="W37" i="1"/>
  <c r="W33" i="1"/>
  <c r="W29" i="1"/>
  <c r="W25" i="1"/>
  <c r="W21" i="1"/>
  <c r="W17" i="1"/>
  <c r="W13" i="1"/>
  <c r="W9" i="1"/>
  <c r="W7" i="1"/>
  <c r="P5" i="1"/>
  <c r="W43" i="1"/>
  <c r="W39" i="1"/>
  <c r="W35" i="1"/>
  <c r="W31" i="1"/>
  <c r="W27" i="1"/>
  <c r="W23" i="1"/>
  <c r="W19" i="1"/>
  <c r="W15" i="1"/>
  <c r="W11" i="1"/>
  <c r="W46" i="1"/>
  <c r="W48" i="1"/>
  <c r="W42" i="1"/>
  <c r="W40" i="1"/>
  <c r="W38" i="1"/>
  <c r="W36" i="1"/>
  <c r="W34" i="1"/>
  <c r="W32" i="1"/>
  <c r="W30" i="1"/>
  <c r="W28" i="1"/>
  <c r="W26" i="1"/>
  <c r="W24" i="1"/>
  <c r="W22" i="1"/>
  <c r="W20" i="1"/>
  <c r="W18" i="1"/>
  <c r="W16" i="1"/>
  <c r="W14" i="1"/>
  <c r="W12" i="1"/>
  <c r="W10" i="1"/>
  <c r="W8" i="1"/>
  <c r="W45" i="1"/>
  <c r="W6" i="1"/>
  <c r="W47" i="1"/>
  <c r="Q5" i="1" l="1"/>
  <c r="AI5" i="1"/>
</calcChain>
</file>

<file path=xl/sharedStrings.xml><?xml version="1.0" encoding="utf-8"?>
<sst xmlns="http://schemas.openxmlformats.org/spreadsheetml/2006/main" count="202" uniqueCount="107">
  <si>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</si>
  <si>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</si>
  <si>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</si>
  <si>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</si>
  <si>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</si>
  <si>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</si>
  <si>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</si>
  <si>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</si>
  <si>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</si>
  <si>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</si>
  <si>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</si>
  <si>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</si>
  <si>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</si>
  <si>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</si>
  <si>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</si>
  <si>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</si>
  <si>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</si>
  <si>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</si>
  <si>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</si>
  <si>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</si>
  <si>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</si>
  <si>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</si>
  <si>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</si>
  <si>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</si>
  <si>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13,10,</t>
  </si>
  <si>
    <t>06,10,</t>
  </si>
  <si>
    <t>29,09,</t>
  </si>
  <si>
    <t>22,09,</t>
  </si>
  <si>
    <t>15,09,</t>
  </si>
  <si>
    <t>08,09,</t>
  </si>
  <si>
    <t>01,09,</t>
  </si>
  <si>
    <t>25,08,</t>
  </si>
  <si>
    <t>18,08,</t>
  </si>
  <si>
    <t>11,08,</t>
  </si>
  <si>
    <t>04,08,</t>
  </si>
  <si>
    <t>4421577 Спред растительно-сливочный "Сливочный вкус" 82,5% 180гр  Останкино</t>
  </si>
  <si>
    <t>шт</t>
  </si>
  <si>
    <t>нет потребности</t>
  </si>
  <si>
    <t>4421584 Спред растительно-сливочный "Сливочный вкус" 72,5% 180гр  Останкино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</si>
  <si>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</si>
  <si>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</si>
  <si>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Масло "Папа может" 82,5% 180гр  Останкино</t>
  </si>
  <si>
    <t>Масло сливочное 72,5 % 180 гр.(10 шт) СЛАВЯНА  Останкино</t>
  </si>
  <si>
    <t>Плавленый Сыр колбасный копченый 40% СТМ"ПапаМожет"400гр  Останкино</t>
  </si>
  <si>
    <t>29,09,25 завод не отгрузит</t>
  </si>
  <si>
    <t>Плавленый продукт с Сыром колбасный копченый 40% СТМ "Коровино" 400гр  Останкино</t>
  </si>
  <si>
    <t>нужно увеличить продажи!!!</t>
  </si>
  <si>
    <t>Сыр "Пармезан" 40% кусок 180 гр  ОСТАНКИНО</t>
  </si>
  <si>
    <t>15,09,25 завод не отгрузит / 18,08,25 завод не отгрузил</t>
  </si>
  <si>
    <t>Сыр "Пармезан" с массовой долей жира в сухом веществе 40%  Останкино</t>
  </si>
  <si>
    <t>кг</t>
  </si>
  <si>
    <t>Сыр Боккончини копченый 40% 100 гр.  ОСТАНКИНО</t>
  </si>
  <si>
    <t>18,08,25 завод отгрузил (но продукцию нашли и поставили на приход спустя 3 недели 05,09,25)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</si>
  <si>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</si>
  <si>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</si>
  <si>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</si>
  <si>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14,06,25 в уценку 30шт.</t>
  </si>
  <si>
    <t>Сыр ПАПА МОЖЕТ "Папин завтрак"  45% 180 г  Останкино</t>
  </si>
  <si>
    <t>Сыр Папа Может Папин Завтрак 50% 200г  Останкино</t>
  </si>
  <si>
    <t>дубль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</si>
  <si>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</si>
  <si>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</si>
  <si>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</si>
  <si>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Сыр полутвердый "Гауда" с массовой долей жира в пересчете на сухое вещество 45%,   Останкино</t>
  </si>
  <si>
    <t>Сыр Папа Может "Голландский традиционный" 45% (2,5кг)(6шт)  Останкино</t>
  </si>
  <si>
    <t>28,07,25 в уценку - 29кг</t>
  </si>
  <si>
    <t>Сыр полутвердый "Голландский" с массовой долей жира в пересчете на сухое  Останкино</t>
  </si>
  <si>
    <t>Сыр Папа Может "Российский традиционный"  50%, вакуум  Останкино</t>
  </si>
  <si>
    <t>ПО ПРЕДЗАКАЗУ</t>
  </si>
  <si>
    <t>Сыр полутвердый "Российский" с массовой долей жира 50%  Останкино</t>
  </si>
  <si>
    <t>Сыр Скаморца свежий 100 гр.  ОСТАНКИНО</t>
  </si>
  <si>
    <t>завод будет выводить</t>
  </si>
  <si>
    <t>Сыр Сливочный со вкусом топленого молока 45% ти Папа Может, брус (2 шт)  Останкино</t>
  </si>
  <si>
    <t>Сыр Папа Может Сливочный со вкусом.топл.молока 50% вес (=3,5кг)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</si>
  <si>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</si>
  <si>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</si>
  <si>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нужно увеличить продажи</t>
  </si>
  <si>
    <t>Сыр полутвердый "Сметанковый", с масс долей жира в пересчете на сухое вещес50%, брус  Останкино</t>
  </si>
  <si>
    <t>28,07,25 в уценку - 57кг</t>
  </si>
  <si>
    <t>Сыр полутвердый "Тильзитер" с массовой долей жира в пересчете на сухое вещество 45%. 1/5  Останкино</t>
  </si>
  <si>
    <t>вывод</t>
  </si>
  <si>
    <t>Сыр рассольный жирный Чечил 45% 100 гр  ОСТАНКИНО</t>
  </si>
  <si>
    <t>Сыр рассольный жирный Чечил копченый 43% 100 гр  Останкино</t>
  </si>
  <si>
    <t>11,08,25 завод не отгрузил</t>
  </si>
  <si>
    <t>Сыч/Прод Коровино Российский 50% 200г СЗМЖ  Останкино</t>
  </si>
  <si>
    <t>783К798</t>
  </si>
  <si>
    <t>18,08,25 завод не отгрузил</t>
  </si>
  <si>
    <t>Сыч/Прод Коровино Российский 50% 200г НОВАЯ СЗМЖ  ОСТАНКИНО</t>
  </si>
  <si>
    <t>Сыч/Прод Коровино Российский Оригин 50% ВЕС (3,5 кг)  Останкино</t>
  </si>
  <si>
    <t>783К811</t>
  </si>
  <si>
    <t>Сыч/Прод Коровино Российский Оригин 50% ВЕС НОВАЯ (5 кг)  ОСТАНКИНО</t>
  </si>
  <si>
    <t>Сыч/Прод Коровино Тильзитер 50% 200г СЗМЖ  ОСТАНКИНО</t>
  </si>
  <si>
    <t>783К801</t>
  </si>
  <si>
    <t>Сыч/Прод Коровино Тильзитер 50% 200г НОВАЯ СЗМЖ  ОСТАНКИНО</t>
  </si>
  <si>
    <t>Сыч/Прод Коровино Тильзитер Оригин 50% ВЕС (3,5 кг брус) СЗМЖ  Останкино</t>
  </si>
  <si>
    <t>783К825</t>
  </si>
  <si>
    <t>01,09,25 завод не отгрузил (75 кг) / 07,07,25 завод не отгрузил (485кг)</t>
  </si>
  <si>
    <t>Сыч/Прод Коровино Тильзитер Оригин 50% ВЕС (5 кг брус) СЗМЖ  ОСТАНКИНО</t>
  </si>
  <si>
    <t>Сыч/Прод Коровино Тильзитер Оригин 50% ВЕС НОВАЯ (5 кг брус) СЗМЖ  ОСТАНКИНО</t>
  </si>
  <si>
    <t>13,10,25 завод не отгрузит / 06,10,25 завод не отгрузит / 29,09,25 завод не отгрузит / 22,09,25 завод не отгрузит / 15,09,25 завод не отгрузит / 08,09,25 завод не отгрузит /  01,09,25 завод не отгрузит / 18,08,25 завод не отгрузил</t>
  </si>
  <si>
    <t>на заводе брак, следующие отгрузки не раньше ноября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</si>
  <si>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25,05,25 в уценку 172кг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</si>
  <si>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не заказывали (поступление от 03,07,25)</t>
    </r>
  </si>
  <si>
    <t>для команды ОП</t>
  </si>
  <si>
    <t>итого</t>
  </si>
  <si>
    <t>заказ</t>
  </si>
  <si>
    <t>20,10,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</si>
</sst>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1"/>
    <xf numFmtId="0" fontId="1" fillId="0" borderId="1"/>
  </cellStyleXfs>
  <cellXfs count="34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0" borderId="2" xfId="1" applyNumberFormat="1" applyBorder="1"/>
    <xf numFmtId="164" fontId="1" fillId="0" borderId="3" xfId="1" applyNumberFormat="1" applyBorder="1"/>
    <xf numFmtId="164" fontId="1" fillId="0" borderId="4" xfId="1" applyNumberFormat="1" applyBorder="1"/>
    <xf numFmtId="164" fontId="1" fillId="0" borderId="5" xfId="1" applyNumberFormat="1" applyBorder="1"/>
    <xf numFmtId="164" fontId="1" fillId="5" borderId="1" xfId="1" applyNumberFormat="1" applyFill="1"/>
    <xf numFmtId="2" fontId="1" fillId="5" borderId="1" xfId="1" applyNumberFormat="1" applyFill="1"/>
    <xf numFmtId="164" fontId="1" fillId="6" borderId="6" xfId="1" applyNumberFormat="1" applyFill="1" applyBorder="1"/>
    <xf numFmtId="164" fontId="1" fillId="6" borderId="7" xfId="1" applyNumberFormat="1" applyFill="1" applyBorder="1"/>
    <xf numFmtId="164" fontId="1" fillId="6" borderId="8" xfId="1" applyNumberFormat="1" applyFill="1" applyBorder="1"/>
    <xf numFmtId="2" fontId="1" fillId="6" borderId="1" xfId="1" applyNumberFormat="1" applyFill="1"/>
    <xf numFmtId="164" fontId="1" fillId="6" borderId="1" xfId="1" applyNumberFormat="1" applyFill="1"/>
    <xf numFmtId="164" fontId="1" fillId="6" borderId="2" xfId="1" applyNumberFormat="1" applyFill="1" applyBorder="1"/>
    <xf numFmtId="164" fontId="1" fillId="6" borderId="9" xfId="1" applyNumberFormat="1" applyFill="1" applyBorder="1"/>
    <xf numFmtId="164" fontId="1" fillId="6" borderId="1" xfId="1" applyNumberFormat="1" applyFill="1" applyBorder="1"/>
    <xf numFmtId="164" fontId="1" fillId="6" borderId="10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8" borderId="1" xfId="1" applyNumberFormat="1" applyFill="1"/>
    <xf numFmtId="164" fontId="1" fillId="8" borderId="2" xfId="1" applyNumberFormat="1" applyFill="1" applyBorder="1"/>
    <xf numFmtId="164" fontId="1" fillId="9" borderId="1" xfId="1" applyNumberFormat="1" applyFill="1"/>
    <xf numFmtId="164" fontId="5" fillId="9" borderId="1" xfId="1" applyNumberFormat="1" applyFont="1" applyFill="1"/>
    <xf numFmtId="164" fontId="4" fillId="9" borderId="1" xfId="1" applyNumberFormat="1" applyFont="1" applyFill="1"/>
    <xf numFmtId="0" fontId="0" fillId="0" borderId="1" xfId="0" applyBorder="1"/>
    <xf numFmtId="164" fontId="1" fillId="9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45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U6" sqref="U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5" customWidth="1"/>
    <col min="8" max="8" width="5" customWidth="1"/>
    <col min="9" max="9" width="12" customWidth="1"/>
    <col min="10" max="10" width="1" customWidth="1"/>
    <col min="11" max="12" width="7" customWidth="1"/>
    <col min="13" max="14" width="0.42578125" customWidth="1"/>
    <col min="15" max="17" width="7" customWidth="1"/>
    <col min="18" max="19" width="7" style="32" customWidth="1"/>
    <col min="20" max="20" width="7" customWidth="1"/>
    <col min="21" max="21" width="21" customWidth="1"/>
    <col min="22" max="23" width="5" customWidth="1"/>
    <col min="24" max="33" width="6" customWidth="1"/>
    <col min="34" max="34" width="41.140625" customWidth="1"/>
    <col min="35" max="35" width="7" customWidth="1"/>
    <col min="36" max="52" width="3" customWidth="1"/>
  </cols>
  <sheetData>
    <row r="1" spans="1:52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3" t="s">
        <v>16</v>
      </c>
      <c r="R3" s="3" t="s">
        <v>104</v>
      </c>
      <c r="S3" s="3" t="s">
        <v>105</v>
      </c>
      <c r="T3" s="6" t="s">
        <v>17</v>
      </c>
      <c r="U3" s="6" t="s">
        <v>18</v>
      </c>
      <c r="V3" s="2" t="s">
        <v>19</v>
      </c>
      <c r="W3" s="2" t="s">
        <v>20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21</v>
      </c>
      <c r="AG3" s="2" t="s">
        <v>21</v>
      </c>
      <c r="AH3" s="2" t="s">
        <v>22</v>
      </c>
      <c r="AI3" s="2" t="s">
        <v>23</v>
      </c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</row>
    <row r="4" spans="1:52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/>
      <c r="O4" s="1" t="s">
        <v>24</v>
      </c>
      <c r="P4" s="1" t="s">
        <v>24</v>
      </c>
      <c r="Q4" s="1"/>
      <c r="R4" s="1"/>
      <c r="S4" s="1" t="s">
        <v>106</v>
      </c>
      <c r="T4" s="1"/>
      <c r="U4" s="1"/>
      <c r="V4" s="1"/>
      <c r="W4" s="1"/>
      <c r="X4" s="1" t="s">
        <v>25</v>
      </c>
      <c r="Y4" s="1" t="s">
        <v>26</v>
      </c>
      <c r="Z4" s="1" t="s">
        <v>27</v>
      </c>
      <c r="AA4" s="1" t="s">
        <v>28</v>
      </c>
      <c r="AB4" s="1" t="s">
        <v>29</v>
      </c>
      <c r="AC4" s="1" t="s">
        <v>30</v>
      </c>
      <c r="AD4" s="1" t="s">
        <v>31</v>
      </c>
      <c r="AE4" s="1" t="s">
        <v>32</v>
      </c>
      <c r="AF4" s="1" t="s">
        <v>33</v>
      </c>
      <c r="AG4" s="1" t="s">
        <v>34</v>
      </c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</row>
    <row r="5" spans="1:52" x14ac:dyDescent="0.25">
      <c r="A5" s="1"/>
      <c r="B5" s="1"/>
      <c r="C5" s="1"/>
      <c r="D5" s="1"/>
      <c r="E5" s="4">
        <f>SUM(E6:E496)</f>
        <v>1547.3159999999998</v>
      </c>
      <c r="F5" s="4">
        <f>SUM(F6:F496)</f>
        <v>2533.9560000000001</v>
      </c>
      <c r="G5" s="7"/>
      <c r="H5" s="1"/>
      <c r="I5" s="1"/>
      <c r="J5" s="1"/>
      <c r="K5" s="4">
        <f t="shared" ref="K5:T5" si="0">SUM(K6:K496)</f>
        <v>1716.875</v>
      </c>
      <c r="L5" s="4">
        <f t="shared" si="0"/>
        <v>-169.559</v>
      </c>
      <c r="M5" s="4">
        <f t="shared" si="0"/>
        <v>0</v>
      </c>
      <c r="N5" s="4">
        <f t="shared" si="0"/>
        <v>0</v>
      </c>
      <c r="O5" s="4">
        <f t="shared" si="0"/>
        <v>814</v>
      </c>
      <c r="P5" s="4">
        <f t="shared" si="0"/>
        <v>309.46320000000003</v>
      </c>
      <c r="Q5" s="4">
        <f t="shared" si="0"/>
        <v>2785.8523999999998</v>
      </c>
      <c r="R5" s="4">
        <f t="shared" si="0"/>
        <v>3219.8523999999998</v>
      </c>
      <c r="S5" s="4">
        <f t="shared" si="0"/>
        <v>3237</v>
      </c>
      <c r="T5" s="4">
        <f t="shared" si="0"/>
        <v>494</v>
      </c>
      <c r="U5" s="1"/>
      <c r="V5" s="1"/>
      <c r="W5" s="1"/>
      <c r="X5" s="4">
        <f t="shared" ref="X5:AG5" si="1">SUM(X6:X496)</f>
        <v>232.601</v>
      </c>
      <c r="Y5" s="4">
        <f t="shared" si="1"/>
        <v>194.66120000000001</v>
      </c>
      <c r="Z5" s="4">
        <f t="shared" si="1"/>
        <v>257.36379999999997</v>
      </c>
      <c r="AA5" s="4">
        <f t="shared" si="1"/>
        <v>215.6028</v>
      </c>
      <c r="AB5" s="4">
        <f t="shared" si="1"/>
        <v>214.32800000000003</v>
      </c>
      <c r="AC5" s="4">
        <f t="shared" si="1"/>
        <v>229.85980000000001</v>
      </c>
      <c r="AD5" s="4">
        <f t="shared" si="1"/>
        <v>124.616</v>
      </c>
      <c r="AE5" s="4">
        <f t="shared" si="1"/>
        <v>103.99599999999998</v>
      </c>
      <c r="AF5" s="4">
        <f t="shared" si="1"/>
        <v>219.3082</v>
      </c>
      <c r="AG5" s="4">
        <f t="shared" si="1"/>
        <v>194.03219999999996</v>
      </c>
      <c r="AH5" s="1"/>
      <c r="AI5" s="4">
        <f>SUM(AI6:AI496)</f>
        <v>650.91240000000005</v>
      </c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</row>
    <row r="6" spans="1:52" x14ac:dyDescent="0.25">
      <c r="A6" s="1" t="s">
        <v>39</v>
      </c>
      <c r="B6" s="1" t="s">
        <v>36</v>
      </c>
      <c r="C6" s="1">
        <v>107</v>
      </c>
      <c r="D6" s="1">
        <v>1</v>
      </c>
      <c r="E6" s="1">
        <v>25</v>
      </c>
      <c r="F6" s="1">
        <v>79</v>
      </c>
      <c r="G6" s="7">
        <v>0.18</v>
      </c>
      <c r="H6" s="1">
        <v>270</v>
      </c>
      <c r="I6" s="1">
        <v>9988438</v>
      </c>
      <c r="J6" s="1"/>
      <c r="K6" s="1">
        <v>25</v>
      </c>
      <c r="L6" s="1">
        <f t="shared" ref="L6:L43" si="2">E6-K6</f>
        <v>0</v>
      </c>
      <c r="M6" s="1"/>
      <c r="N6" s="1"/>
      <c r="O6" s="1">
        <v>16</v>
      </c>
      <c r="P6" s="1">
        <f t="shared" ref="P6:P43" si="3">E6/5</f>
        <v>5</v>
      </c>
      <c r="Q6" s="9">
        <f>20*P6-O6-F6</f>
        <v>5</v>
      </c>
      <c r="R6" s="9">
        <f>Q6</f>
        <v>5</v>
      </c>
      <c r="S6" s="9">
        <f>IFERROR(VLOOKUP(A6,заказ!A:B,2,0),0)</f>
        <v>16</v>
      </c>
      <c r="T6" s="9"/>
      <c r="U6" s="1"/>
      <c r="V6" s="1">
        <f>(F6+O6+R6)/P6</f>
        <v>20</v>
      </c>
      <c r="W6" s="1">
        <f t="shared" ref="W6:W43" si="4">(F6+O6)/P6</f>
        <v>19</v>
      </c>
      <c r="X6" s="1">
        <v>5.6</v>
      </c>
      <c r="Y6" s="1">
        <v>4.4000000000000004</v>
      </c>
      <c r="Z6" s="1">
        <v>6.2</v>
      </c>
      <c r="AA6" s="1">
        <v>6.8</v>
      </c>
      <c r="AB6" s="1">
        <v>8.6</v>
      </c>
      <c r="AC6" s="1">
        <v>4.8</v>
      </c>
      <c r="AD6" s="1">
        <v>0.8</v>
      </c>
      <c r="AE6" s="1">
        <v>0</v>
      </c>
      <c r="AF6" s="1">
        <v>6</v>
      </c>
      <c r="AG6" s="1">
        <v>3.4</v>
      </c>
      <c r="AH6" s="1"/>
      <c r="AI6" s="1">
        <f>G6*R6</f>
        <v>0.89999999999999991</v>
      </c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</row>
    <row r="7" spans="1:52" x14ac:dyDescent="0.25">
      <c r="A7" s="1" t="s">
        <v>40</v>
      </c>
      <c r="B7" s="1" t="s">
        <v>36</v>
      </c>
      <c r="C7" s="1">
        <v>112</v>
      </c>
      <c r="D7" s="1">
        <v>1</v>
      </c>
      <c r="E7" s="1">
        <v>21</v>
      </c>
      <c r="F7" s="1">
        <v>88</v>
      </c>
      <c r="G7" s="7">
        <v>0.18</v>
      </c>
      <c r="H7" s="1">
        <v>270</v>
      </c>
      <c r="I7" s="1">
        <v>9988445</v>
      </c>
      <c r="J7" s="1"/>
      <c r="K7" s="1">
        <v>21</v>
      </c>
      <c r="L7" s="1">
        <f t="shared" si="2"/>
        <v>0</v>
      </c>
      <c r="M7" s="1"/>
      <c r="N7" s="1"/>
      <c r="O7" s="1">
        <v>0</v>
      </c>
      <c r="P7" s="1">
        <f t="shared" si="3"/>
        <v>4.2</v>
      </c>
      <c r="Q7" s="9"/>
      <c r="R7" s="9">
        <f t="shared" ref="R7:R48" si="5">Q7</f>
        <v>0</v>
      </c>
      <c r="S7" s="9">
        <f>IFERROR(VLOOKUP(A7,заказ!A:B,2,0),0)</f>
        <v>0</v>
      </c>
      <c r="T7" s="9"/>
      <c r="U7" s="1"/>
      <c r="V7" s="1">
        <f t="shared" ref="V7:V48" si="6">(F7+O7+R7)/P7</f>
        <v>20.952380952380953</v>
      </c>
      <c r="W7" s="1">
        <f t="shared" si="4"/>
        <v>20.952380952380953</v>
      </c>
      <c r="X7" s="1">
        <v>5</v>
      </c>
      <c r="Y7" s="1">
        <v>4.2</v>
      </c>
      <c r="Z7" s="1">
        <v>3.6</v>
      </c>
      <c r="AA7" s="1">
        <v>5</v>
      </c>
      <c r="AB7" s="1">
        <v>8.6</v>
      </c>
      <c r="AC7" s="1">
        <v>4</v>
      </c>
      <c r="AD7" s="1">
        <v>1.4</v>
      </c>
      <c r="AE7" s="1">
        <v>2.4</v>
      </c>
      <c r="AF7" s="1">
        <v>6.6</v>
      </c>
      <c r="AG7" s="1">
        <v>3.2</v>
      </c>
      <c r="AH7" s="1"/>
      <c r="AI7" s="1">
        <f t="shared" ref="AI7:AI48" si="7">G7*R7</f>
        <v>0</v>
      </c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</row>
    <row r="8" spans="1:52" x14ac:dyDescent="0.25">
      <c r="A8" s="1" t="s">
        <v>43</v>
      </c>
      <c r="B8" s="1" t="s">
        <v>36</v>
      </c>
      <c r="C8" s="1">
        <v>2</v>
      </c>
      <c r="D8" s="1">
        <v>48</v>
      </c>
      <c r="E8" s="1">
        <v>8</v>
      </c>
      <c r="F8" s="1">
        <v>42</v>
      </c>
      <c r="G8" s="7">
        <v>0.4</v>
      </c>
      <c r="H8" s="1">
        <v>270</v>
      </c>
      <c r="I8" s="1">
        <v>9988452</v>
      </c>
      <c r="J8" s="1"/>
      <c r="K8" s="1">
        <v>8</v>
      </c>
      <c r="L8" s="1">
        <f t="shared" si="2"/>
        <v>0</v>
      </c>
      <c r="M8" s="1"/>
      <c r="N8" s="1"/>
      <c r="O8" s="1">
        <v>48</v>
      </c>
      <c r="P8" s="1">
        <f t="shared" si="3"/>
        <v>1.6</v>
      </c>
      <c r="Q8" s="9"/>
      <c r="R8" s="9">
        <f t="shared" si="5"/>
        <v>0</v>
      </c>
      <c r="S8" s="9">
        <f>IFERROR(VLOOKUP(A8,заказ!A:B,2,0),0)</f>
        <v>0</v>
      </c>
      <c r="T8" s="9"/>
      <c r="U8" s="1"/>
      <c r="V8" s="1">
        <f t="shared" si="6"/>
        <v>56.25</v>
      </c>
      <c r="W8" s="1">
        <f t="shared" si="4"/>
        <v>56.25</v>
      </c>
      <c r="X8" s="1">
        <v>4.8</v>
      </c>
      <c r="Y8" s="1">
        <v>3.8</v>
      </c>
      <c r="Z8" s="1">
        <v>3.6</v>
      </c>
      <c r="AA8" s="1">
        <v>0.8</v>
      </c>
      <c r="AB8" s="1">
        <v>3.4</v>
      </c>
      <c r="AC8" s="1">
        <v>3.4</v>
      </c>
      <c r="AD8" s="1">
        <v>2</v>
      </c>
      <c r="AE8" s="1">
        <v>1.4</v>
      </c>
      <c r="AF8" s="1">
        <v>2.6</v>
      </c>
      <c r="AG8" s="1">
        <v>2.8</v>
      </c>
      <c r="AH8" s="1" t="s">
        <v>44</v>
      </c>
      <c r="AI8" s="1">
        <f t="shared" si="7"/>
        <v>0</v>
      </c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</row>
    <row r="9" spans="1:52" x14ac:dyDescent="0.25">
      <c r="A9" s="1" t="s">
        <v>45</v>
      </c>
      <c r="B9" s="1" t="s">
        <v>36</v>
      </c>
      <c r="C9" s="1">
        <v>68</v>
      </c>
      <c r="D9" s="1"/>
      <c r="E9" s="1">
        <v>12</v>
      </c>
      <c r="F9" s="1">
        <v>55</v>
      </c>
      <c r="G9" s="7">
        <v>0.4</v>
      </c>
      <c r="H9" s="1">
        <v>270</v>
      </c>
      <c r="I9" s="1">
        <v>9988476</v>
      </c>
      <c r="J9" s="1"/>
      <c r="K9" s="1">
        <v>12</v>
      </c>
      <c r="L9" s="1">
        <f t="shared" si="2"/>
        <v>0</v>
      </c>
      <c r="M9" s="1"/>
      <c r="N9" s="1"/>
      <c r="O9" s="1">
        <v>0</v>
      </c>
      <c r="P9" s="1">
        <f t="shared" si="3"/>
        <v>2.4</v>
      </c>
      <c r="Q9" s="9"/>
      <c r="R9" s="9">
        <f t="shared" si="5"/>
        <v>0</v>
      </c>
      <c r="S9" s="9">
        <f>IFERROR(VLOOKUP(A9,заказ!A:B,2,0),0)</f>
        <v>0</v>
      </c>
      <c r="T9" s="9"/>
      <c r="U9" s="1"/>
      <c r="V9" s="1">
        <f t="shared" si="6"/>
        <v>22.916666666666668</v>
      </c>
      <c r="W9" s="1">
        <f t="shared" si="4"/>
        <v>22.916666666666668</v>
      </c>
      <c r="X9" s="1">
        <v>2.2000000000000002</v>
      </c>
      <c r="Y9" s="1">
        <v>0.8</v>
      </c>
      <c r="Z9" s="1">
        <v>0.2</v>
      </c>
      <c r="AA9" s="1">
        <v>1.2</v>
      </c>
      <c r="AB9" s="1">
        <v>4.8</v>
      </c>
      <c r="AC9" s="1">
        <v>0.4</v>
      </c>
      <c r="AD9" s="1">
        <v>0.2</v>
      </c>
      <c r="AE9" s="1">
        <v>0</v>
      </c>
      <c r="AF9" s="1">
        <v>1</v>
      </c>
      <c r="AG9" s="1">
        <v>2</v>
      </c>
      <c r="AH9" s="31" t="s">
        <v>46</v>
      </c>
      <c r="AI9" s="1">
        <f t="shared" si="7"/>
        <v>0</v>
      </c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</row>
    <row r="10" spans="1:52" x14ac:dyDescent="0.25">
      <c r="A10" s="1" t="s">
        <v>47</v>
      </c>
      <c r="B10" s="1" t="s">
        <v>36</v>
      </c>
      <c r="C10" s="1">
        <v>99</v>
      </c>
      <c r="D10" s="1">
        <v>7</v>
      </c>
      <c r="E10" s="1">
        <v>32</v>
      </c>
      <c r="F10" s="1">
        <v>57</v>
      </c>
      <c r="G10" s="7">
        <v>0.18</v>
      </c>
      <c r="H10" s="1">
        <v>150</v>
      </c>
      <c r="I10" s="1">
        <v>5034819</v>
      </c>
      <c r="J10" s="1"/>
      <c r="K10" s="1">
        <v>32</v>
      </c>
      <c r="L10" s="1">
        <f t="shared" si="2"/>
        <v>0</v>
      </c>
      <c r="M10" s="1"/>
      <c r="N10" s="1"/>
      <c r="O10" s="1">
        <v>0</v>
      </c>
      <c r="P10" s="1">
        <f t="shared" si="3"/>
        <v>6.4</v>
      </c>
      <c r="Q10" s="9">
        <f t="shared" ref="Q10:Q15" si="8">20*P10-O10-F10</f>
        <v>71</v>
      </c>
      <c r="R10" s="9">
        <f t="shared" si="5"/>
        <v>71</v>
      </c>
      <c r="S10" s="9">
        <f>IFERROR(VLOOKUP(A10,заказ!A:B,2,0),0)</f>
        <v>72</v>
      </c>
      <c r="T10" s="9"/>
      <c r="U10" s="1"/>
      <c r="V10" s="1">
        <f t="shared" si="6"/>
        <v>20</v>
      </c>
      <c r="W10" s="1">
        <f t="shared" si="4"/>
        <v>8.90625</v>
      </c>
      <c r="X10" s="1">
        <v>4</v>
      </c>
      <c r="Y10" s="1">
        <v>0</v>
      </c>
      <c r="Z10" s="1">
        <v>0.4</v>
      </c>
      <c r="AA10" s="1">
        <v>8.4</v>
      </c>
      <c r="AB10" s="1">
        <v>4.2</v>
      </c>
      <c r="AC10" s="1">
        <v>3.4</v>
      </c>
      <c r="AD10" s="1">
        <v>3.8</v>
      </c>
      <c r="AE10" s="1">
        <v>4.8</v>
      </c>
      <c r="AF10" s="1">
        <v>5.6</v>
      </c>
      <c r="AG10" s="1">
        <v>4.8</v>
      </c>
      <c r="AH10" s="1" t="s">
        <v>48</v>
      </c>
      <c r="AI10" s="1">
        <f t="shared" si="7"/>
        <v>12.78</v>
      </c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</row>
    <row r="11" spans="1:52" x14ac:dyDescent="0.25">
      <c r="A11" s="1" t="s">
        <v>49</v>
      </c>
      <c r="B11" s="1" t="s">
        <v>50</v>
      </c>
      <c r="C11" s="1"/>
      <c r="D11" s="1"/>
      <c r="E11" s="1"/>
      <c r="F11" s="1"/>
      <c r="G11" s="7">
        <v>1</v>
      </c>
      <c r="H11" s="1">
        <v>150</v>
      </c>
      <c r="I11" s="1">
        <v>5041251</v>
      </c>
      <c r="J11" s="1"/>
      <c r="K11" s="1"/>
      <c r="L11" s="1">
        <f t="shared" si="2"/>
        <v>0</v>
      </c>
      <c r="M11" s="1"/>
      <c r="N11" s="1"/>
      <c r="O11" s="27"/>
      <c r="P11" s="1">
        <f t="shared" si="3"/>
        <v>0</v>
      </c>
      <c r="Q11" s="9">
        <v>15</v>
      </c>
      <c r="R11" s="9">
        <f t="shared" si="5"/>
        <v>15</v>
      </c>
      <c r="S11" s="9">
        <f>IFERROR(VLOOKUP(A11,заказ!A:B,2,0),0)</f>
        <v>15</v>
      </c>
      <c r="T11" s="9"/>
      <c r="U11" s="1"/>
      <c r="V11" s="1" t="e">
        <f t="shared" si="6"/>
        <v>#DIV/0!</v>
      </c>
      <c r="W11" s="1" t="e">
        <f t="shared" si="4"/>
        <v>#DIV/0!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27" t="s">
        <v>99</v>
      </c>
      <c r="AI11" s="1">
        <f t="shared" si="7"/>
        <v>15</v>
      </c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</row>
    <row r="12" spans="1:52" x14ac:dyDescent="0.25">
      <c r="A12" s="1" t="s">
        <v>51</v>
      </c>
      <c r="B12" s="1" t="s">
        <v>36</v>
      </c>
      <c r="C12" s="1">
        <v>342</v>
      </c>
      <c r="D12" s="1">
        <v>24</v>
      </c>
      <c r="E12" s="1">
        <v>173</v>
      </c>
      <c r="F12" s="1">
        <v>186</v>
      </c>
      <c r="G12" s="7">
        <v>0.1</v>
      </c>
      <c r="H12" s="1">
        <v>90</v>
      </c>
      <c r="I12" s="1">
        <v>8444163</v>
      </c>
      <c r="J12" s="1"/>
      <c r="K12" s="1">
        <v>174</v>
      </c>
      <c r="L12" s="1">
        <f t="shared" si="2"/>
        <v>-1</v>
      </c>
      <c r="M12" s="1"/>
      <c r="N12" s="1"/>
      <c r="O12" s="1">
        <v>80</v>
      </c>
      <c r="P12" s="1">
        <f t="shared" si="3"/>
        <v>34.6</v>
      </c>
      <c r="Q12" s="9">
        <f t="shared" si="8"/>
        <v>426</v>
      </c>
      <c r="R12" s="9">
        <f t="shared" si="5"/>
        <v>426</v>
      </c>
      <c r="S12" s="9">
        <f>IFERROR(VLOOKUP(A12,заказ!A:B,2,0),0)</f>
        <v>424</v>
      </c>
      <c r="T12" s="9"/>
      <c r="U12" s="1"/>
      <c r="V12" s="1">
        <f t="shared" si="6"/>
        <v>20</v>
      </c>
      <c r="W12" s="1">
        <f t="shared" si="4"/>
        <v>7.6878612716763</v>
      </c>
      <c r="X12" s="1">
        <v>22.4</v>
      </c>
      <c r="Y12" s="1">
        <v>23.6</v>
      </c>
      <c r="Z12" s="1">
        <v>28</v>
      </c>
      <c r="AA12" s="1">
        <v>40</v>
      </c>
      <c r="AB12" s="1">
        <v>12</v>
      </c>
      <c r="AC12" s="1">
        <v>5.6</v>
      </c>
      <c r="AD12" s="1">
        <v>13.4</v>
      </c>
      <c r="AE12" s="1">
        <v>6.8</v>
      </c>
      <c r="AF12" s="1">
        <v>28.2</v>
      </c>
      <c r="AG12" s="1">
        <v>24.8</v>
      </c>
      <c r="AH12" s="1" t="s">
        <v>52</v>
      </c>
      <c r="AI12" s="1">
        <f t="shared" si="7"/>
        <v>42.6</v>
      </c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</row>
    <row r="13" spans="1:52" x14ac:dyDescent="0.25">
      <c r="A13" s="1" t="s">
        <v>53</v>
      </c>
      <c r="B13" s="1" t="s">
        <v>36</v>
      </c>
      <c r="C13" s="1">
        <v>131</v>
      </c>
      <c r="D13" s="1"/>
      <c r="E13" s="1">
        <v>34</v>
      </c>
      <c r="F13" s="1">
        <v>89</v>
      </c>
      <c r="G13" s="7">
        <v>0.18</v>
      </c>
      <c r="H13" s="1">
        <v>150</v>
      </c>
      <c r="I13" s="1">
        <v>5038411</v>
      </c>
      <c r="J13" s="1"/>
      <c r="K13" s="1">
        <v>34</v>
      </c>
      <c r="L13" s="1">
        <f t="shared" si="2"/>
        <v>0</v>
      </c>
      <c r="M13" s="1"/>
      <c r="N13" s="1"/>
      <c r="O13" s="1">
        <v>0</v>
      </c>
      <c r="P13" s="1">
        <f t="shared" si="3"/>
        <v>6.8</v>
      </c>
      <c r="Q13" s="9">
        <f t="shared" si="8"/>
        <v>47</v>
      </c>
      <c r="R13" s="9">
        <f t="shared" si="5"/>
        <v>47</v>
      </c>
      <c r="S13" s="9">
        <f>IFERROR(VLOOKUP(A13,заказ!A:B,2,0),0)</f>
        <v>50</v>
      </c>
      <c r="T13" s="9"/>
      <c r="U13" s="1"/>
      <c r="V13" s="1">
        <f t="shared" si="6"/>
        <v>20</v>
      </c>
      <c r="W13" s="1">
        <f t="shared" si="4"/>
        <v>13.088235294117647</v>
      </c>
      <c r="X13" s="1">
        <v>4.2</v>
      </c>
      <c r="Y13" s="1">
        <v>7</v>
      </c>
      <c r="Z13" s="1">
        <v>8</v>
      </c>
      <c r="AA13" s="1">
        <v>9.8000000000000007</v>
      </c>
      <c r="AB13" s="1">
        <v>6.4</v>
      </c>
      <c r="AC13" s="1">
        <v>6</v>
      </c>
      <c r="AD13" s="1">
        <v>7.4</v>
      </c>
      <c r="AE13" s="1">
        <v>3</v>
      </c>
      <c r="AF13" s="1">
        <v>7.2</v>
      </c>
      <c r="AG13" s="1">
        <v>4.5999999999999996</v>
      </c>
      <c r="AH13" s="1"/>
      <c r="AI13" s="1">
        <f t="shared" si="7"/>
        <v>8.4599999999999991</v>
      </c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</row>
    <row r="14" spans="1:52" x14ac:dyDescent="0.25">
      <c r="A14" s="1" t="s">
        <v>54</v>
      </c>
      <c r="B14" s="1" t="s">
        <v>36</v>
      </c>
      <c r="C14" s="1">
        <v>180</v>
      </c>
      <c r="D14" s="1">
        <v>2</v>
      </c>
      <c r="E14" s="1">
        <v>46</v>
      </c>
      <c r="F14" s="1">
        <v>128</v>
      </c>
      <c r="G14" s="7">
        <v>0.18</v>
      </c>
      <c r="H14" s="1">
        <v>150</v>
      </c>
      <c r="I14" s="1">
        <v>5038459</v>
      </c>
      <c r="J14" s="1"/>
      <c r="K14" s="1">
        <v>46</v>
      </c>
      <c r="L14" s="1">
        <f t="shared" si="2"/>
        <v>0</v>
      </c>
      <c r="M14" s="1"/>
      <c r="N14" s="1"/>
      <c r="O14" s="1">
        <v>0</v>
      </c>
      <c r="P14" s="1">
        <f t="shared" si="3"/>
        <v>9.1999999999999993</v>
      </c>
      <c r="Q14" s="9">
        <f t="shared" si="8"/>
        <v>56</v>
      </c>
      <c r="R14" s="9">
        <f t="shared" si="5"/>
        <v>56</v>
      </c>
      <c r="S14" s="9">
        <f>IFERROR(VLOOKUP(A14,заказ!A:B,2,0),0)</f>
        <v>60</v>
      </c>
      <c r="T14" s="9"/>
      <c r="U14" s="1"/>
      <c r="V14" s="1">
        <f t="shared" si="6"/>
        <v>20</v>
      </c>
      <c r="W14" s="1">
        <f t="shared" si="4"/>
        <v>13.913043478260871</v>
      </c>
      <c r="X14" s="1">
        <v>8.6</v>
      </c>
      <c r="Y14" s="1">
        <v>8.4</v>
      </c>
      <c r="Z14" s="1">
        <v>12.4</v>
      </c>
      <c r="AA14" s="1">
        <v>10.8</v>
      </c>
      <c r="AB14" s="1">
        <v>11.6</v>
      </c>
      <c r="AC14" s="1">
        <v>8.4</v>
      </c>
      <c r="AD14" s="1">
        <v>8</v>
      </c>
      <c r="AE14" s="1">
        <v>2.8</v>
      </c>
      <c r="AF14" s="1">
        <v>10</v>
      </c>
      <c r="AG14" s="1">
        <v>7</v>
      </c>
      <c r="AH14" s="1"/>
      <c r="AI14" s="1">
        <f t="shared" si="7"/>
        <v>10.08</v>
      </c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</row>
    <row r="15" spans="1:52" ht="15.75" thickBot="1" x14ac:dyDescent="0.3">
      <c r="A15" s="1" t="s">
        <v>55</v>
      </c>
      <c r="B15" s="1" t="s">
        <v>36</v>
      </c>
      <c r="C15" s="1">
        <v>88</v>
      </c>
      <c r="D15" s="1"/>
      <c r="E15" s="1">
        <v>24</v>
      </c>
      <c r="F15" s="1">
        <v>59</v>
      </c>
      <c r="G15" s="7">
        <v>0.18</v>
      </c>
      <c r="H15" s="1">
        <v>150</v>
      </c>
      <c r="I15" s="1">
        <v>5038831</v>
      </c>
      <c r="J15" s="1"/>
      <c r="K15" s="1">
        <v>25</v>
      </c>
      <c r="L15" s="1">
        <f t="shared" si="2"/>
        <v>-1</v>
      </c>
      <c r="M15" s="1"/>
      <c r="N15" s="1"/>
      <c r="O15" s="1">
        <v>20</v>
      </c>
      <c r="P15" s="1">
        <f t="shared" si="3"/>
        <v>4.8</v>
      </c>
      <c r="Q15" s="9">
        <f t="shared" si="8"/>
        <v>17</v>
      </c>
      <c r="R15" s="9">
        <f t="shared" si="5"/>
        <v>17</v>
      </c>
      <c r="S15" s="9">
        <f>IFERROR(VLOOKUP(A15,заказ!A:B,2,0),0)</f>
        <v>20</v>
      </c>
      <c r="T15" s="9"/>
      <c r="U15" s="1"/>
      <c r="V15" s="1">
        <f t="shared" si="6"/>
        <v>20</v>
      </c>
      <c r="W15" s="1">
        <f t="shared" si="4"/>
        <v>16.458333333333336</v>
      </c>
      <c r="X15" s="1">
        <v>5.6</v>
      </c>
      <c r="Y15" s="1">
        <v>4.4000000000000004</v>
      </c>
      <c r="Z15" s="1">
        <v>0.4</v>
      </c>
      <c r="AA15" s="1">
        <v>6.8</v>
      </c>
      <c r="AB15" s="1">
        <v>6.6</v>
      </c>
      <c r="AC15" s="1">
        <v>2.6</v>
      </c>
      <c r="AD15" s="1">
        <v>3.8</v>
      </c>
      <c r="AE15" s="1">
        <v>4.5999999999999996</v>
      </c>
      <c r="AF15" s="1">
        <v>3.2</v>
      </c>
      <c r="AG15" s="1">
        <v>3</v>
      </c>
      <c r="AH15" s="1" t="s">
        <v>56</v>
      </c>
      <c r="AI15" s="1">
        <f t="shared" si="7"/>
        <v>3.06</v>
      </c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2" x14ac:dyDescent="0.25">
      <c r="A16" s="10" t="s">
        <v>57</v>
      </c>
      <c r="B16" s="11" t="s">
        <v>36</v>
      </c>
      <c r="C16" s="11">
        <v>47</v>
      </c>
      <c r="D16" s="11">
        <v>11</v>
      </c>
      <c r="E16" s="11">
        <v>28</v>
      </c>
      <c r="F16" s="12">
        <v>15</v>
      </c>
      <c r="G16" s="7">
        <v>0.18</v>
      </c>
      <c r="H16" s="1">
        <v>120</v>
      </c>
      <c r="I16" s="1">
        <v>5038855</v>
      </c>
      <c r="J16" s="1"/>
      <c r="K16" s="1">
        <v>28</v>
      </c>
      <c r="L16" s="1">
        <f t="shared" si="2"/>
        <v>0</v>
      </c>
      <c r="M16" s="1"/>
      <c r="N16" s="1"/>
      <c r="O16" s="27"/>
      <c r="P16" s="1">
        <f t="shared" si="3"/>
        <v>5.6</v>
      </c>
      <c r="Q16" s="28">
        <v>0</v>
      </c>
      <c r="R16" s="9">
        <f t="shared" si="5"/>
        <v>0</v>
      </c>
      <c r="S16" s="9">
        <f>IFERROR(VLOOKUP(A16,заказ!A:B,2,0),0)</f>
        <v>0</v>
      </c>
      <c r="T16" s="28">
        <v>50</v>
      </c>
      <c r="U16" s="27" t="s">
        <v>103</v>
      </c>
      <c r="V16" s="1">
        <f t="shared" si="6"/>
        <v>2.6785714285714288</v>
      </c>
      <c r="W16" s="1">
        <f t="shared" si="4"/>
        <v>2.6785714285714288</v>
      </c>
      <c r="X16" s="1">
        <v>5.8</v>
      </c>
      <c r="Y16" s="1">
        <v>4.5999999999999996</v>
      </c>
      <c r="Z16" s="1">
        <v>-0.2</v>
      </c>
      <c r="AA16" s="1">
        <v>5.2</v>
      </c>
      <c r="AB16" s="1">
        <v>4.8</v>
      </c>
      <c r="AC16" s="1">
        <v>1.8</v>
      </c>
      <c r="AD16" s="1">
        <v>3</v>
      </c>
      <c r="AE16" s="1">
        <v>2.6</v>
      </c>
      <c r="AF16" s="1">
        <v>3</v>
      </c>
      <c r="AG16" s="1">
        <v>2.2000000000000002</v>
      </c>
      <c r="AH16" s="27" t="s">
        <v>100</v>
      </c>
      <c r="AI16" s="1">
        <f t="shared" si="7"/>
        <v>0</v>
      </c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52" ht="15.75" thickBot="1" x14ac:dyDescent="0.3">
      <c r="A17" s="15" t="s">
        <v>58</v>
      </c>
      <c r="B17" s="16" t="s">
        <v>36</v>
      </c>
      <c r="C17" s="16"/>
      <c r="D17" s="16">
        <v>14</v>
      </c>
      <c r="E17" s="16">
        <v>1</v>
      </c>
      <c r="F17" s="17">
        <v>13</v>
      </c>
      <c r="G17" s="18">
        <v>0</v>
      </c>
      <c r="H17" s="19" t="e">
        <v>#N/A</v>
      </c>
      <c r="I17" s="19" t="s">
        <v>59</v>
      </c>
      <c r="J17" s="19" t="s">
        <v>57</v>
      </c>
      <c r="K17" s="19">
        <v>1</v>
      </c>
      <c r="L17" s="19">
        <f t="shared" si="2"/>
        <v>0</v>
      </c>
      <c r="M17" s="19"/>
      <c r="N17" s="19"/>
      <c r="O17" s="19"/>
      <c r="P17" s="19">
        <f t="shared" si="3"/>
        <v>0.2</v>
      </c>
      <c r="Q17" s="20"/>
      <c r="R17" s="9">
        <f t="shared" si="5"/>
        <v>0</v>
      </c>
      <c r="S17" s="9">
        <f>IFERROR(VLOOKUP(A17,заказ!A:B,2,0),0)</f>
        <v>0</v>
      </c>
      <c r="T17" s="20"/>
      <c r="U17" s="19"/>
      <c r="V17" s="1">
        <f t="shared" si="6"/>
        <v>65</v>
      </c>
      <c r="W17" s="19">
        <f t="shared" si="4"/>
        <v>65</v>
      </c>
      <c r="X17" s="19">
        <v>0</v>
      </c>
      <c r="Y17" s="19">
        <v>0</v>
      </c>
      <c r="Z17" s="19">
        <v>0</v>
      </c>
      <c r="AA17" s="19">
        <v>0</v>
      </c>
      <c r="AB17" s="19">
        <v>0</v>
      </c>
      <c r="AC17" s="19">
        <v>0</v>
      </c>
      <c r="AD17" s="19">
        <v>0</v>
      </c>
      <c r="AE17" s="19">
        <v>0</v>
      </c>
      <c r="AF17" s="19">
        <v>0</v>
      </c>
      <c r="AG17" s="19">
        <v>0</v>
      </c>
      <c r="AH17" s="19"/>
      <c r="AI17" s="1">
        <f t="shared" si="7"/>
        <v>0</v>
      </c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x14ac:dyDescent="0.25">
      <c r="A18" s="1" t="s">
        <v>60</v>
      </c>
      <c r="B18" s="1" t="s">
        <v>36</v>
      </c>
      <c r="C18" s="1">
        <v>113</v>
      </c>
      <c r="D18" s="1">
        <v>92</v>
      </c>
      <c r="E18" s="1">
        <v>42</v>
      </c>
      <c r="F18" s="1">
        <v>110</v>
      </c>
      <c r="G18" s="7">
        <v>0.18</v>
      </c>
      <c r="H18" s="1">
        <v>150</v>
      </c>
      <c r="I18" s="1">
        <v>5038435</v>
      </c>
      <c r="J18" s="1"/>
      <c r="K18" s="1">
        <v>43</v>
      </c>
      <c r="L18" s="1">
        <f t="shared" si="2"/>
        <v>-1</v>
      </c>
      <c r="M18" s="1"/>
      <c r="N18" s="1"/>
      <c r="O18" s="1">
        <v>110</v>
      </c>
      <c r="P18" s="1">
        <f t="shared" si="3"/>
        <v>8.4</v>
      </c>
      <c r="Q18" s="9"/>
      <c r="R18" s="9">
        <f t="shared" si="5"/>
        <v>0</v>
      </c>
      <c r="S18" s="9">
        <f>IFERROR(VLOOKUP(A18,заказ!A:B,2,0),0)</f>
        <v>0</v>
      </c>
      <c r="T18" s="9"/>
      <c r="U18" s="1"/>
      <c r="V18" s="1">
        <f t="shared" si="6"/>
        <v>26.19047619047619</v>
      </c>
      <c r="W18" s="1">
        <f t="shared" si="4"/>
        <v>26.19047619047619</v>
      </c>
      <c r="X18" s="1">
        <v>13.6</v>
      </c>
      <c r="Y18" s="1">
        <v>11.2</v>
      </c>
      <c r="Z18" s="1">
        <v>10.6</v>
      </c>
      <c r="AA18" s="1">
        <v>10</v>
      </c>
      <c r="AB18" s="1">
        <v>11.4</v>
      </c>
      <c r="AC18" s="1">
        <v>7.8</v>
      </c>
      <c r="AD18" s="1">
        <v>6.6</v>
      </c>
      <c r="AE18" s="1">
        <v>4.2</v>
      </c>
      <c r="AF18" s="1">
        <v>9.4</v>
      </c>
      <c r="AG18" s="1">
        <v>11</v>
      </c>
      <c r="AH18" s="29" t="s">
        <v>76</v>
      </c>
      <c r="AI18" s="1">
        <f t="shared" si="7"/>
        <v>0</v>
      </c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ht="15.75" thickBot="1" x14ac:dyDescent="0.3">
      <c r="A19" s="1" t="s">
        <v>61</v>
      </c>
      <c r="B19" s="1" t="s">
        <v>36</v>
      </c>
      <c r="C19" s="1">
        <v>102</v>
      </c>
      <c r="D19" s="1">
        <v>10</v>
      </c>
      <c r="E19" s="1">
        <v>47</v>
      </c>
      <c r="F19" s="1">
        <v>54</v>
      </c>
      <c r="G19" s="7">
        <v>0.18</v>
      </c>
      <c r="H19" s="1">
        <v>120</v>
      </c>
      <c r="I19" s="1">
        <v>5038398</v>
      </c>
      <c r="J19" s="1"/>
      <c r="K19" s="1">
        <v>47</v>
      </c>
      <c r="L19" s="1">
        <f t="shared" si="2"/>
        <v>0</v>
      </c>
      <c r="M19" s="1"/>
      <c r="N19" s="1"/>
      <c r="O19" s="1">
        <v>10</v>
      </c>
      <c r="P19" s="1">
        <f t="shared" si="3"/>
        <v>9.4</v>
      </c>
      <c r="Q19" s="9">
        <f t="shared" ref="Q19" si="9">20*P19-O19-F19</f>
        <v>124</v>
      </c>
      <c r="R19" s="33">
        <f>Q19+T19</f>
        <v>188</v>
      </c>
      <c r="S19" s="9">
        <f>IFERROR(VLOOKUP(A19,заказ!A:B,2,0),0)</f>
        <v>190</v>
      </c>
      <c r="T19" s="9">
        <v>64</v>
      </c>
      <c r="U19" s="1" t="s">
        <v>103</v>
      </c>
      <c r="V19" s="1">
        <f t="shared" si="6"/>
        <v>26.808510638297872</v>
      </c>
      <c r="W19" s="1">
        <f t="shared" si="4"/>
        <v>6.8085106382978724</v>
      </c>
      <c r="X19" s="1">
        <v>6.2</v>
      </c>
      <c r="Y19" s="1">
        <v>5.8</v>
      </c>
      <c r="Z19" s="1">
        <v>7.2</v>
      </c>
      <c r="AA19" s="1">
        <v>1</v>
      </c>
      <c r="AB19" s="1">
        <v>4.4000000000000004</v>
      </c>
      <c r="AC19" s="1">
        <v>5</v>
      </c>
      <c r="AD19" s="1">
        <v>0</v>
      </c>
      <c r="AE19" s="1">
        <v>0.2</v>
      </c>
      <c r="AF19" s="1">
        <v>1.8</v>
      </c>
      <c r="AG19" s="1">
        <v>2</v>
      </c>
      <c r="AH19" s="1"/>
      <c r="AI19" s="1">
        <f t="shared" si="7"/>
        <v>33.839999999999996</v>
      </c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x14ac:dyDescent="0.25">
      <c r="A20" s="10" t="s">
        <v>62</v>
      </c>
      <c r="B20" s="11" t="s">
        <v>50</v>
      </c>
      <c r="C20" s="11"/>
      <c r="D20" s="11"/>
      <c r="E20" s="11"/>
      <c r="F20" s="12"/>
      <c r="G20" s="7">
        <v>1</v>
      </c>
      <c r="H20" s="1">
        <v>150</v>
      </c>
      <c r="I20" s="1">
        <v>8785242</v>
      </c>
      <c r="J20" s="1"/>
      <c r="K20" s="1"/>
      <c r="L20" s="1">
        <f t="shared" si="2"/>
        <v>0</v>
      </c>
      <c r="M20" s="1"/>
      <c r="N20" s="1"/>
      <c r="O20" s="1">
        <v>0</v>
      </c>
      <c r="P20" s="1">
        <f t="shared" si="3"/>
        <v>0</v>
      </c>
      <c r="Q20" s="9">
        <f>16*(P20+P21)-O20-O21-F20-F21</f>
        <v>27.837199999999996</v>
      </c>
      <c r="R20" s="9">
        <f t="shared" si="5"/>
        <v>27.837199999999996</v>
      </c>
      <c r="S20" s="9">
        <f>IFERROR(VLOOKUP(A20,заказ!A:B,2,0),0)</f>
        <v>33</v>
      </c>
      <c r="T20" s="9"/>
      <c r="U20" s="1"/>
      <c r="V20" s="1" t="e">
        <f t="shared" si="6"/>
        <v>#DIV/0!</v>
      </c>
      <c r="W20" s="1" t="e">
        <f t="shared" si="4"/>
        <v>#DIV/0!</v>
      </c>
      <c r="X20" s="1">
        <v>0</v>
      </c>
      <c r="Y20" s="1">
        <v>0</v>
      </c>
      <c r="Z20" s="1">
        <v>0</v>
      </c>
      <c r="AA20" s="1">
        <v>0.6452</v>
      </c>
      <c r="AB20" s="1">
        <v>0.63400000000000001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/>
      <c r="AI20" s="1">
        <f t="shared" si="7"/>
        <v>27.837199999999996</v>
      </c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ht="15.75" thickBot="1" x14ac:dyDescent="0.3">
      <c r="A21" s="15" t="s">
        <v>63</v>
      </c>
      <c r="B21" s="16" t="s">
        <v>50</v>
      </c>
      <c r="C21" s="16">
        <v>13.263999999999999</v>
      </c>
      <c r="D21" s="16"/>
      <c r="E21" s="16">
        <v>9.7859999999999996</v>
      </c>
      <c r="F21" s="17">
        <v>3.4780000000000002</v>
      </c>
      <c r="G21" s="18">
        <v>0</v>
      </c>
      <c r="H21" s="19" t="e">
        <v>#N/A</v>
      </c>
      <c r="I21" s="19" t="s">
        <v>59</v>
      </c>
      <c r="J21" s="19" t="s">
        <v>62</v>
      </c>
      <c r="K21" s="19">
        <v>8.5</v>
      </c>
      <c r="L21" s="19">
        <f t="shared" si="2"/>
        <v>1.2859999999999996</v>
      </c>
      <c r="M21" s="19"/>
      <c r="N21" s="19"/>
      <c r="O21" s="19">
        <v>0</v>
      </c>
      <c r="P21" s="19">
        <f t="shared" si="3"/>
        <v>1.9571999999999998</v>
      </c>
      <c r="Q21" s="20"/>
      <c r="R21" s="9">
        <f t="shared" si="5"/>
        <v>0</v>
      </c>
      <c r="S21" s="9">
        <f>IFERROR(VLOOKUP(A21,заказ!A:B,2,0),0)</f>
        <v>0</v>
      </c>
      <c r="T21" s="20"/>
      <c r="U21" s="19"/>
      <c r="V21" s="1">
        <f t="shared" si="6"/>
        <v>1.7770284079296959</v>
      </c>
      <c r="W21" s="19">
        <f t="shared" si="4"/>
        <v>1.7770284079296959</v>
      </c>
      <c r="X21" s="19">
        <v>0.69900000000000007</v>
      </c>
      <c r="Y21" s="19">
        <v>0.64640000000000009</v>
      </c>
      <c r="Z21" s="19">
        <v>1.276</v>
      </c>
      <c r="AA21" s="19">
        <v>0</v>
      </c>
      <c r="AB21" s="19">
        <v>1.3680000000000001</v>
      </c>
      <c r="AC21" s="19">
        <v>0.64960000000000007</v>
      </c>
      <c r="AD21" s="19">
        <v>0.66680000000000006</v>
      </c>
      <c r="AE21" s="19">
        <v>0</v>
      </c>
      <c r="AF21" s="19">
        <v>0</v>
      </c>
      <c r="AG21" s="19">
        <v>0.47</v>
      </c>
      <c r="AH21" s="19"/>
      <c r="AI21" s="1">
        <f t="shared" si="7"/>
        <v>0</v>
      </c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x14ac:dyDescent="0.25">
      <c r="A22" s="10" t="s">
        <v>64</v>
      </c>
      <c r="B22" s="11" t="s">
        <v>50</v>
      </c>
      <c r="C22" s="11"/>
      <c r="D22" s="11"/>
      <c r="E22" s="11"/>
      <c r="F22" s="12"/>
      <c r="G22" s="7">
        <v>1</v>
      </c>
      <c r="H22" s="1">
        <v>150</v>
      </c>
      <c r="I22" s="1">
        <v>8785235</v>
      </c>
      <c r="J22" s="1"/>
      <c r="K22" s="1"/>
      <c r="L22" s="1">
        <f t="shared" si="2"/>
        <v>0</v>
      </c>
      <c r="M22" s="1"/>
      <c r="N22" s="1"/>
      <c r="O22" s="1">
        <v>0</v>
      </c>
      <c r="P22" s="1">
        <f t="shared" si="3"/>
        <v>0</v>
      </c>
      <c r="Q22" s="9">
        <f>18*(P22+P23)-O22-O23-F22-F23</f>
        <v>47.611199999999997</v>
      </c>
      <c r="R22" s="9">
        <f t="shared" si="5"/>
        <v>47.611199999999997</v>
      </c>
      <c r="S22" s="9">
        <f>IFERROR(VLOOKUP(A22,заказ!A:B,2,0),0)</f>
        <v>50</v>
      </c>
      <c r="T22" s="9"/>
      <c r="U22" s="1"/>
      <c r="V22" s="1" t="e">
        <f t="shared" si="6"/>
        <v>#DIV/0!</v>
      </c>
      <c r="W22" s="1" t="e">
        <f t="shared" si="4"/>
        <v>#DIV/0!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0.56399999999999995</v>
      </c>
      <c r="AH22" s="1" t="s">
        <v>65</v>
      </c>
      <c r="AI22" s="1">
        <f t="shared" si="7"/>
        <v>47.611199999999997</v>
      </c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ht="15.75" thickBot="1" x14ac:dyDescent="0.3">
      <c r="A23" s="15" t="s">
        <v>66</v>
      </c>
      <c r="B23" s="16" t="s">
        <v>50</v>
      </c>
      <c r="C23" s="16">
        <v>50.58</v>
      </c>
      <c r="D23" s="16"/>
      <c r="E23" s="16">
        <v>20.611999999999998</v>
      </c>
      <c r="F23" s="17">
        <v>26.591999999999999</v>
      </c>
      <c r="G23" s="18">
        <v>0</v>
      </c>
      <c r="H23" s="19" t="e">
        <v>#N/A</v>
      </c>
      <c r="I23" s="19" t="s">
        <v>59</v>
      </c>
      <c r="J23" s="19" t="s">
        <v>64</v>
      </c>
      <c r="K23" s="19">
        <v>18.5</v>
      </c>
      <c r="L23" s="19">
        <f t="shared" si="2"/>
        <v>2.1119999999999983</v>
      </c>
      <c r="M23" s="19"/>
      <c r="N23" s="19"/>
      <c r="O23" s="19">
        <v>0</v>
      </c>
      <c r="P23" s="19">
        <f t="shared" si="3"/>
        <v>4.1223999999999998</v>
      </c>
      <c r="Q23" s="20"/>
      <c r="R23" s="9">
        <f t="shared" si="5"/>
        <v>0</v>
      </c>
      <c r="S23" s="9">
        <f>IFERROR(VLOOKUP(A23,заказ!A:B,2,0),0)</f>
        <v>0</v>
      </c>
      <c r="T23" s="20"/>
      <c r="U23" s="19"/>
      <c r="V23" s="1">
        <f t="shared" si="6"/>
        <v>6.4506112943916163</v>
      </c>
      <c r="W23" s="19">
        <f t="shared" si="4"/>
        <v>6.4506112943916163</v>
      </c>
      <c r="X23" s="19">
        <v>0</v>
      </c>
      <c r="Y23" s="19">
        <v>1.972</v>
      </c>
      <c r="Z23" s="19">
        <v>2.6160000000000001</v>
      </c>
      <c r="AA23" s="19">
        <v>0</v>
      </c>
      <c r="AB23" s="19">
        <v>1.2636000000000001</v>
      </c>
      <c r="AC23" s="19">
        <v>0.61599999999999999</v>
      </c>
      <c r="AD23" s="19">
        <v>1.9947999999999999</v>
      </c>
      <c r="AE23" s="19">
        <v>1.3644000000000001</v>
      </c>
      <c r="AF23" s="19">
        <v>0</v>
      </c>
      <c r="AG23" s="19">
        <v>0</v>
      </c>
      <c r="AH23" s="19"/>
      <c r="AI23" s="1">
        <f t="shared" si="7"/>
        <v>0</v>
      </c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x14ac:dyDescent="0.25">
      <c r="A24" s="10" t="s">
        <v>67</v>
      </c>
      <c r="B24" s="11" t="s">
        <v>50</v>
      </c>
      <c r="C24" s="11"/>
      <c r="D24" s="11"/>
      <c r="E24" s="11"/>
      <c r="F24" s="12"/>
      <c r="G24" s="7">
        <v>1</v>
      </c>
      <c r="H24" s="1">
        <v>120</v>
      </c>
      <c r="I24" s="1">
        <v>8785204</v>
      </c>
      <c r="J24" s="1"/>
      <c r="K24" s="1"/>
      <c r="L24" s="1">
        <f t="shared" si="2"/>
        <v>0</v>
      </c>
      <c r="M24" s="1"/>
      <c r="N24" s="1"/>
      <c r="O24" s="1">
        <v>33</v>
      </c>
      <c r="P24" s="1">
        <f t="shared" si="3"/>
        <v>0</v>
      </c>
      <c r="Q24" s="9"/>
      <c r="R24" s="9">
        <f t="shared" si="5"/>
        <v>0</v>
      </c>
      <c r="S24" s="9">
        <f>IFERROR(VLOOKUP(A24,заказ!A:B,2,0),0)</f>
        <v>0</v>
      </c>
      <c r="T24" s="9"/>
      <c r="U24" s="1"/>
      <c r="V24" s="1" t="e">
        <f t="shared" si="6"/>
        <v>#DIV/0!</v>
      </c>
      <c r="W24" s="1" t="e">
        <f t="shared" si="4"/>
        <v>#DIV/0!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 t="s">
        <v>68</v>
      </c>
      <c r="AI24" s="1">
        <f t="shared" si="7"/>
        <v>0</v>
      </c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ht="15.75" thickBot="1" x14ac:dyDescent="0.3">
      <c r="A25" s="15" t="s">
        <v>69</v>
      </c>
      <c r="B25" s="16" t="s">
        <v>50</v>
      </c>
      <c r="C25" s="16">
        <v>37.338000000000001</v>
      </c>
      <c r="D25" s="16">
        <v>3.33</v>
      </c>
      <c r="E25" s="16">
        <v>15.266</v>
      </c>
      <c r="F25" s="17">
        <v>25.402000000000001</v>
      </c>
      <c r="G25" s="18">
        <v>0</v>
      </c>
      <c r="H25" s="19" t="e">
        <v>#N/A</v>
      </c>
      <c r="I25" s="19" t="s">
        <v>59</v>
      </c>
      <c r="J25" s="19" t="s">
        <v>67</v>
      </c>
      <c r="K25" s="19">
        <v>15</v>
      </c>
      <c r="L25" s="19">
        <f t="shared" si="2"/>
        <v>0.26600000000000001</v>
      </c>
      <c r="M25" s="19"/>
      <c r="N25" s="19"/>
      <c r="O25" s="19">
        <v>0</v>
      </c>
      <c r="P25" s="19">
        <f t="shared" si="3"/>
        <v>3.0531999999999999</v>
      </c>
      <c r="Q25" s="20"/>
      <c r="R25" s="9">
        <f t="shared" si="5"/>
        <v>0</v>
      </c>
      <c r="S25" s="9">
        <f>IFERROR(VLOOKUP(A25,заказ!A:B,2,0),0)</f>
        <v>0</v>
      </c>
      <c r="T25" s="20"/>
      <c r="U25" s="19"/>
      <c r="V25" s="1">
        <f t="shared" si="6"/>
        <v>8.3197956242630688</v>
      </c>
      <c r="W25" s="19">
        <f t="shared" si="4"/>
        <v>8.3197956242630688</v>
      </c>
      <c r="X25" s="19">
        <v>3.173</v>
      </c>
      <c r="Y25" s="19">
        <v>2.5344000000000002</v>
      </c>
      <c r="Z25" s="19">
        <v>3.1688000000000001</v>
      </c>
      <c r="AA25" s="19">
        <v>2.6511999999999998</v>
      </c>
      <c r="AB25" s="19">
        <v>2.6152000000000002</v>
      </c>
      <c r="AC25" s="19">
        <v>3.0583999999999998</v>
      </c>
      <c r="AD25" s="19">
        <v>1.2567999999999999</v>
      </c>
      <c r="AE25" s="19">
        <v>1.8992</v>
      </c>
      <c r="AF25" s="19">
        <v>3.7187999999999999</v>
      </c>
      <c r="AG25" s="19">
        <v>2.496</v>
      </c>
      <c r="AH25" s="19"/>
      <c r="AI25" s="1">
        <f t="shared" si="7"/>
        <v>0</v>
      </c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ht="15.75" thickBot="1" x14ac:dyDescent="0.3">
      <c r="A26" s="24" t="s">
        <v>70</v>
      </c>
      <c r="B26" s="24" t="s">
        <v>36</v>
      </c>
      <c r="C26" s="24"/>
      <c r="D26" s="24"/>
      <c r="E26" s="24"/>
      <c r="F26" s="24"/>
      <c r="G26" s="25">
        <v>0</v>
      </c>
      <c r="H26" s="24">
        <v>60</v>
      </c>
      <c r="I26" s="24">
        <v>8444170</v>
      </c>
      <c r="J26" s="24"/>
      <c r="K26" s="24">
        <v>168</v>
      </c>
      <c r="L26" s="24">
        <f t="shared" si="2"/>
        <v>-168</v>
      </c>
      <c r="M26" s="24"/>
      <c r="N26" s="24"/>
      <c r="O26" s="24">
        <v>0</v>
      </c>
      <c r="P26" s="24">
        <f t="shared" si="3"/>
        <v>0</v>
      </c>
      <c r="Q26" s="26"/>
      <c r="R26" s="9">
        <f t="shared" si="5"/>
        <v>0</v>
      </c>
      <c r="S26" s="9">
        <f>IFERROR(VLOOKUP(A26,заказ!A:B,2,0),0)</f>
        <v>0</v>
      </c>
      <c r="T26" s="26"/>
      <c r="U26" s="24"/>
      <c r="V26" s="1" t="e">
        <f t="shared" si="6"/>
        <v>#DIV/0!</v>
      </c>
      <c r="W26" s="24" t="e">
        <f t="shared" si="4"/>
        <v>#DIV/0!</v>
      </c>
      <c r="X26" s="24">
        <v>-0.4</v>
      </c>
      <c r="Y26" s="24">
        <v>-0.6</v>
      </c>
      <c r="Z26" s="24">
        <v>-0.4</v>
      </c>
      <c r="AA26" s="24">
        <v>-0.6</v>
      </c>
      <c r="AB26" s="24">
        <v>-0.2</v>
      </c>
      <c r="AC26" s="24">
        <v>23.6</v>
      </c>
      <c r="AD26" s="24">
        <v>24.2</v>
      </c>
      <c r="AE26" s="24">
        <v>6.4</v>
      </c>
      <c r="AF26" s="24">
        <v>-1</v>
      </c>
      <c r="AG26" s="24">
        <v>24.4</v>
      </c>
      <c r="AH26" s="24" t="s">
        <v>71</v>
      </c>
      <c r="AI26" s="1">
        <f t="shared" si="7"/>
        <v>0</v>
      </c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x14ac:dyDescent="0.25">
      <c r="A27" s="10" t="s">
        <v>72</v>
      </c>
      <c r="B27" s="11" t="s">
        <v>50</v>
      </c>
      <c r="C27" s="11">
        <v>48.741</v>
      </c>
      <c r="D27" s="11"/>
      <c r="E27" s="11">
        <v>2.9279999999999999</v>
      </c>
      <c r="F27" s="12">
        <v>37.036000000000001</v>
      </c>
      <c r="G27" s="7">
        <v>1</v>
      </c>
      <c r="H27" s="1">
        <v>120</v>
      </c>
      <c r="I27" s="1">
        <v>5522704</v>
      </c>
      <c r="J27" s="1"/>
      <c r="K27" s="1">
        <v>2.5</v>
      </c>
      <c r="L27" s="1">
        <f t="shared" si="2"/>
        <v>0.42799999999999994</v>
      </c>
      <c r="M27" s="1"/>
      <c r="N27" s="1"/>
      <c r="O27" s="1">
        <v>14</v>
      </c>
      <c r="P27" s="1">
        <f t="shared" si="3"/>
        <v>0.58560000000000001</v>
      </c>
      <c r="Q27" s="9"/>
      <c r="R27" s="9">
        <f t="shared" si="5"/>
        <v>0</v>
      </c>
      <c r="S27" s="9">
        <f>IFERROR(VLOOKUP(A27,заказ!A:B,2,0),0)</f>
        <v>0</v>
      </c>
      <c r="T27" s="9"/>
      <c r="U27" s="1"/>
      <c r="V27" s="1">
        <f t="shared" si="6"/>
        <v>87.151639344262293</v>
      </c>
      <c r="W27" s="1">
        <f t="shared" si="4"/>
        <v>87.151639344262293</v>
      </c>
      <c r="X27" s="1">
        <v>3.044</v>
      </c>
      <c r="Y27" s="1">
        <v>1.7718</v>
      </c>
      <c r="Z27" s="1">
        <v>2.4340000000000002</v>
      </c>
      <c r="AA27" s="1">
        <v>1.3031999999999999</v>
      </c>
      <c r="AB27" s="1">
        <v>0.60759999999999992</v>
      </c>
      <c r="AC27" s="1">
        <v>2.4154</v>
      </c>
      <c r="AD27" s="1">
        <v>1.3082</v>
      </c>
      <c r="AE27" s="1">
        <v>2.8513999999999999</v>
      </c>
      <c r="AF27" s="1">
        <v>4.0462000000000007</v>
      </c>
      <c r="AG27" s="1">
        <v>1.8408</v>
      </c>
      <c r="AH27" s="31" t="s">
        <v>46</v>
      </c>
      <c r="AI27" s="1">
        <f t="shared" si="7"/>
        <v>0</v>
      </c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ht="15.75" thickBot="1" x14ac:dyDescent="0.3">
      <c r="A28" s="15" t="s">
        <v>73</v>
      </c>
      <c r="B28" s="16" t="s">
        <v>50</v>
      </c>
      <c r="C28" s="16"/>
      <c r="D28" s="16">
        <v>3.1629999999999998</v>
      </c>
      <c r="E28" s="16">
        <v>3.1629999999999998</v>
      </c>
      <c r="F28" s="17"/>
      <c r="G28" s="18">
        <v>0</v>
      </c>
      <c r="H28" s="19" t="e">
        <v>#N/A</v>
      </c>
      <c r="I28" s="19" t="s">
        <v>59</v>
      </c>
      <c r="J28" s="19" t="s">
        <v>72</v>
      </c>
      <c r="K28" s="19">
        <v>3.1629999999999998</v>
      </c>
      <c r="L28" s="19">
        <f t="shared" si="2"/>
        <v>0</v>
      </c>
      <c r="M28" s="19"/>
      <c r="N28" s="19"/>
      <c r="O28" s="19"/>
      <c r="P28" s="19">
        <f t="shared" si="3"/>
        <v>0.63259999999999994</v>
      </c>
      <c r="Q28" s="20"/>
      <c r="R28" s="9">
        <f t="shared" si="5"/>
        <v>0</v>
      </c>
      <c r="S28" s="9">
        <f>IFERROR(VLOOKUP(A28,заказ!A:B,2,0),0)</f>
        <v>0</v>
      </c>
      <c r="T28" s="20"/>
      <c r="U28" s="19"/>
      <c r="V28" s="1">
        <f t="shared" si="6"/>
        <v>0</v>
      </c>
      <c r="W28" s="19">
        <f t="shared" si="4"/>
        <v>0</v>
      </c>
      <c r="X28" s="19">
        <v>0</v>
      </c>
      <c r="Y28" s="19">
        <v>0</v>
      </c>
      <c r="Z28" s="19">
        <v>0</v>
      </c>
      <c r="AA28" s="19">
        <v>0</v>
      </c>
      <c r="AB28" s="19">
        <v>0</v>
      </c>
      <c r="AC28" s="19">
        <v>0</v>
      </c>
      <c r="AD28" s="19">
        <v>0</v>
      </c>
      <c r="AE28" s="19">
        <v>0</v>
      </c>
      <c r="AF28" s="19">
        <v>0</v>
      </c>
      <c r="AG28" s="19">
        <v>0</v>
      </c>
      <c r="AH28" s="19"/>
      <c r="AI28" s="1">
        <f t="shared" si="7"/>
        <v>0</v>
      </c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x14ac:dyDescent="0.25">
      <c r="A29" s="1" t="s">
        <v>74</v>
      </c>
      <c r="B29" s="1" t="s">
        <v>36</v>
      </c>
      <c r="C29" s="1">
        <v>108</v>
      </c>
      <c r="D29" s="1">
        <v>1</v>
      </c>
      <c r="E29" s="1">
        <v>31</v>
      </c>
      <c r="F29" s="1">
        <v>71</v>
      </c>
      <c r="G29" s="7">
        <v>0.14000000000000001</v>
      </c>
      <c r="H29" s="1">
        <v>180</v>
      </c>
      <c r="I29" s="1">
        <v>9988391</v>
      </c>
      <c r="J29" s="1"/>
      <c r="K29" s="1">
        <v>31</v>
      </c>
      <c r="L29" s="1">
        <f t="shared" si="2"/>
        <v>0</v>
      </c>
      <c r="M29" s="1"/>
      <c r="N29" s="1"/>
      <c r="O29" s="1">
        <v>32</v>
      </c>
      <c r="P29" s="1">
        <f t="shared" si="3"/>
        <v>6.2</v>
      </c>
      <c r="Q29" s="9">
        <f t="shared" ref="Q29:Q31" si="10">20*P29-O29-F29</f>
        <v>21</v>
      </c>
      <c r="R29" s="9">
        <f t="shared" si="5"/>
        <v>21</v>
      </c>
      <c r="S29" s="9">
        <f>IFERROR(VLOOKUP(A29,заказ!A:B,2,0),0)</f>
        <v>16</v>
      </c>
      <c r="T29" s="9"/>
      <c r="U29" s="1"/>
      <c r="V29" s="1">
        <f t="shared" si="6"/>
        <v>20</v>
      </c>
      <c r="W29" s="1">
        <f t="shared" si="4"/>
        <v>16.612903225806452</v>
      </c>
      <c r="X29" s="1">
        <v>7</v>
      </c>
      <c r="Y29" s="1">
        <v>5.6</v>
      </c>
      <c r="Z29" s="1">
        <v>6.6</v>
      </c>
      <c r="AA29" s="1">
        <v>8.1999999999999993</v>
      </c>
      <c r="AB29" s="1">
        <v>5.2</v>
      </c>
      <c r="AC29" s="1">
        <v>3.6</v>
      </c>
      <c r="AD29" s="1">
        <v>8</v>
      </c>
      <c r="AE29" s="1">
        <v>5.8</v>
      </c>
      <c r="AF29" s="1">
        <v>4.5999999999999996</v>
      </c>
      <c r="AG29" s="1">
        <v>2.6</v>
      </c>
      <c r="AH29" s="1"/>
      <c r="AI29" s="1">
        <f t="shared" si="7"/>
        <v>2.9400000000000004</v>
      </c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x14ac:dyDescent="0.25">
      <c r="A30" s="1" t="s">
        <v>75</v>
      </c>
      <c r="B30" s="1" t="s">
        <v>36</v>
      </c>
      <c r="C30" s="1">
        <v>88</v>
      </c>
      <c r="D30" s="1">
        <v>65</v>
      </c>
      <c r="E30" s="1">
        <v>36</v>
      </c>
      <c r="F30" s="1">
        <v>108</v>
      </c>
      <c r="G30" s="7">
        <v>0.18</v>
      </c>
      <c r="H30" s="1">
        <v>270</v>
      </c>
      <c r="I30" s="1">
        <v>9988681</v>
      </c>
      <c r="J30" s="1"/>
      <c r="K30" s="1">
        <v>36</v>
      </c>
      <c r="L30" s="1">
        <f t="shared" si="2"/>
        <v>0</v>
      </c>
      <c r="M30" s="1"/>
      <c r="N30" s="1"/>
      <c r="O30" s="1">
        <v>0</v>
      </c>
      <c r="P30" s="1">
        <f t="shared" si="3"/>
        <v>7.2</v>
      </c>
      <c r="Q30" s="9">
        <f t="shared" si="10"/>
        <v>36</v>
      </c>
      <c r="R30" s="9">
        <f t="shared" si="5"/>
        <v>36</v>
      </c>
      <c r="S30" s="9">
        <f>IFERROR(VLOOKUP(A30,заказ!A:B,2,0),0)</f>
        <v>32</v>
      </c>
      <c r="T30" s="9"/>
      <c r="U30" s="1"/>
      <c r="V30" s="1">
        <f t="shared" si="6"/>
        <v>20</v>
      </c>
      <c r="W30" s="1">
        <f t="shared" si="4"/>
        <v>15</v>
      </c>
      <c r="X30" s="1">
        <v>6.2</v>
      </c>
      <c r="Y30" s="1">
        <v>8.8000000000000007</v>
      </c>
      <c r="Z30" s="1">
        <v>6.6</v>
      </c>
      <c r="AA30" s="1">
        <v>5.2</v>
      </c>
      <c r="AB30" s="1">
        <v>11.2</v>
      </c>
      <c r="AC30" s="1">
        <v>9.1999999999999993</v>
      </c>
      <c r="AD30" s="1">
        <v>8.1999999999999993</v>
      </c>
      <c r="AE30" s="1">
        <v>6.8</v>
      </c>
      <c r="AF30" s="1">
        <v>9.4</v>
      </c>
      <c r="AG30" s="1">
        <v>6</v>
      </c>
      <c r="AH30" s="1"/>
      <c r="AI30" s="1">
        <f t="shared" si="7"/>
        <v>6.4799999999999995</v>
      </c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x14ac:dyDescent="0.25">
      <c r="A31" s="1" t="s">
        <v>77</v>
      </c>
      <c r="B31" s="1" t="s">
        <v>50</v>
      </c>
      <c r="C31" s="1">
        <v>6.3360000000000003</v>
      </c>
      <c r="D31" s="1">
        <v>18.814</v>
      </c>
      <c r="E31" s="1">
        <v>12.256</v>
      </c>
      <c r="F31" s="1">
        <v>12.894</v>
      </c>
      <c r="G31" s="7">
        <v>1</v>
      </c>
      <c r="H31" s="1">
        <v>120</v>
      </c>
      <c r="I31" s="1">
        <v>8785198</v>
      </c>
      <c r="J31" s="1"/>
      <c r="K31" s="1">
        <v>12.212</v>
      </c>
      <c r="L31" s="1">
        <f t="shared" si="2"/>
        <v>4.4000000000000483E-2</v>
      </c>
      <c r="M31" s="1"/>
      <c r="N31" s="1"/>
      <c r="O31" s="1">
        <v>16</v>
      </c>
      <c r="P31" s="1">
        <f t="shared" si="3"/>
        <v>2.4512</v>
      </c>
      <c r="Q31" s="9">
        <f t="shared" si="10"/>
        <v>20.130000000000003</v>
      </c>
      <c r="R31" s="9">
        <f t="shared" si="5"/>
        <v>20.130000000000003</v>
      </c>
      <c r="S31" s="9">
        <f>IFERROR(VLOOKUP(A31,заказ!A:B,2,0),0)</f>
        <v>16</v>
      </c>
      <c r="T31" s="9"/>
      <c r="U31" s="1"/>
      <c r="V31" s="1">
        <f t="shared" si="6"/>
        <v>20</v>
      </c>
      <c r="W31" s="1">
        <f t="shared" si="4"/>
        <v>11.787695822454307</v>
      </c>
      <c r="X31" s="1">
        <v>2.0112000000000001</v>
      </c>
      <c r="Y31" s="1">
        <v>1.3160000000000001</v>
      </c>
      <c r="Z31" s="1">
        <v>2.5299999999999998</v>
      </c>
      <c r="AA31" s="1">
        <v>3.6892</v>
      </c>
      <c r="AB31" s="1">
        <v>0</v>
      </c>
      <c r="AC31" s="1">
        <v>1.2310000000000001</v>
      </c>
      <c r="AD31" s="1">
        <v>1.2410000000000001</v>
      </c>
      <c r="AE31" s="1">
        <v>0.64100000000000001</v>
      </c>
      <c r="AF31" s="1">
        <v>0</v>
      </c>
      <c r="AG31" s="1">
        <v>0.61680000000000001</v>
      </c>
      <c r="AH31" s="1" t="s">
        <v>78</v>
      </c>
      <c r="AI31" s="1">
        <f t="shared" si="7"/>
        <v>20.130000000000003</v>
      </c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x14ac:dyDescent="0.25">
      <c r="A32" s="19" t="s">
        <v>79</v>
      </c>
      <c r="B32" s="19" t="s">
        <v>50</v>
      </c>
      <c r="C32" s="19">
        <v>38.35</v>
      </c>
      <c r="D32" s="19"/>
      <c r="E32" s="19">
        <v>3.65</v>
      </c>
      <c r="F32" s="19">
        <v>31.49</v>
      </c>
      <c r="G32" s="18">
        <v>0</v>
      </c>
      <c r="H32" s="19" t="e">
        <v>#N/A</v>
      </c>
      <c r="I32" s="19" t="s">
        <v>80</v>
      </c>
      <c r="J32" s="19"/>
      <c r="K32" s="19">
        <v>3</v>
      </c>
      <c r="L32" s="19">
        <f t="shared" si="2"/>
        <v>0.64999999999999991</v>
      </c>
      <c r="M32" s="19"/>
      <c r="N32" s="19"/>
      <c r="O32" s="19">
        <v>0</v>
      </c>
      <c r="P32" s="19">
        <f t="shared" si="3"/>
        <v>0.73</v>
      </c>
      <c r="Q32" s="20"/>
      <c r="R32" s="9">
        <f t="shared" si="5"/>
        <v>0</v>
      </c>
      <c r="S32" s="9">
        <f>IFERROR(VLOOKUP(A32,заказ!A:B,2,0),0)</f>
        <v>0</v>
      </c>
      <c r="T32" s="20"/>
      <c r="U32" s="19"/>
      <c r="V32" s="1">
        <f t="shared" si="6"/>
        <v>43.136986301369859</v>
      </c>
      <c r="W32" s="19">
        <f t="shared" si="4"/>
        <v>43.136986301369859</v>
      </c>
      <c r="X32" s="19">
        <v>0.74280000000000002</v>
      </c>
      <c r="Y32" s="19">
        <v>0.65199999999999991</v>
      </c>
      <c r="Z32" s="19">
        <v>1.9216</v>
      </c>
      <c r="AA32" s="19">
        <v>0</v>
      </c>
      <c r="AB32" s="19">
        <v>0</v>
      </c>
      <c r="AC32" s="19">
        <v>0.58799999999999997</v>
      </c>
      <c r="AD32" s="19">
        <v>0</v>
      </c>
      <c r="AE32" s="19">
        <v>0</v>
      </c>
      <c r="AF32" s="19">
        <v>0.64359999999999995</v>
      </c>
      <c r="AG32" s="19">
        <v>0</v>
      </c>
      <c r="AH32" s="30" t="s">
        <v>102</v>
      </c>
      <c r="AI32" s="1">
        <f t="shared" si="7"/>
        <v>0</v>
      </c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x14ac:dyDescent="0.25">
      <c r="A33" s="1" t="s">
        <v>81</v>
      </c>
      <c r="B33" s="1" t="s">
        <v>36</v>
      </c>
      <c r="C33" s="1">
        <v>540</v>
      </c>
      <c r="D33" s="1"/>
      <c r="E33" s="1">
        <v>235</v>
      </c>
      <c r="F33" s="1">
        <v>297</v>
      </c>
      <c r="G33" s="7">
        <v>0.1</v>
      </c>
      <c r="H33" s="1">
        <v>60</v>
      </c>
      <c r="I33" s="1">
        <v>8444187</v>
      </c>
      <c r="J33" s="1"/>
      <c r="K33" s="1">
        <v>235</v>
      </c>
      <c r="L33" s="1">
        <f t="shared" si="2"/>
        <v>0</v>
      </c>
      <c r="M33" s="1"/>
      <c r="N33" s="1"/>
      <c r="O33" s="1">
        <v>0</v>
      </c>
      <c r="P33" s="1">
        <f t="shared" si="3"/>
        <v>47</v>
      </c>
      <c r="Q33" s="9">
        <f>16*P33-O33-F33</f>
        <v>455</v>
      </c>
      <c r="R33" s="9">
        <f t="shared" si="5"/>
        <v>455</v>
      </c>
      <c r="S33" s="9">
        <f>IFERROR(VLOOKUP(A33,заказ!A:B,2,0),0)</f>
        <v>456</v>
      </c>
      <c r="T33" s="9"/>
      <c r="U33" s="1"/>
      <c r="V33" s="1">
        <f t="shared" si="6"/>
        <v>16</v>
      </c>
      <c r="W33" s="1">
        <f t="shared" si="4"/>
        <v>6.3191489361702127</v>
      </c>
      <c r="X33" s="1">
        <v>27.6</v>
      </c>
      <c r="Y33" s="1">
        <v>30</v>
      </c>
      <c r="Z33" s="1">
        <v>27.4</v>
      </c>
      <c r="AA33" s="1">
        <v>0.6</v>
      </c>
      <c r="AB33" s="1">
        <v>0.4</v>
      </c>
      <c r="AC33" s="1">
        <v>20</v>
      </c>
      <c r="AD33" s="1">
        <v>0</v>
      </c>
      <c r="AE33" s="1">
        <v>-1.2</v>
      </c>
      <c r="AF33" s="1">
        <v>0</v>
      </c>
      <c r="AG33" s="1">
        <v>15.6</v>
      </c>
      <c r="AH33" s="1"/>
      <c r="AI33" s="1">
        <f t="shared" si="7"/>
        <v>45.5</v>
      </c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ht="15.75" thickBot="1" x14ac:dyDescent="0.3">
      <c r="A34" s="1" t="s">
        <v>82</v>
      </c>
      <c r="B34" s="1" t="s">
        <v>36</v>
      </c>
      <c r="C34" s="1">
        <v>231</v>
      </c>
      <c r="D34" s="1">
        <v>104</v>
      </c>
      <c r="E34" s="1">
        <v>187</v>
      </c>
      <c r="F34" s="1">
        <v>139</v>
      </c>
      <c r="G34" s="7">
        <v>0.1</v>
      </c>
      <c r="H34" s="1">
        <v>90</v>
      </c>
      <c r="I34" s="1">
        <v>8444194</v>
      </c>
      <c r="J34" s="1"/>
      <c r="K34" s="1">
        <v>188</v>
      </c>
      <c r="L34" s="1">
        <f t="shared" si="2"/>
        <v>-1</v>
      </c>
      <c r="M34" s="1"/>
      <c r="N34" s="1"/>
      <c r="O34" s="1">
        <v>0</v>
      </c>
      <c r="P34" s="1">
        <f t="shared" si="3"/>
        <v>37.4</v>
      </c>
      <c r="Q34" s="9">
        <f>18*P34-O34-F34</f>
        <v>534.19999999999993</v>
      </c>
      <c r="R34" s="33">
        <f t="shared" ref="R34:R35" si="11">Q34+T34</f>
        <v>674.19999999999993</v>
      </c>
      <c r="S34" s="9">
        <f>IFERROR(VLOOKUP(A34,заказ!A:B,2,0),0)</f>
        <v>672</v>
      </c>
      <c r="T34" s="9">
        <v>140</v>
      </c>
      <c r="U34" s="1" t="s">
        <v>103</v>
      </c>
      <c r="V34" s="1">
        <f t="shared" si="6"/>
        <v>21.743315508021389</v>
      </c>
      <c r="W34" s="1">
        <f t="shared" si="4"/>
        <v>3.7165775401069521</v>
      </c>
      <c r="X34" s="1">
        <v>15</v>
      </c>
      <c r="Y34" s="1">
        <v>-0.2</v>
      </c>
      <c r="Z34" s="1">
        <v>39</v>
      </c>
      <c r="AA34" s="1">
        <v>26.4</v>
      </c>
      <c r="AB34" s="1">
        <v>37.6</v>
      </c>
      <c r="AC34" s="1">
        <v>28.6</v>
      </c>
      <c r="AD34" s="1">
        <v>-0.6</v>
      </c>
      <c r="AE34" s="1">
        <v>7.6</v>
      </c>
      <c r="AF34" s="1">
        <v>43.2</v>
      </c>
      <c r="AG34" s="1">
        <v>26.8</v>
      </c>
      <c r="AH34" s="1" t="s">
        <v>83</v>
      </c>
      <c r="AI34" s="1">
        <f t="shared" si="7"/>
        <v>67.42</v>
      </c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x14ac:dyDescent="0.25">
      <c r="A35" s="10" t="s">
        <v>84</v>
      </c>
      <c r="B35" s="11" t="s">
        <v>36</v>
      </c>
      <c r="C35" s="11"/>
      <c r="D35" s="11"/>
      <c r="E35" s="11">
        <v>-1</v>
      </c>
      <c r="F35" s="12"/>
      <c r="G35" s="7">
        <v>0.2</v>
      </c>
      <c r="H35" s="1">
        <v>120</v>
      </c>
      <c r="I35" s="1" t="s">
        <v>85</v>
      </c>
      <c r="J35" s="1"/>
      <c r="K35" s="1"/>
      <c r="L35" s="1">
        <f t="shared" si="2"/>
        <v>-1</v>
      </c>
      <c r="M35" s="1"/>
      <c r="N35" s="1"/>
      <c r="O35" s="1">
        <v>60</v>
      </c>
      <c r="P35" s="1">
        <f t="shared" si="3"/>
        <v>-0.2</v>
      </c>
      <c r="Q35" s="9">
        <f>19*(P35+P36)-O35-O36-F35-F36</f>
        <v>280</v>
      </c>
      <c r="R35" s="33">
        <f t="shared" si="11"/>
        <v>420</v>
      </c>
      <c r="S35" s="9">
        <f>IFERROR(VLOOKUP(A35,заказ!A:B,2,0),0)</f>
        <v>420</v>
      </c>
      <c r="T35" s="9">
        <v>140</v>
      </c>
      <c r="U35" s="1" t="s">
        <v>103</v>
      </c>
      <c r="V35" s="1">
        <f t="shared" si="6"/>
        <v>-2400</v>
      </c>
      <c r="W35" s="1">
        <f t="shared" si="4"/>
        <v>-300</v>
      </c>
      <c r="X35" s="1">
        <v>0</v>
      </c>
      <c r="Y35" s="1">
        <v>0</v>
      </c>
      <c r="Z35" s="1">
        <v>0.6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0.4</v>
      </c>
      <c r="AH35" s="1" t="s">
        <v>86</v>
      </c>
      <c r="AI35" s="1">
        <f t="shared" si="7"/>
        <v>84</v>
      </c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ht="15.75" thickBot="1" x14ac:dyDescent="0.3">
      <c r="A36" s="15" t="s">
        <v>87</v>
      </c>
      <c r="B36" s="16" t="s">
        <v>36</v>
      </c>
      <c r="C36" s="16">
        <v>189</v>
      </c>
      <c r="D36" s="16"/>
      <c r="E36" s="16">
        <v>111</v>
      </c>
      <c r="F36" s="17">
        <v>78</v>
      </c>
      <c r="G36" s="18">
        <v>0</v>
      </c>
      <c r="H36" s="19" t="e">
        <v>#N/A</v>
      </c>
      <c r="I36" s="19" t="s">
        <v>59</v>
      </c>
      <c r="J36" s="19" t="s">
        <v>84</v>
      </c>
      <c r="K36" s="19">
        <v>111</v>
      </c>
      <c r="L36" s="19">
        <f t="shared" si="2"/>
        <v>0</v>
      </c>
      <c r="M36" s="19"/>
      <c r="N36" s="19"/>
      <c r="O36" s="19">
        <v>0</v>
      </c>
      <c r="P36" s="19">
        <f t="shared" si="3"/>
        <v>22.2</v>
      </c>
      <c r="Q36" s="20"/>
      <c r="R36" s="9">
        <f t="shared" si="5"/>
        <v>0</v>
      </c>
      <c r="S36" s="9">
        <f>IFERROR(VLOOKUP(A36,заказ!A:B,2,0),0)</f>
        <v>0</v>
      </c>
      <c r="T36" s="20"/>
      <c r="U36" s="19"/>
      <c r="V36" s="1">
        <f t="shared" si="6"/>
        <v>3.5135135135135136</v>
      </c>
      <c r="W36" s="19">
        <f t="shared" si="4"/>
        <v>3.5135135135135136</v>
      </c>
      <c r="X36" s="19">
        <v>12.2</v>
      </c>
      <c r="Y36" s="19">
        <v>0</v>
      </c>
      <c r="Z36" s="19">
        <v>10</v>
      </c>
      <c r="AA36" s="19">
        <v>9.4</v>
      </c>
      <c r="AB36" s="19">
        <v>4</v>
      </c>
      <c r="AC36" s="19">
        <v>0</v>
      </c>
      <c r="AD36" s="19">
        <v>0</v>
      </c>
      <c r="AE36" s="19">
        <v>0</v>
      </c>
      <c r="AF36" s="19">
        <v>0</v>
      </c>
      <c r="AG36" s="19">
        <v>0</v>
      </c>
      <c r="AH36" s="19"/>
      <c r="AI36" s="1">
        <f t="shared" si="7"/>
        <v>0</v>
      </c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x14ac:dyDescent="0.25">
      <c r="A37" s="10" t="s">
        <v>88</v>
      </c>
      <c r="B37" s="11" t="s">
        <v>50</v>
      </c>
      <c r="C37" s="11">
        <v>19.864999999999998</v>
      </c>
      <c r="D37" s="11">
        <v>9.8829999999999991</v>
      </c>
      <c r="E37" s="11"/>
      <c r="F37" s="12">
        <v>22.518000000000001</v>
      </c>
      <c r="G37" s="7">
        <v>1</v>
      </c>
      <c r="H37" s="1">
        <v>120</v>
      </c>
      <c r="I37" s="1" t="s">
        <v>89</v>
      </c>
      <c r="J37" s="1"/>
      <c r="K37" s="1"/>
      <c r="L37" s="1">
        <f t="shared" si="2"/>
        <v>0</v>
      </c>
      <c r="M37" s="1"/>
      <c r="N37" s="1"/>
      <c r="O37" s="1">
        <v>15</v>
      </c>
      <c r="P37" s="1">
        <f t="shared" si="3"/>
        <v>0</v>
      </c>
      <c r="Q37" s="9"/>
      <c r="R37" s="9">
        <f t="shared" si="5"/>
        <v>0</v>
      </c>
      <c r="S37" s="9">
        <f>IFERROR(VLOOKUP(A37,заказ!A:B,2,0),0)</f>
        <v>0</v>
      </c>
      <c r="T37" s="9"/>
      <c r="U37" s="1"/>
      <c r="V37" s="1" t="e">
        <f t="shared" si="6"/>
        <v>#DIV/0!</v>
      </c>
      <c r="W37" s="1" t="e">
        <f t="shared" si="4"/>
        <v>#DIV/0!</v>
      </c>
      <c r="X37" s="1">
        <v>1.2569999999999999</v>
      </c>
      <c r="Y37" s="1">
        <v>0.6</v>
      </c>
      <c r="Z37" s="1">
        <v>0.66100000000000003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30" t="s">
        <v>101</v>
      </c>
      <c r="AI37" s="1">
        <f t="shared" si="7"/>
        <v>0</v>
      </c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ht="15.75" thickBot="1" x14ac:dyDescent="0.3">
      <c r="A38" s="15" t="s">
        <v>90</v>
      </c>
      <c r="B38" s="16" t="s">
        <v>50</v>
      </c>
      <c r="C38" s="16">
        <v>9.98</v>
      </c>
      <c r="D38" s="16"/>
      <c r="E38" s="16"/>
      <c r="F38" s="17"/>
      <c r="G38" s="18">
        <v>0</v>
      </c>
      <c r="H38" s="19" t="e">
        <v>#N/A</v>
      </c>
      <c r="I38" s="19" t="s">
        <v>59</v>
      </c>
      <c r="J38" s="19" t="s">
        <v>88</v>
      </c>
      <c r="K38" s="19"/>
      <c r="L38" s="19">
        <f t="shared" si="2"/>
        <v>0</v>
      </c>
      <c r="M38" s="19"/>
      <c r="N38" s="19"/>
      <c r="O38" s="19">
        <v>0</v>
      </c>
      <c r="P38" s="19">
        <f t="shared" si="3"/>
        <v>0</v>
      </c>
      <c r="Q38" s="20"/>
      <c r="R38" s="9">
        <f t="shared" si="5"/>
        <v>0</v>
      </c>
      <c r="S38" s="9">
        <f>IFERROR(VLOOKUP(A38,заказ!A:B,2,0),0)</f>
        <v>0</v>
      </c>
      <c r="T38" s="20"/>
      <c r="U38" s="19"/>
      <c r="V38" s="1" t="e">
        <f t="shared" si="6"/>
        <v>#DIV/0!</v>
      </c>
      <c r="W38" s="19" t="e">
        <f t="shared" si="4"/>
        <v>#DIV/0!</v>
      </c>
      <c r="X38" s="19">
        <v>1.29</v>
      </c>
      <c r="Y38" s="19">
        <v>0.623</v>
      </c>
      <c r="Z38" s="19">
        <v>1.3080000000000001</v>
      </c>
      <c r="AA38" s="19">
        <v>0.67</v>
      </c>
      <c r="AB38" s="19">
        <v>2.2347999999999999</v>
      </c>
      <c r="AC38" s="19">
        <v>0.63300000000000001</v>
      </c>
      <c r="AD38" s="19">
        <v>0</v>
      </c>
      <c r="AE38" s="19">
        <v>0.71199999999999997</v>
      </c>
      <c r="AF38" s="19">
        <v>1.2849999999999999</v>
      </c>
      <c r="AG38" s="19">
        <v>1.369</v>
      </c>
      <c r="AH38" s="19"/>
      <c r="AI38" s="1">
        <f t="shared" si="7"/>
        <v>0</v>
      </c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x14ac:dyDescent="0.25">
      <c r="A39" s="10" t="s">
        <v>91</v>
      </c>
      <c r="B39" s="11" t="s">
        <v>36</v>
      </c>
      <c r="C39" s="11"/>
      <c r="D39" s="11">
        <v>2</v>
      </c>
      <c r="E39" s="11">
        <v>2</v>
      </c>
      <c r="F39" s="12"/>
      <c r="G39" s="7">
        <v>0.2</v>
      </c>
      <c r="H39" s="1">
        <v>120</v>
      </c>
      <c r="I39" s="1" t="s">
        <v>92</v>
      </c>
      <c r="J39" s="1"/>
      <c r="K39" s="1">
        <v>2</v>
      </c>
      <c r="L39" s="1">
        <f t="shared" si="2"/>
        <v>0</v>
      </c>
      <c r="M39" s="1"/>
      <c r="N39" s="1"/>
      <c r="O39" s="1">
        <v>0</v>
      </c>
      <c r="P39" s="1">
        <f t="shared" si="3"/>
        <v>0.4</v>
      </c>
      <c r="Q39" s="9">
        <f>20*(P39+P40)-O39-O40-F39-F40</f>
        <v>386</v>
      </c>
      <c r="R39" s="33">
        <f>Q39+T39</f>
        <v>486</v>
      </c>
      <c r="S39" s="9">
        <f>IFERROR(VLOOKUP(A39,заказ!A:B,2,0),0)</f>
        <v>490</v>
      </c>
      <c r="T39" s="9">
        <v>100</v>
      </c>
      <c r="U39" s="1" t="s">
        <v>103</v>
      </c>
      <c r="V39" s="1">
        <f t="shared" si="6"/>
        <v>1215</v>
      </c>
      <c r="W39" s="1">
        <f t="shared" si="4"/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-0.2</v>
      </c>
      <c r="AE39" s="1">
        <v>0</v>
      </c>
      <c r="AF39" s="1">
        <v>0</v>
      </c>
      <c r="AG39" s="1">
        <v>0</v>
      </c>
      <c r="AH39" s="1" t="s">
        <v>83</v>
      </c>
      <c r="AI39" s="1">
        <f t="shared" si="7"/>
        <v>97.2</v>
      </c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ht="15.75" thickBot="1" x14ac:dyDescent="0.3">
      <c r="A40" s="15" t="s">
        <v>93</v>
      </c>
      <c r="B40" s="16" t="s">
        <v>36</v>
      </c>
      <c r="C40" s="16">
        <v>327</v>
      </c>
      <c r="D40" s="16"/>
      <c r="E40" s="16">
        <v>140</v>
      </c>
      <c r="F40" s="17">
        <v>182</v>
      </c>
      <c r="G40" s="18">
        <v>0</v>
      </c>
      <c r="H40" s="19" t="e">
        <v>#N/A</v>
      </c>
      <c r="I40" s="19" t="s">
        <v>59</v>
      </c>
      <c r="J40" s="19" t="s">
        <v>91</v>
      </c>
      <c r="K40" s="19">
        <v>140</v>
      </c>
      <c r="L40" s="19">
        <f t="shared" si="2"/>
        <v>0</v>
      </c>
      <c r="M40" s="19"/>
      <c r="N40" s="19"/>
      <c r="O40" s="19">
        <v>0</v>
      </c>
      <c r="P40" s="19">
        <f t="shared" si="3"/>
        <v>28</v>
      </c>
      <c r="Q40" s="20"/>
      <c r="R40" s="9">
        <f t="shared" si="5"/>
        <v>0</v>
      </c>
      <c r="S40" s="9">
        <f>IFERROR(VLOOKUP(A40,заказ!A:B,2,0),0)</f>
        <v>0</v>
      </c>
      <c r="T40" s="20"/>
      <c r="U40" s="19"/>
      <c r="V40" s="1">
        <f t="shared" si="6"/>
        <v>6.5</v>
      </c>
      <c r="W40" s="19">
        <f t="shared" si="4"/>
        <v>6.5</v>
      </c>
      <c r="X40" s="19">
        <v>10.4</v>
      </c>
      <c r="Y40" s="19">
        <v>12</v>
      </c>
      <c r="Z40" s="19">
        <v>23</v>
      </c>
      <c r="AA40" s="19">
        <v>9.4</v>
      </c>
      <c r="AB40" s="19">
        <v>7</v>
      </c>
      <c r="AC40" s="19">
        <v>33</v>
      </c>
      <c r="AD40" s="19">
        <v>0</v>
      </c>
      <c r="AE40" s="19">
        <v>0</v>
      </c>
      <c r="AF40" s="19">
        <v>0</v>
      </c>
      <c r="AG40" s="19">
        <v>0</v>
      </c>
      <c r="AH40" s="19"/>
      <c r="AI40" s="1">
        <f t="shared" si="7"/>
        <v>0</v>
      </c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x14ac:dyDescent="0.25">
      <c r="A41" s="10" t="s">
        <v>94</v>
      </c>
      <c r="B41" s="11" t="s">
        <v>50</v>
      </c>
      <c r="C41" s="11">
        <v>149.44</v>
      </c>
      <c r="D41" s="11">
        <v>136.17599999999999</v>
      </c>
      <c r="E41" s="11">
        <v>76.427000000000007</v>
      </c>
      <c r="F41" s="12">
        <v>183.54599999999999</v>
      </c>
      <c r="G41" s="7">
        <v>1</v>
      </c>
      <c r="H41" s="1">
        <v>120</v>
      </c>
      <c r="I41" s="1" t="s">
        <v>95</v>
      </c>
      <c r="J41" s="1"/>
      <c r="K41" s="1">
        <v>73.5</v>
      </c>
      <c r="L41" s="1">
        <f t="shared" si="2"/>
        <v>2.9270000000000067</v>
      </c>
      <c r="M41" s="1"/>
      <c r="N41" s="1"/>
      <c r="O41" s="1">
        <v>60</v>
      </c>
      <c r="P41" s="1">
        <f t="shared" si="3"/>
        <v>15.285400000000001</v>
      </c>
      <c r="Q41" s="9">
        <f>20*(P41+P42+P43)-O41-O42-F41-F42-O43-F43</f>
        <v>107.07400000000007</v>
      </c>
      <c r="R41" s="9">
        <f t="shared" si="5"/>
        <v>107.07400000000007</v>
      </c>
      <c r="S41" s="9">
        <f>IFERROR(VLOOKUP(A41,заказ!A:B,2,0),0)</f>
        <v>105</v>
      </c>
      <c r="T41" s="9"/>
      <c r="U41" s="1"/>
      <c r="V41" s="1">
        <f t="shared" si="6"/>
        <v>22.938228636476641</v>
      </c>
      <c r="W41" s="1">
        <f t="shared" si="4"/>
        <v>15.933243487249269</v>
      </c>
      <c r="X41" s="1">
        <v>6.5324</v>
      </c>
      <c r="Y41" s="1">
        <v>6.6391999999999998</v>
      </c>
      <c r="Z41" s="1">
        <v>1.4379999999999999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 t="s">
        <v>96</v>
      </c>
      <c r="AI41" s="1">
        <f t="shared" si="7"/>
        <v>107.07400000000007</v>
      </c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x14ac:dyDescent="0.25">
      <c r="A42" s="21" t="s">
        <v>97</v>
      </c>
      <c r="B42" s="22" t="s">
        <v>50</v>
      </c>
      <c r="C42" s="22"/>
      <c r="D42" s="22">
        <v>3.6760000000000002</v>
      </c>
      <c r="E42" s="22">
        <v>3.6760000000000002</v>
      </c>
      <c r="F42" s="23"/>
      <c r="G42" s="18">
        <v>0</v>
      </c>
      <c r="H42" s="19" t="e">
        <v>#N/A</v>
      </c>
      <c r="I42" s="19" t="s">
        <v>59</v>
      </c>
      <c r="J42" s="19" t="s">
        <v>94</v>
      </c>
      <c r="K42" s="19">
        <v>3.5</v>
      </c>
      <c r="L42" s="19">
        <f t="shared" si="2"/>
        <v>0.17600000000000016</v>
      </c>
      <c r="M42" s="19"/>
      <c r="N42" s="19"/>
      <c r="O42" s="19"/>
      <c r="P42" s="19">
        <f t="shared" si="3"/>
        <v>0.73520000000000008</v>
      </c>
      <c r="Q42" s="20"/>
      <c r="R42" s="9">
        <f t="shared" si="5"/>
        <v>0</v>
      </c>
      <c r="S42" s="9">
        <f>IFERROR(VLOOKUP(A42,заказ!A:B,2,0),0)</f>
        <v>0</v>
      </c>
      <c r="T42" s="20"/>
      <c r="U42" s="19"/>
      <c r="V42" s="1">
        <f t="shared" si="6"/>
        <v>0</v>
      </c>
      <c r="W42" s="19">
        <f t="shared" si="4"/>
        <v>0</v>
      </c>
      <c r="X42" s="19">
        <v>0</v>
      </c>
      <c r="Y42" s="19">
        <v>0</v>
      </c>
      <c r="Z42" s="19">
        <v>0</v>
      </c>
      <c r="AA42" s="19">
        <v>0</v>
      </c>
      <c r="AB42" s="19">
        <v>0</v>
      </c>
      <c r="AC42" s="19">
        <v>0</v>
      </c>
      <c r="AD42" s="19">
        <v>0</v>
      </c>
      <c r="AE42" s="19">
        <v>0</v>
      </c>
      <c r="AF42" s="19">
        <v>0</v>
      </c>
      <c r="AG42" s="19">
        <v>0</v>
      </c>
      <c r="AH42" s="19"/>
      <c r="AI42" s="1">
        <f t="shared" si="7"/>
        <v>0</v>
      </c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ht="15.75" thickBot="1" x14ac:dyDescent="0.3">
      <c r="A43" s="15" t="s">
        <v>98</v>
      </c>
      <c r="B43" s="16" t="s">
        <v>50</v>
      </c>
      <c r="C43" s="16">
        <v>0.23799999999999999</v>
      </c>
      <c r="D43" s="16">
        <v>7.4720000000000004</v>
      </c>
      <c r="E43" s="16">
        <v>7.5519999999999996</v>
      </c>
      <c r="F43" s="17"/>
      <c r="G43" s="18">
        <v>0</v>
      </c>
      <c r="H43" s="19" t="e">
        <v>#N/A</v>
      </c>
      <c r="I43" s="19" t="s">
        <v>59</v>
      </c>
      <c r="J43" s="19" t="s">
        <v>94</v>
      </c>
      <c r="K43" s="19">
        <v>7</v>
      </c>
      <c r="L43" s="19">
        <f t="shared" si="2"/>
        <v>0.5519999999999996</v>
      </c>
      <c r="M43" s="19"/>
      <c r="N43" s="19"/>
      <c r="O43" s="19">
        <v>0</v>
      </c>
      <c r="P43" s="19">
        <f t="shared" si="3"/>
        <v>1.5104</v>
      </c>
      <c r="Q43" s="20"/>
      <c r="R43" s="9">
        <f t="shared" si="5"/>
        <v>0</v>
      </c>
      <c r="S43" s="9">
        <f>IFERROR(VLOOKUP(A43,заказ!A:B,2,0),0)</f>
        <v>0</v>
      </c>
      <c r="T43" s="20"/>
      <c r="U43" s="19"/>
      <c r="V43" s="1">
        <f t="shared" si="6"/>
        <v>0</v>
      </c>
      <c r="W43" s="19">
        <f t="shared" si="4"/>
        <v>0</v>
      </c>
      <c r="X43" s="19">
        <v>11.051600000000001</v>
      </c>
      <c r="Y43" s="19">
        <v>11.106400000000001</v>
      </c>
      <c r="Z43" s="19">
        <v>16.610399999999998</v>
      </c>
      <c r="AA43" s="19">
        <v>13.644</v>
      </c>
      <c r="AB43" s="19">
        <v>13.604799999999999</v>
      </c>
      <c r="AC43" s="19">
        <v>15.0684</v>
      </c>
      <c r="AD43" s="19">
        <v>13.948399999999999</v>
      </c>
      <c r="AE43" s="19">
        <v>16.728000000000002</v>
      </c>
      <c r="AF43" s="19">
        <v>22.4146</v>
      </c>
      <c r="AG43" s="19">
        <v>13.4756</v>
      </c>
      <c r="AH43" s="19"/>
      <c r="AI43" s="1">
        <f t="shared" si="7"/>
        <v>0</v>
      </c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x14ac:dyDescent="0.25">
      <c r="A44" s="13"/>
      <c r="B44" s="13"/>
      <c r="C44" s="13"/>
      <c r="D44" s="13"/>
      <c r="E44" s="13"/>
      <c r="F44" s="13"/>
      <c r="G44" s="14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x14ac:dyDescent="0.25">
      <c r="A45" s="1" t="s">
        <v>41</v>
      </c>
      <c r="B45" s="1" t="s">
        <v>36</v>
      </c>
      <c r="C45" s="1">
        <v>107</v>
      </c>
      <c r="D45" s="1">
        <v>200</v>
      </c>
      <c r="E45" s="1">
        <v>87</v>
      </c>
      <c r="F45" s="1">
        <v>217</v>
      </c>
      <c r="G45" s="7">
        <v>0.18</v>
      </c>
      <c r="H45" s="1">
        <v>120</v>
      </c>
      <c r="I45" s="1"/>
      <c r="J45" s="1"/>
      <c r="K45" s="1">
        <v>88</v>
      </c>
      <c r="L45" s="1">
        <f>E45-K45</f>
        <v>-1</v>
      </c>
      <c r="M45" s="1"/>
      <c r="N45" s="1"/>
      <c r="O45" s="1">
        <v>250</v>
      </c>
      <c r="P45" s="1">
        <f>E45/5</f>
        <v>17.399999999999999</v>
      </c>
      <c r="Q45" s="9"/>
      <c r="R45" s="9">
        <f t="shared" si="5"/>
        <v>0</v>
      </c>
      <c r="S45" s="9"/>
      <c r="T45" s="9"/>
      <c r="U45" s="1"/>
      <c r="V45" s="1">
        <f t="shared" si="6"/>
        <v>26.839080459770116</v>
      </c>
      <c r="W45" s="1">
        <f>(F45+O45)/P45</f>
        <v>26.839080459770116</v>
      </c>
      <c r="X45" s="1">
        <v>26.4</v>
      </c>
      <c r="Y45" s="1">
        <v>21.6</v>
      </c>
      <c r="Z45" s="1">
        <v>14.6</v>
      </c>
      <c r="AA45" s="1">
        <v>15.6</v>
      </c>
      <c r="AB45" s="1">
        <v>26.2</v>
      </c>
      <c r="AC45" s="1">
        <v>25.8</v>
      </c>
      <c r="AD45" s="1">
        <v>4</v>
      </c>
      <c r="AE45" s="1">
        <v>0</v>
      </c>
      <c r="AF45" s="1">
        <v>23.2</v>
      </c>
      <c r="AG45" s="1">
        <v>13.4</v>
      </c>
      <c r="AH45" s="29" t="s">
        <v>76</v>
      </c>
      <c r="AI45" s="1">
        <f t="shared" si="7"/>
        <v>0</v>
      </c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x14ac:dyDescent="0.25">
      <c r="A46" s="1" t="s">
        <v>42</v>
      </c>
      <c r="B46" s="1" t="s">
        <v>36</v>
      </c>
      <c r="C46" s="1">
        <v>199</v>
      </c>
      <c r="D46" s="1"/>
      <c r="E46" s="1">
        <v>71</v>
      </c>
      <c r="F46" s="1">
        <v>124</v>
      </c>
      <c r="G46" s="7">
        <v>0.18</v>
      </c>
      <c r="H46" s="1">
        <v>120</v>
      </c>
      <c r="I46" s="1"/>
      <c r="J46" s="1"/>
      <c r="K46" s="1">
        <v>75</v>
      </c>
      <c r="L46" s="1">
        <f>E46-K46</f>
        <v>-4</v>
      </c>
      <c r="M46" s="1"/>
      <c r="N46" s="1"/>
      <c r="O46" s="1">
        <v>50</v>
      </c>
      <c r="P46" s="1">
        <f>E46/5</f>
        <v>14.2</v>
      </c>
      <c r="Q46" s="9">
        <f t="shared" ref="Q46" si="12">20*P46-O46-F46</f>
        <v>110</v>
      </c>
      <c r="R46" s="9">
        <v>100</v>
      </c>
      <c r="S46" s="9">
        <f>R46</f>
        <v>100</v>
      </c>
      <c r="T46" s="9"/>
      <c r="U46" s="1"/>
      <c r="V46" s="1">
        <f t="shared" si="6"/>
        <v>19.295774647887324</v>
      </c>
      <c r="W46" s="1">
        <f>(F46+O46)/P46</f>
        <v>12.253521126760564</v>
      </c>
      <c r="X46" s="1">
        <v>10.4</v>
      </c>
      <c r="Y46" s="1">
        <v>11.4</v>
      </c>
      <c r="Z46" s="1">
        <v>15.6</v>
      </c>
      <c r="AA46" s="1">
        <v>13</v>
      </c>
      <c r="AB46" s="1">
        <v>13.8</v>
      </c>
      <c r="AC46" s="1">
        <v>8.6</v>
      </c>
      <c r="AD46" s="1">
        <v>10.199999999999999</v>
      </c>
      <c r="AE46" s="1">
        <v>21.6</v>
      </c>
      <c r="AF46" s="1">
        <v>23.2</v>
      </c>
      <c r="AG46" s="1">
        <v>13.2</v>
      </c>
      <c r="AH46" s="1"/>
      <c r="AI46" s="1">
        <f t="shared" si="7"/>
        <v>18</v>
      </c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x14ac:dyDescent="0.25">
      <c r="A47" s="24" t="s">
        <v>35</v>
      </c>
      <c r="B47" s="24" t="s">
        <v>36</v>
      </c>
      <c r="C47" s="24"/>
      <c r="D47" s="24"/>
      <c r="E47" s="24"/>
      <c r="F47" s="24"/>
      <c r="G47" s="25">
        <v>0</v>
      </c>
      <c r="H47" s="24"/>
      <c r="I47" s="24">
        <v>4421577</v>
      </c>
      <c r="J47" s="24"/>
      <c r="K47" s="24"/>
      <c r="L47" s="24">
        <f>E47-K47</f>
        <v>0</v>
      </c>
      <c r="M47" s="24"/>
      <c r="N47" s="24"/>
      <c r="O47" s="24"/>
      <c r="P47" s="24">
        <f>E47/5</f>
        <v>0</v>
      </c>
      <c r="Q47" s="26"/>
      <c r="R47" s="9">
        <f t="shared" si="5"/>
        <v>0</v>
      </c>
      <c r="S47" s="9"/>
      <c r="T47" s="26"/>
      <c r="U47" s="24"/>
      <c r="V47" s="1" t="e">
        <f t="shared" si="6"/>
        <v>#DIV/0!</v>
      </c>
      <c r="W47" s="24" t="e">
        <f>(F47+O47)/P47</f>
        <v>#DIV/0!</v>
      </c>
      <c r="X47" s="24">
        <v>0</v>
      </c>
      <c r="Y47" s="24">
        <v>0</v>
      </c>
      <c r="Z47" s="24">
        <v>0</v>
      </c>
      <c r="AA47" s="24">
        <v>0</v>
      </c>
      <c r="AB47" s="24">
        <v>0</v>
      </c>
      <c r="AC47" s="24">
        <v>0</v>
      </c>
      <c r="AD47" s="24">
        <v>0</v>
      </c>
      <c r="AE47" s="24">
        <v>0</v>
      </c>
      <c r="AF47" s="24">
        <v>0</v>
      </c>
      <c r="AG47" s="24">
        <v>0</v>
      </c>
      <c r="AH47" s="24" t="s">
        <v>37</v>
      </c>
      <c r="AI47" s="1">
        <f t="shared" si="7"/>
        <v>0</v>
      </c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x14ac:dyDescent="0.25">
      <c r="A48" s="24" t="s">
        <v>38</v>
      </c>
      <c r="B48" s="24" t="s">
        <v>36</v>
      </c>
      <c r="C48" s="24"/>
      <c r="D48" s="24"/>
      <c r="E48" s="24"/>
      <c r="F48" s="24"/>
      <c r="G48" s="25">
        <v>0</v>
      </c>
      <c r="H48" s="24"/>
      <c r="I48" s="24">
        <v>4421584</v>
      </c>
      <c r="J48" s="24"/>
      <c r="K48" s="24"/>
      <c r="L48" s="24">
        <f>E48-K48</f>
        <v>0</v>
      </c>
      <c r="M48" s="24"/>
      <c r="N48" s="24"/>
      <c r="O48" s="24"/>
      <c r="P48" s="24">
        <f>E48/5</f>
        <v>0</v>
      </c>
      <c r="Q48" s="26"/>
      <c r="R48" s="9">
        <f t="shared" si="5"/>
        <v>0</v>
      </c>
      <c r="S48" s="9"/>
      <c r="T48" s="26"/>
      <c r="U48" s="24"/>
      <c r="V48" s="1" t="e">
        <f t="shared" si="6"/>
        <v>#DIV/0!</v>
      </c>
      <c r="W48" s="24" t="e">
        <f>(F48+O48)/P48</f>
        <v>#DIV/0!</v>
      </c>
      <c r="X48" s="24">
        <v>0</v>
      </c>
      <c r="Y48" s="24">
        <v>0</v>
      </c>
      <c r="Z48" s="24">
        <v>0</v>
      </c>
      <c r="AA48" s="24">
        <v>0</v>
      </c>
      <c r="AB48" s="24">
        <v>0</v>
      </c>
      <c r="AC48" s="24">
        <v>0</v>
      </c>
      <c r="AD48" s="24">
        <v>0</v>
      </c>
      <c r="AE48" s="24">
        <v>0</v>
      </c>
      <c r="AF48" s="24">
        <v>0</v>
      </c>
      <c r="AG48" s="24">
        <v>0</v>
      </c>
      <c r="AH48" s="24" t="s">
        <v>37</v>
      </c>
      <c r="AI48" s="1">
        <f t="shared" si="7"/>
        <v>0</v>
      </c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x14ac:dyDescent="0.25">
      <c r="A49" s="1"/>
      <c r="B49" s="1"/>
      <c r="C49" s="1"/>
      <c r="D49" s="1"/>
      <c r="E49" s="1"/>
      <c r="F49" s="1"/>
      <c r="G49" s="7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x14ac:dyDescent="0.25">
      <c r="A50" s="1"/>
      <c r="B50" s="1"/>
      <c r="C50" s="1"/>
      <c r="D50" s="1"/>
      <c r="E50" s="1"/>
      <c r="F50" s="1"/>
      <c r="G50" s="7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x14ac:dyDescent="0.25">
      <c r="A51" s="1"/>
      <c r="B51" s="1"/>
      <c r="C51" s="1"/>
      <c r="D51" s="1"/>
      <c r="E51" s="1"/>
      <c r="F51" s="1"/>
      <c r="G51" s="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x14ac:dyDescent="0.25">
      <c r="A52" s="1"/>
      <c r="B52" s="1"/>
      <c r="C52" s="1"/>
      <c r="D52" s="1"/>
      <c r="E52" s="1"/>
      <c r="F52" s="1"/>
      <c r="G52" s="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x14ac:dyDescent="0.25">
      <c r="A53" s="1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x14ac:dyDescent="0.25">
      <c r="A54" s="1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spans="1:52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spans="1:52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spans="1:52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spans="1:52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spans="1:52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spans="1:52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spans="1:52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spans="1:52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spans="1:52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spans="1:52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spans="1:52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spans="1:52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 spans="1:52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</row>
    <row r="137" spans="1:52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spans="1:52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 spans="1:52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 spans="1:52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 spans="1:52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 spans="1:52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spans="1:52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 spans="1:52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 spans="1:52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 spans="1:52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 spans="1:52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 spans="1:52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 spans="1:52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 spans="1:52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 spans="1:52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 spans="1:52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</row>
    <row r="153" spans="1:52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spans="1:52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spans="1:52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spans="1:52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spans="1:52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spans="1:52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spans="1:52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spans="1:52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spans="1:52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spans="1:52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spans="1:52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 spans="1:52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 spans="1:52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</row>
    <row r="166" spans="1:52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</row>
    <row r="167" spans="1:52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</row>
    <row r="168" spans="1:52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</row>
    <row r="169" spans="1:52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</row>
    <row r="170" spans="1:52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1" spans="1:52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</row>
    <row r="172" spans="1:52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</row>
    <row r="173" spans="1:52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</row>
    <row r="174" spans="1:52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</row>
    <row r="175" spans="1:52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</row>
    <row r="176" spans="1:52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</row>
    <row r="177" spans="1:52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</row>
    <row r="178" spans="1:52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</row>
    <row r="179" spans="1:52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</row>
    <row r="180" spans="1:52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</row>
    <row r="181" spans="1:52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</row>
    <row r="182" spans="1:52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</row>
    <row r="183" spans="1:52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</row>
    <row r="184" spans="1:52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</row>
    <row r="185" spans="1:52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</row>
    <row r="186" spans="1:52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</row>
    <row r="187" spans="1:52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</row>
    <row r="188" spans="1:52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</row>
    <row r="189" spans="1:52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</row>
    <row r="190" spans="1:52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</row>
    <row r="191" spans="1:52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</row>
    <row r="192" spans="1:52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</row>
    <row r="193" spans="1:52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</row>
    <row r="194" spans="1:52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</row>
    <row r="195" spans="1:52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</row>
    <row r="196" spans="1:52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</row>
    <row r="197" spans="1:52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</row>
    <row r="198" spans="1:52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</row>
    <row r="199" spans="1:52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</row>
    <row r="200" spans="1:52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</row>
    <row r="201" spans="1:52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</row>
    <row r="202" spans="1:52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</row>
    <row r="203" spans="1:52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</row>
    <row r="204" spans="1:52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</row>
    <row r="205" spans="1:52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</row>
    <row r="206" spans="1:52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</row>
    <row r="207" spans="1:52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</row>
    <row r="208" spans="1:52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</row>
    <row r="209" spans="1:52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</row>
    <row r="210" spans="1:52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</row>
    <row r="211" spans="1:52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</row>
    <row r="212" spans="1:52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</row>
    <row r="213" spans="1:52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</row>
    <row r="214" spans="1:52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</row>
    <row r="215" spans="1:52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</row>
    <row r="216" spans="1:52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</row>
    <row r="217" spans="1:52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</row>
    <row r="218" spans="1:52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</row>
    <row r="219" spans="1:52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</row>
    <row r="220" spans="1:52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</row>
    <row r="221" spans="1:52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</row>
    <row r="222" spans="1:52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</row>
    <row r="223" spans="1:52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</row>
    <row r="224" spans="1:52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</row>
    <row r="225" spans="1:52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</row>
    <row r="226" spans="1:52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</row>
    <row r="227" spans="1:52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</row>
    <row r="228" spans="1:52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</row>
    <row r="229" spans="1:52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</row>
    <row r="230" spans="1:52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</row>
    <row r="231" spans="1:52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</row>
    <row r="232" spans="1:52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</row>
    <row r="233" spans="1:52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</row>
    <row r="234" spans="1:52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</row>
    <row r="235" spans="1:52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</row>
    <row r="236" spans="1:52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</row>
    <row r="237" spans="1:52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</row>
    <row r="238" spans="1:52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</row>
    <row r="239" spans="1:52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</row>
    <row r="240" spans="1:52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</row>
    <row r="241" spans="1:52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</row>
    <row r="242" spans="1:52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</row>
    <row r="243" spans="1:52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</row>
    <row r="244" spans="1:52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</row>
    <row r="245" spans="1:52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</row>
    <row r="246" spans="1:52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</row>
    <row r="247" spans="1:52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</row>
    <row r="248" spans="1:52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</row>
    <row r="249" spans="1:52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</row>
    <row r="250" spans="1:52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</row>
    <row r="251" spans="1:52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</row>
    <row r="252" spans="1:52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</row>
    <row r="253" spans="1:52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</row>
    <row r="254" spans="1:52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</row>
    <row r="255" spans="1:52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</row>
    <row r="256" spans="1:52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</row>
    <row r="257" spans="1:52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</row>
    <row r="258" spans="1:52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</row>
    <row r="259" spans="1:52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</row>
    <row r="260" spans="1:52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</row>
    <row r="261" spans="1:52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</row>
    <row r="262" spans="1:52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</row>
    <row r="263" spans="1:52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</row>
    <row r="264" spans="1:52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</row>
    <row r="265" spans="1:52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</row>
    <row r="266" spans="1:52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</row>
    <row r="267" spans="1:52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</row>
    <row r="268" spans="1:52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</row>
    <row r="269" spans="1:52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</row>
    <row r="270" spans="1:52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</row>
    <row r="271" spans="1:52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</row>
    <row r="272" spans="1:52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</row>
    <row r="273" spans="1:52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</row>
    <row r="274" spans="1:52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</row>
    <row r="275" spans="1:52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</row>
    <row r="276" spans="1:52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</row>
    <row r="277" spans="1:52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</row>
    <row r="278" spans="1:52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</row>
    <row r="279" spans="1:52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</row>
    <row r="280" spans="1:52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</row>
    <row r="281" spans="1:52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</row>
    <row r="282" spans="1:52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</row>
    <row r="283" spans="1:52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</row>
    <row r="284" spans="1:52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</row>
    <row r="285" spans="1:52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</row>
    <row r="286" spans="1:52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</row>
    <row r="287" spans="1:52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</row>
    <row r="288" spans="1:52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</row>
    <row r="289" spans="1:52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</row>
    <row r="290" spans="1:52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</row>
    <row r="291" spans="1:52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</row>
    <row r="292" spans="1:52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</row>
    <row r="293" spans="1:52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</row>
    <row r="294" spans="1:52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</row>
    <row r="295" spans="1:52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</row>
    <row r="296" spans="1:52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</row>
    <row r="297" spans="1:52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</row>
    <row r="298" spans="1:52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</row>
    <row r="299" spans="1:52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</row>
    <row r="300" spans="1:52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</row>
    <row r="301" spans="1:52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</row>
    <row r="302" spans="1:52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</row>
    <row r="303" spans="1:52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</row>
    <row r="304" spans="1:52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</row>
    <row r="305" spans="1:52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</row>
    <row r="306" spans="1:52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</row>
    <row r="307" spans="1:52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</row>
    <row r="308" spans="1:52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</row>
    <row r="309" spans="1:52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</row>
    <row r="310" spans="1:52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</row>
    <row r="311" spans="1:52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</row>
    <row r="312" spans="1:52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</row>
    <row r="313" spans="1:52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</row>
    <row r="314" spans="1:52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</row>
    <row r="315" spans="1:52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</row>
    <row r="316" spans="1:52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</row>
    <row r="317" spans="1:52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</row>
    <row r="318" spans="1:52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</row>
    <row r="319" spans="1:52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</row>
    <row r="320" spans="1:52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</row>
    <row r="321" spans="1:52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</row>
    <row r="322" spans="1:52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</row>
    <row r="323" spans="1:52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</row>
    <row r="324" spans="1:52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</row>
    <row r="325" spans="1:52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</row>
    <row r="326" spans="1:52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</row>
    <row r="327" spans="1:52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</row>
    <row r="328" spans="1:52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</row>
    <row r="329" spans="1:52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</row>
    <row r="330" spans="1:52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</row>
    <row r="331" spans="1:52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</row>
    <row r="332" spans="1:52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</row>
    <row r="333" spans="1:52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</row>
    <row r="334" spans="1:52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</row>
    <row r="335" spans="1:52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</row>
    <row r="336" spans="1:52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</row>
    <row r="337" spans="1:52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</row>
    <row r="338" spans="1:52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</row>
    <row r="339" spans="1:52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</row>
    <row r="340" spans="1:52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</row>
    <row r="341" spans="1:52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</row>
    <row r="342" spans="1:52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</row>
    <row r="343" spans="1:52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</row>
    <row r="344" spans="1:52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</row>
    <row r="345" spans="1:52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</row>
    <row r="346" spans="1:52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</row>
    <row r="347" spans="1:52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</row>
    <row r="348" spans="1:52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</row>
    <row r="349" spans="1:52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</row>
    <row r="350" spans="1:52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</row>
    <row r="351" spans="1:52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</row>
    <row r="352" spans="1:52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</row>
    <row r="353" spans="1:52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</row>
    <row r="354" spans="1:52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</row>
    <row r="355" spans="1:52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</row>
    <row r="356" spans="1:52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</row>
    <row r="357" spans="1:52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</row>
    <row r="358" spans="1:52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</row>
    <row r="359" spans="1:52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</row>
    <row r="360" spans="1:52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</row>
    <row r="361" spans="1:52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</row>
    <row r="362" spans="1:52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</row>
    <row r="363" spans="1:52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</row>
    <row r="364" spans="1:52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</row>
    <row r="365" spans="1:52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</row>
    <row r="366" spans="1:52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</row>
    <row r="367" spans="1:52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</row>
    <row r="368" spans="1:52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</row>
    <row r="369" spans="1:52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</row>
    <row r="370" spans="1:52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</row>
    <row r="371" spans="1:52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</row>
    <row r="372" spans="1:52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</row>
    <row r="373" spans="1:52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</row>
    <row r="374" spans="1:52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</row>
    <row r="375" spans="1:52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</row>
    <row r="376" spans="1:52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</row>
    <row r="377" spans="1:52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</row>
    <row r="378" spans="1:52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</row>
    <row r="379" spans="1:52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</row>
    <row r="380" spans="1:52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</row>
    <row r="381" spans="1:52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</row>
    <row r="382" spans="1:52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</row>
    <row r="383" spans="1:52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</row>
    <row r="384" spans="1:52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</row>
    <row r="385" spans="1:52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</row>
    <row r="386" spans="1:52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</row>
    <row r="387" spans="1:52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</row>
    <row r="388" spans="1:52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</row>
    <row r="389" spans="1:52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</row>
    <row r="390" spans="1:52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</row>
    <row r="391" spans="1:52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</row>
    <row r="392" spans="1:52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</row>
    <row r="393" spans="1:52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</row>
    <row r="394" spans="1:52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</row>
    <row r="395" spans="1:52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</row>
    <row r="396" spans="1:52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</row>
    <row r="397" spans="1:52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</row>
    <row r="398" spans="1:52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</row>
    <row r="399" spans="1:52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</row>
    <row r="400" spans="1:52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</row>
    <row r="401" spans="1:52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</row>
    <row r="402" spans="1:52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</row>
    <row r="403" spans="1:52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</row>
    <row r="404" spans="1:52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</row>
    <row r="405" spans="1:52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</row>
    <row r="406" spans="1:52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</row>
    <row r="407" spans="1:52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</row>
    <row r="408" spans="1:52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</row>
    <row r="409" spans="1:52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</row>
    <row r="410" spans="1:52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</row>
    <row r="411" spans="1:52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</row>
    <row r="412" spans="1:52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</row>
    <row r="413" spans="1:52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</row>
    <row r="414" spans="1:52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</row>
    <row r="415" spans="1:52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</row>
    <row r="416" spans="1:52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</row>
    <row r="417" spans="1:52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</row>
    <row r="418" spans="1:52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</row>
    <row r="419" spans="1:52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</row>
    <row r="420" spans="1:52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</row>
    <row r="421" spans="1:52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</row>
    <row r="422" spans="1:52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</row>
    <row r="423" spans="1:52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</row>
    <row r="424" spans="1:52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</row>
    <row r="425" spans="1:52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</row>
    <row r="426" spans="1:52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</row>
    <row r="427" spans="1:52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</row>
    <row r="428" spans="1:52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</row>
    <row r="429" spans="1:52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</row>
    <row r="430" spans="1:52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</row>
    <row r="431" spans="1:52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</row>
    <row r="432" spans="1:52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</row>
    <row r="433" spans="1:52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</row>
    <row r="434" spans="1:52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</row>
    <row r="435" spans="1:52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</row>
    <row r="436" spans="1:52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</row>
    <row r="437" spans="1:52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</row>
    <row r="438" spans="1:52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</row>
    <row r="439" spans="1:52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</row>
    <row r="440" spans="1:52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</row>
    <row r="441" spans="1:52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</row>
    <row r="442" spans="1:52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</row>
    <row r="443" spans="1:52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</row>
    <row r="444" spans="1:52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</row>
    <row r="445" spans="1:52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</row>
    <row r="446" spans="1:52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</row>
    <row r="447" spans="1:52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</row>
    <row r="448" spans="1:52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</row>
    <row r="449" spans="1:52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</row>
    <row r="450" spans="1:52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</row>
  </sheetData>
  <autoFilter ref="A3:AI43" xr:uid="{3778CECE-86E7-459E-98E4-67B4E7E06E14}"/>
  <pageMargins left="0.75" right="0.75" top="1" bottom="1" header="0.5" footer="0.5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3F762-8E95-4153-9F5C-2989ADB10512}">
  <dimension ref="A1:B18"/>
  <sheetViews>
    <sheetView workbookViewId="0">
      <selection activeCell="B39" sqref="B39"/>
    </sheetView>
  </sheetViews>
  <sheetFormatPr defaultRowHeight="15" x14ac:dyDescent="0.25"/>
  <sheetData>
    <row r="1" spans="1:2" x14ac:dyDescent="0.25">
      <c r="A1" t="s">
        <v>39</v>
      </c>
      <c r="B1">
        <v>16</v>
      </c>
    </row>
    <row r="2" spans="1:2" x14ac:dyDescent="0.25">
      <c r="A2" t="s">
        <v>47</v>
      </c>
      <c r="B2">
        <v>72</v>
      </c>
    </row>
    <row r="3" spans="1:2" x14ac:dyDescent="0.25">
      <c r="A3" t="s">
        <v>49</v>
      </c>
      <c r="B3">
        <v>15</v>
      </c>
    </row>
    <row r="4" spans="1:2" x14ac:dyDescent="0.25">
      <c r="A4" t="s">
        <v>51</v>
      </c>
      <c r="B4">
        <v>424</v>
      </c>
    </row>
    <row r="5" spans="1:2" x14ac:dyDescent="0.25">
      <c r="A5" t="s">
        <v>53</v>
      </c>
      <c r="B5">
        <v>50</v>
      </c>
    </row>
    <row r="6" spans="1:2" x14ac:dyDescent="0.25">
      <c r="A6" t="s">
        <v>54</v>
      </c>
      <c r="B6">
        <v>60</v>
      </c>
    </row>
    <row r="7" spans="1:2" x14ac:dyDescent="0.25">
      <c r="A7" t="s">
        <v>55</v>
      </c>
      <c r="B7">
        <v>20</v>
      </c>
    </row>
    <row r="8" spans="1:2" x14ac:dyDescent="0.25">
      <c r="A8" t="s">
        <v>61</v>
      </c>
      <c r="B8">
        <v>190</v>
      </c>
    </row>
    <row r="9" spans="1:2" x14ac:dyDescent="0.25">
      <c r="A9" t="s">
        <v>62</v>
      </c>
      <c r="B9">
        <v>33</v>
      </c>
    </row>
    <row r="10" spans="1:2" x14ac:dyDescent="0.25">
      <c r="A10" t="s">
        <v>64</v>
      </c>
      <c r="B10">
        <v>50</v>
      </c>
    </row>
    <row r="11" spans="1:2" x14ac:dyDescent="0.25">
      <c r="A11" t="s">
        <v>74</v>
      </c>
      <c r="B11">
        <v>16</v>
      </c>
    </row>
    <row r="12" spans="1:2" x14ac:dyDescent="0.25">
      <c r="A12" t="s">
        <v>75</v>
      </c>
      <c r="B12">
        <v>32</v>
      </c>
    </row>
    <row r="13" spans="1:2" x14ac:dyDescent="0.25">
      <c r="A13" t="s">
        <v>77</v>
      </c>
      <c r="B13">
        <v>16</v>
      </c>
    </row>
    <row r="14" spans="1:2" x14ac:dyDescent="0.25">
      <c r="A14" t="s">
        <v>81</v>
      </c>
      <c r="B14">
        <v>456</v>
      </c>
    </row>
    <row r="15" spans="1:2" x14ac:dyDescent="0.25">
      <c r="A15" t="s">
        <v>82</v>
      </c>
      <c r="B15">
        <v>672</v>
      </c>
    </row>
    <row r="16" spans="1:2" x14ac:dyDescent="0.25">
      <c r="A16" t="s">
        <v>84</v>
      </c>
      <c r="B16">
        <v>420</v>
      </c>
    </row>
    <row r="17" spans="1:2" x14ac:dyDescent="0.25">
      <c r="A17" t="s">
        <v>91</v>
      </c>
      <c r="B17">
        <v>490</v>
      </c>
    </row>
    <row r="18" spans="1:2" x14ac:dyDescent="0.25">
      <c r="A18" t="s">
        <v>94</v>
      </c>
      <c r="B18">
        <v>105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Sheet</vt:lpstr>
      <vt:lpstr>заказ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2025-10-13T11:39:26Z</dcterms:created>
  <dcterms:modified xsi:type="dcterms:W3CDTF">2025-10-20T13:19:49Z</dcterms:modified>
</cp:coreProperties>
</file>