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17E135D7-8EE0-4D92-A540-B76060416254}" xr6:coauthVersionLast="45" xr6:coauthVersionMax="45" xr10:uidLastSave="{00000000-0000-0000-0000-000000000000}"/>
  <bookViews>
    <workbookView xWindow="-120" yWindow="-120" windowWidth="29040" windowHeight="15840" tabRatio="420" activeTab="1" xr2:uid="{00000000-000D-0000-FFFF-FFFF00000000}"/>
  </bookViews>
  <sheets>
    <sheet name="Бланк заказа" sheetId="1" r:id="rId1"/>
    <sheet name="Лист1" sheetId="2" r:id="rId2"/>
    <sheet name="Setting" sheetId="3" state="hidden" r:id="rId3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93" i="2" l="1"/>
  <c r="X293" i="2"/>
  <c r="Y292" i="2"/>
  <c r="X292" i="2"/>
  <c r="X290" i="2"/>
  <c r="X289" i="2"/>
  <c r="AE288" i="2"/>
  <c r="AD288" i="2"/>
  <c r="Z288" i="2"/>
  <c r="Y288" i="2"/>
  <c r="AE287" i="2"/>
  <c r="AD287" i="2"/>
  <c r="Z287" i="2"/>
  <c r="Y287" i="2"/>
  <c r="AE286" i="2"/>
  <c r="AD286" i="2"/>
  <c r="Z286" i="2"/>
  <c r="Y286" i="2"/>
  <c r="AE285" i="2"/>
  <c r="AD285" i="2"/>
  <c r="Z285" i="2"/>
  <c r="Y285" i="2"/>
  <c r="AE284" i="2"/>
  <c r="AD284" i="2"/>
  <c r="Z284" i="2"/>
  <c r="Y284" i="2"/>
  <c r="AE283" i="2"/>
  <c r="AD283" i="2"/>
  <c r="Z283" i="2"/>
  <c r="Y283" i="2"/>
  <c r="AE282" i="2"/>
  <c r="AD282" i="2"/>
  <c r="Z282" i="2"/>
  <c r="Y282" i="2"/>
  <c r="AE281" i="2"/>
  <c r="AD281" i="2"/>
  <c r="Z281" i="2"/>
  <c r="Y281" i="2"/>
  <c r="P281" i="2"/>
  <c r="AE280" i="2"/>
  <c r="AD280" i="2"/>
  <c r="Z280" i="2"/>
  <c r="Y280" i="2"/>
  <c r="AE279" i="2"/>
  <c r="AD279" i="2"/>
  <c r="Z279" i="2"/>
  <c r="Y279" i="2"/>
  <c r="P279" i="2"/>
  <c r="AE278" i="2"/>
  <c r="AD278" i="2"/>
  <c r="Z278" i="2"/>
  <c r="Y278" i="2"/>
  <c r="P278" i="2"/>
  <c r="AE277" i="2"/>
  <c r="AD277" i="2"/>
  <c r="Z277" i="2"/>
  <c r="Y277" i="2"/>
  <c r="AE276" i="2"/>
  <c r="AD276" i="2"/>
  <c r="Z276" i="2"/>
  <c r="Y276" i="2"/>
  <c r="Y289" i="2" s="1"/>
  <c r="P276" i="2"/>
  <c r="AE275" i="2"/>
  <c r="AD275" i="2"/>
  <c r="Z275" i="2"/>
  <c r="Y275" i="2"/>
  <c r="AE274" i="2"/>
  <c r="AD274" i="2"/>
  <c r="Z274" i="2"/>
  <c r="Z289" i="2" s="1"/>
  <c r="Y274" i="2"/>
  <c r="Y290" i="2" s="1"/>
  <c r="X272" i="2"/>
  <c r="X271" i="2"/>
  <c r="AE270" i="2"/>
  <c r="AD270" i="2"/>
  <c r="Z270" i="2"/>
  <c r="Y270" i="2"/>
  <c r="P270" i="2"/>
  <c r="AE269" i="2"/>
  <c r="AD269" i="2"/>
  <c r="Z269" i="2"/>
  <c r="Z271" i="2" s="1"/>
  <c r="Y269" i="2"/>
  <c r="P269" i="2"/>
  <c r="AE268" i="2"/>
  <c r="AD268" i="2"/>
  <c r="Z268" i="2"/>
  <c r="Y268" i="2"/>
  <c r="Y271" i="2" s="1"/>
  <c r="X266" i="2"/>
  <c r="Y265" i="2"/>
  <c r="X265" i="2"/>
  <c r="AE264" i="2"/>
  <c r="AD264" i="2"/>
  <c r="Z264" i="2"/>
  <c r="Y264" i="2"/>
  <c r="AE263" i="2"/>
  <c r="AD263" i="2"/>
  <c r="Z263" i="2"/>
  <c r="Z265" i="2" s="1"/>
  <c r="Y263" i="2"/>
  <c r="Y266" i="2" s="1"/>
  <c r="P263" i="2"/>
  <c r="X261" i="2"/>
  <c r="Y260" i="2"/>
  <c r="X260" i="2"/>
  <c r="AE259" i="2"/>
  <c r="AD259" i="2"/>
  <c r="Z259" i="2"/>
  <c r="Y259" i="2"/>
  <c r="AE258" i="2"/>
  <c r="AD258" i="2"/>
  <c r="Z258" i="2"/>
  <c r="Y258" i="2"/>
  <c r="AE257" i="2"/>
  <c r="AD257" i="2"/>
  <c r="Z257" i="2"/>
  <c r="Z260" i="2" s="1"/>
  <c r="Y257" i="2"/>
  <c r="Y261" i="2" s="1"/>
  <c r="X253" i="2"/>
  <c r="Z252" i="2"/>
  <c r="X252" i="2"/>
  <c r="AE251" i="2"/>
  <c r="AD251" i="2"/>
  <c r="Z251" i="2"/>
  <c r="Y251" i="2"/>
  <c r="Y252" i="2" s="1"/>
  <c r="P251" i="2"/>
  <c r="X249" i="2"/>
  <c r="Z248" i="2"/>
  <c r="X248" i="2"/>
  <c r="AE247" i="2"/>
  <c r="AD247" i="2"/>
  <c r="Z247" i="2"/>
  <c r="Y247" i="2"/>
  <c r="Y248" i="2" s="1"/>
  <c r="P247" i="2"/>
  <c r="X243" i="2"/>
  <c r="Z242" i="2"/>
  <c r="X242" i="2"/>
  <c r="AE241" i="2"/>
  <c r="AD241" i="2"/>
  <c r="Z241" i="2"/>
  <c r="Y241" i="2"/>
  <c r="Y242" i="2" s="1"/>
  <c r="P241" i="2"/>
  <c r="X237" i="2"/>
  <c r="Z236" i="2"/>
  <c r="X236" i="2"/>
  <c r="AE235" i="2"/>
  <c r="AD235" i="2"/>
  <c r="Z235" i="2"/>
  <c r="Y235" i="2"/>
  <c r="Y236" i="2" s="1"/>
  <c r="P235" i="2"/>
  <c r="X231" i="2"/>
  <c r="X230" i="2"/>
  <c r="AE229" i="2"/>
  <c r="AD229" i="2"/>
  <c r="Z229" i="2"/>
  <c r="Y229" i="2"/>
  <c r="Y231" i="2" s="1"/>
  <c r="P229" i="2"/>
  <c r="AE228" i="2"/>
  <c r="AD228" i="2"/>
  <c r="Z228" i="2"/>
  <c r="Z230" i="2" s="1"/>
  <c r="Y228" i="2"/>
  <c r="Y230" i="2" s="1"/>
  <c r="P228" i="2"/>
  <c r="X225" i="2"/>
  <c r="X224" i="2"/>
  <c r="AE223" i="2"/>
  <c r="AD223" i="2"/>
  <c r="Z223" i="2"/>
  <c r="Y223" i="2"/>
  <c r="P223" i="2"/>
  <c r="AE222" i="2"/>
  <c r="AD222" i="2"/>
  <c r="Z222" i="2"/>
  <c r="Y222" i="2"/>
  <c r="Y224" i="2" s="1"/>
  <c r="P222" i="2"/>
  <c r="AE221" i="2"/>
  <c r="AD221" i="2"/>
  <c r="Z221" i="2"/>
  <c r="Z224" i="2" s="1"/>
  <c r="Y221" i="2"/>
  <c r="Y225" i="2" s="1"/>
  <c r="P221" i="2"/>
  <c r="X219" i="2"/>
  <c r="Y218" i="2"/>
  <c r="X218" i="2"/>
  <c r="AE217" i="2"/>
  <c r="AD217" i="2"/>
  <c r="Z217" i="2"/>
  <c r="Z218" i="2" s="1"/>
  <c r="Y217" i="2"/>
  <c r="Y219" i="2" s="1"/>
  <c r="P217" i="2"/>
  <c r="X214" i="2"/>
  <c r="Y213" i="2"/>
  <c r="X213" i="2"/>
  <c r="AE212" i="2"/>
  <c r="AD212" i="2"/>
  <c r="Z212" i="2"/>
  <c r="Z213" i="2" s="1"/>
  <c r="Y212" i="2"/>
  <c r="Y214" i="2" s="1"/>
  <c r="X209" i="2"/>
  <c r="X208" i="2"/>
  <c r="AE207" i="2"/>
  <c r="AD207" i="2"/>
  <c r="Z207" i="2"/>
  <c r="Y207" i="2"/>
  <c r="P207" i="2"/>
  <c r="AE206" i="2"/>
  <c r="AD206" i="2"/>
  <c r="Z206" i="2"/>
  <c r="Y206" i="2"/>
  <c r="P206" i="2"/>
  <c r="AE205" i="2"/>
  <c r="AD205" i="2"/>
  <c r="Z205" i="2"/>
  <c r="Y205" i="2"/>
  <c r="Y209" i="2" s="1"/>
  <c r="P205" i="2"/>
  <c r="AE204" i="2"/>
  <c r="AD204" i="2"/>
  <c r="Z204" i="2"/>
  <c r="Z208" i="2" s="1"/>
  <c r="Y204" i="2"/>
  <c r="Y208" i="2" s="1"/>
  <c r="P204" i="2"/>
  <c r="X201" i="2"/>
  <c r="X200" i="2"/>
  <c r="AE199" i="2"/>
  <c r="AD199" i="2"/>
  <c r="Z199" i="2"/>
  <c r="Y199" i="2"/>
  <c r="P199" i="2"/>
  <c r="AE198" i="2"/>
  <c r="AD198" i="2"/>
  <c r="Z198" i="2"/>
  <c r="Y198" i="2"/>
  <c r="P198" i="2"/>
  <c r="AE197" i="2"/>
  <c r="AD197" i="2"/>
  <c r="Z197" i="2"/>
  <c r="Y197" i="2"/>
  <c r="P197" i="2"/>
  <c r="AE196" i="2"/>
  <c r="AD196" i="2"/>
  <c r="Z196" i="2"/>
  <c r="Y196" i="2"/>
  <c r="P196" i="2"/>
  <c r="AE195" i="2"/>
  <c r="AD195" i="2"/>
  <c r="Z195" i="2"/>
  <c r="Y195" i="2"/>
  <c r="P195" i="2"/>
  <c r="AE194" i="2"/>
  <c r="AD194" i="2"/>
  <c r="Z194" i="2"/>
  <c r="Z200" i="2" s="1"/>
  <c r="Y194" i="2"/>
  <c r="Y201" i="2" s="1"/>
  <c r="P194" i="2"/>
  <c r="X191" i="2"/>
  <c r="X190" i="2"/>
  <c r="AE189" i="2"/>
  <c r="AD189" i="2"/>
  <c r="Z189" i="2"/>
  <c r="Y189" i="2"/>
  <c r="P189" i="2"/>
  <c r="AE188" i="2"/>
  <c r="AD188" i="2"/>
  <c r="Z188" i="2"/>
  <c r="Y188" i="2"/>
  <c r="P188" i="2"/>
  <c r="AE187" i="2"/>
  <c r="AD187" i="2"/>
  <c r="Z187" i="2"/>
  <c r="Y187" i="2"/>
  <c r="Y191" i="2" s="1"/>
  <c r="P187" i="2"/>
  <c r="AE186" i="2"/>
  <c r="AD186" i="2"/>
  <c r="Z186" i="2"/>
  <c r="Z190" i="2" s="1"/>
  <c r="Y186" i="2"/>
  <c r="Y190" i="2" s="1"/>
  <c r="P186" i="2"/>
  <c r="X184" i="2"/>
  <c r="Y183" i="2"/>
  <c r="X183" i="2"/>
  <c r="AE182" i="2"/>
  <c r="AD182" i="2"/>
  <c r="Z182" i="2"/>
  <c r="Z183" i="2" s="1"/>
  <c r="Y182" i="2"/>
  <c r="Y184" i="2" s="1"/>
  <c r="X178" i="2"/>
  <c r="Z177" i="2"/>
  <c r="X177" i="2"/>
  <c r="AE176" i="2"/>
  <c r="AD176" i="2"/>
  <c r="Z176" i="2"/>
  <c r="Y176" i="2"/>
  <c r="Y177" i="2" s="1"/>
  <c r="X174" i="2"/>
  <c r="X173" i="2"/>
  <c r="AE172" i="2"/>
  <c r="AD172" i="2"/>
  <c r="Z172" i="2"/>
  <c r="Y172" i="2"/>
  <c r="P172" i="2"/>
  <c r="AE171" i="2"/>
  <c r="AD171" i="2"/>
  <c r="Z171" i="2"/>
  <c r="Y171" i="2"/>
  <c r="Y173" i="2" s="1"/>
  <c r="P171" i="2"/>
  <c r="AE170" i="2"/>
  <c r="AD170" i="2"/>
  <c r="Z170" i="2"/>
  <c r="Z173" i="2" s="1"/>
  <c r="Y170" i="2"/>
  <c r="Y174" i="2" s="1"/>
  <c r="P170" i="2"/>
  <c r="X166" i="2"/>
  <c r="X165" i="2"/>
  <c r="AE164" i="2"/>
  <c r="AD164" i="2"/>
  <c r="Z164" i="2"/>
  <c r="Y164" i="2"/>
  <c r="P164" i="2"/>
  <c r="AE163" i="2"/>
  <c r="AD163" i="2"/>
  <c r="Z163" i="2"/>
  <c r="Z165" i="2" s="1"/>
  <c r="Y163" i="2"/>
  <c r="Y166" i="2" s="1"/>
  <c r="X159" i="2"/>
  <c r="Y158" i="2"/>
  <c r="X158" i="2"/>
  <c r="AE157" i="2"/>
  <c r="AD157" i="2"/>
  <c r="Z157" i="2"/>
  <c r="Z158" i="2" s="1"/>
  <c r="Y157" i="2"/>
  <c r="Y159" i="2" s="1"/>
  <c r="P157" i="2"/>
  <c r="X154" i="2"/>
  <c r="Y153" i="2"/>
  <c r="X153" i="2"/>
  <c r="AE152" i="2"/>
  <c r="AD152" i="2"/>
  <c r="Z152" i="2"/>
  <c r="Z153" i="2" s="1"/>
  <c r="Y152" i="2"/>
  <c r="Y154" i="2" s="1"/>
  <c r="P152" i="2"/>
  <c r="X149" i="2"/>
  <c r="Y148" i="2"/>
  <c r="X148" i="2"/>
  <c r="AE147" i="2"/>
  <c r="AD147" i="2"/>
  <c r="Z147" i="2"/>
  <c r="Z148" i="2" s="1"/>
  <c r="Y147" i="2"/>
  <c r="Y149" i="2" s="1"/>
  <c r="P147" i="2"/>
  <c r="X144" i="2"/>
  <c r="Y143" i="2"/>
  <c r="X143" i="2"/>
  <c r="AE142" i="2"/>
  <c r="AD142" i="2"/>
  <c r="Z142" i="2"/>
  <c r="Z143" i="2" s="1"/>
  <c r="Y142" i="2"/>
  <c r="Y144" i="2" s="1"/>
  <c r="P142" i="2"/>
  <c r="X139" i="2"/>
  <c r="Y138" i="2"/>
  <c r="X138" i="2"/>
  <c r="AE137" i="2"/>
  <c r="AD137" i="2"/>
  <c r="Z137" i="2"/>
  <c r="Y137" i="2"/>
  <c r="AE136" i="2"/>
  <c r="AD136" i="2"/>
  <c r="Z136" i="2"/>
  <c r="Z138" i="2" s="1"/>
  <c r="Y136" i="2"/>
  <c r="Y139" i="2" s="1"/>
  <c r="X133" i="2"/>
  <c r="X132" i="2"/>
  <c r="AE131" i="2"/>
  <c r="AD131" i="2"/>
  <c r="Z131" i="2"/>
  <c r="Y131" i="2"/>
  <c r="Y133" i="2" s="1"/>
  <c r="P131" i="2"/>
  <c r="AE130" i="2"/>
  <c r="AD130" i="2"/>
  <c r="Z130" i="2"/>
  <c r="Z132" i="2" s="1"/>
  <c r="Y130" i="2"/>
  <c r="Y132" i="2" s="1"/>
  <c r="P130" i="2"/>
  <c r="X127" i="2"/>
  <c r="X126" i="2"/>
  <c r="AE125" i="2"/>
  <c r="AD125" i="2"/>
  <c r="Z125" i="2"/>
  <c r="Y125" i="2"/>
  <c r="P125" i="2"/>
  <c r="AE124" i="2"/>
  <c r="AD124" i="2"/>
  <c r="Z124" i="2"/>
  <c r="Z126" i="2" s="1"/>
  <c r="Y124" i="2"/>
  <c r="Y127" i="2" s="1"/>
  <c r="P124" i="2"/>
  <c r="X121" i="2"/>
  <c r="Z120" i="2"/>
  <c r="X120" i="2"/>
  <c r="AE119" i="2"/>
  <c r="AD119" i="2"/>
  <c r="Z119" i="2"/>
  <c r="Y119" i="2"/>
  <c r="Y120" i="2" s="1"/>
  <c r="X117" i="2"/>
  <c r="Y116" i="2"/>
  <c r="X116" i="2"/>
  <c r="AE115" i="2"/>
  <c r="AD115" i="2"/>
  <c r="Z115" i="2"/>
  <c r="Z116" i="2" s="1"/>
  <c r="Y115" i="2"/>
  <c r="Y117" i="2" s="1"/>
  <c r="P115" i="2"/>
  <c r="X113" i="2"/>
  <c r="X112" i="2"/>
  <c r="AE111" i="2"/>
  <c r="AD111" i="2"/>
  <c r="Z111" i="2"/>
  <c r="Y111" i="2"/>
  <c r="P111" i="2"/>
  <c r="AE110" i="2"/>
  <c r="AD110" i="2"/>
  <c r="Z110" i="2"/>
  <c r="Y110" i="2"/>
  <c r="P110" i="2"/>
  <c r="AE109" i="2"/>
  <c r="AD109" i="2"/>
  <c r="Z109" i="2"/>
  <c r="Y109" i="2"/>
  <c r="P109" i="2"/>
  <c r="AE108" i="2"/>
  <c r="AD108" i="2"/>
  <c r="Z108" i="2"/>
  <c r="Y108" i="2"/>
  <c r="Y112" i="2" s="1"/>
  <c r="P108" i="2"/>
  <c r="AE107" i="2"/>
  <c r="AD107" i="2"/>
  <c r="Z107" i="2"/>
  <c r="Z112" i="2" s="1"/>
  <c r="Y107" i="2"/>
  <c r="Y113" i="2" s="1"/>
  <c r="P107" i="2"/>
  <c r="X104" i="2"/>
  <c r="X103" i="2"/>
  <c r="AE102" i="2"/>
  <c r="AD102" i="2"/>
  <c r="Z102" i="2"/>
  <c r="Y102" i="2"/>
  <c r="P102" i="2"/>
  <c r="AE101" i="2"/>
  <c r="AD101" i="2"/>
  <c r="Z101" i="2"/>
  <c r="Z103" i="2" s="1"/>
  <c r="Y101" i="2"/>
  <c r="Y104" i="2" s="1"/>
  <c r="P101" i="2"/>
  <c r="Y98" i="2"/>
  <c r="X98" i="2"/>
  <c r="X97" i="2"/>
  <c r="AE96" i="2"/>
  <c r="AD96" i="2"/>
  <c r="Z96" i="2"/>
  <c r="Y96" i="2"/>
  <c r="P96" i="2"/>
  <c r="AE95" i="2"/>
  <c r="AD95" i="2"/>
  <c r="Z95" i="2"/>
  <c r="Y95" i="2"/>
  <c r="AE94" i="2"/>
  <c r="AD94" i="2"/>
  <c r="Z94" i="2"/>
  <c r="Y94" i="2"/>
  <c r="AE93" i="2"/>
  <c r="AD93" i="2"/>
  <c r="Z93" i="2"/>
  <c r="Y93" i="2"/>
  <c r="AE92" i="2"/>
  <c r="AD92" i="2"/>
  <c r="Z92" i="2"/>
  <c r="Y92" i="2"/>
  <c r="AE91" i="2"/>
  <c r="AD91" i="2"/>
  <c r="Z91" i="2"/>
  <c r="Z97" i="2" s="1"/>
  <c r="Y91" i="2"/>
  <c r="Y97" i="2" s="1"/>
  <c r="X88" i="2"/>
  <c r="X87" i="2"/>
  <c r="AE86" i="2"/>
  <c r="AD86" i="2"/>
  <c r="Z86" i="2"/>
  <c r="Y86" i="2"/>
  <c r="Y88" i="2" s="1"/>
  <c r="P86" i="2"/>
  <c r="AE85" i="2"/>
  <c r="AD85" i="2"/>
  <c r="Z85" i="2"/>
  <c r="Z87" i="2" s="1"/>
  <c r="Y85" i="2"/>
  <c r="Y87" i="2" s="1"/>
  <c r="P85" i="2"/>
  <c r="X82" i="2"/>
  <c r="X81" i="2"/>
  <c r="AE80" i="2"/>
  <c r="AD80" i="2"/>
  <c r="Z80" i="2"/>
  <c r="Y80" i="2"/>
  <c r="P80" i="2"/>
  <c r="AE79" i="2"/>
  <c r="AD79" i="2"/>
  <c r="Z79" i="2"/>
  <c r="Z81" i="2" s="1"/>
  <c r="Y79" i="2"/>
  <c r="Y82" i="2" s="1"/>
  <c r="P79" i="2"/>
  <c r="Y76" i="2"/>
  <c r="X76" i="2"/>
  <c r="X75" i="2"/>
  <c r="AE74" i="2"/>
  <c r="AD74" i="2"/>
  <c r="Z74" i="2"/>
  <c r="Y74" i="2"/>
  <c r="P74" i="2"/>
  <c r="AE73" i="2"/>
  <c r="AD73" i="2"/>
  <c r="Z73" i="2"/>
  <c r="Z75" i="2" s="1"/>
  <c r="Y73" i="2"/>
  <c r="Y75" i="2" s="1"/>
  <c r="P73" i="2"/>
  <c r="X70" i="2"/>
  <c r="X69" i="2"/>
  <c r="AE68" i="2"/>
  <c r="AD68" i="2"/>
  <c r="Z68" i="2"/>
  <c r="Y68" i="2"/>
  <c r="P68" i="2"/>
  <c r="AE67" i="2"/>
  <c r="AD67" i="2"/>
  <c r="Z67" i="2"/>
  <c r="Y67" i="2"/>
  <c r="Y69" i="2" s="1"/>
  <c r="P67" i="2"/>
  <c r="AE66" i="2"/>
  <c r="AD66" i="2"/>
  <c r="Z66" i="2"/>
  <c r="Z69" i="2" s="1"/>
  <c r="Y66" i="2"/>
  <c r="Y70" i="2" s="1"/>
  <c r="P66" i="2"/>
  <c r="X64" i="2"/>
  <c r="X63" i="2"/>
  <c r="AE62" i="2"/>
  <c r="AD62" i="2"/>
  <c r="Z62" i="2"/>
  <c r="Y62" i="2"/>
  <c r="P62" i="2"/>
  <c r="AE61" i="2"/>
  <c r="AD61" i="2"/>
  <c r="Z61" i="2"/>
  <c r="Z63" i="2" s="1"/>
  <c r="Y61" i="2"/>
  <c r="Y64" i="2" s="1"/>
  <c r="P61" i="2"/>
  <c r="X59" i="2"/>
  <c r="Z58" i="2"/>
  <c r="X58" i="2"/>
  <c r="AE57" i="2"/>
  <c r="AD57" i="2"/>
  <c r="Z57" i="2"/>
  <c r="Y57" i="2"/>
  <c r="Y58" i="2" s="1"/>
  <c r="P57" i="2"/>
  <c r="X55" i="2"/>
  <c r="Z54" i="2"/>
  <c r="X54" i="2"/>
  <c r="AE53" i="2"/>
  <c r="AD53" i="2"/>
  <c r="Z53" i="2"/>
  <c r="Y53" i="2"/>
  <c r="Y54" i="2" s="1"/>
  <c r="P53" i="2"/>
  <c r="X51" i="2"/>
  <c r="Z50" i="2"/>
  <c r="X50" i="2"/>
  <c r="AE49" i="2"/>
  <c r="AD49" i="2"/>
  <c r="Z49" i="2"/>
  <c r="Y49" i="2"/>
  <c r="Y50" i="2" s="1"/>
  <c r="P49" i="2"/>
  <c r="X46" i="2"/>
  <c r="X45" i="2"/>
  <c r="AE44" i="2"/>
  <c r="AD44" i="2"/>
  <c r="Z44" i="2"/>
  <c r="Y44" i="2"/>
  <c r="P44" i="2"/>
  <c r="AE43" i="2"/>
  <c r="AD43" i="2"/>
  <c r="Z43" i="2"/>
  <c r="Y43" i="2"/>
  <c r="P43" i="2"/>
  <c r="AE42" i="2"/>
  <c r="AD42" i="2"/>
  <c r="Z42" i="2"/>
  <c r="Y42" i="2"/>
  <c r="Y46" i="2" s="1"/>
  <c r="P42" i="2"/>
  <c r="AE41" i="2"/>
  <c r="AD41" i="2"/>
  <c r="Z41" i="2"/>
  <c r="Z45" i="2" s="1"/>
  <c r="Y41" i="2"/>
  <c r="Y45" i="2" s="1"/>
  <c r="P41" i="2"/>
  <c r="X38" i="2"/>
  <c r="X37" i="2"/>
  <c r="AE36" i="2"/>
  <c r="AD36" i="2"/>
  <c r="Z36" i="2"/>
  <c r="Y36" i="2"/>
  <c r="P36" i="2"/>
  <c r="AE35" i="2"/>
  <c r="AD35" i="2"/>
  <c r="Z35" i="2"/>
  <c r="Y35" i="2"/>
  <c r="Y37" i="2" s="1"/>
  <c r="P35" i="2"/>
  <c r="AE34" i="2"/>
  <c r="AD34" i="2"/>
  <c r="Z34" i="2"/>
  <c r="Z37" i="2" s="1"/>
  <c r="Y34" i="2"/>
  <c r="Y38" i="2" s="1"/>
  <c r="P34" i="2"/>
  <c r="X31" i="2"/>
  <c r="X291" i="2" s="1"/>
  <c r="X30" i="2"/>
  <c r="AE29" i="2"/>
  <c r="AD29" i="2"/>
  <c r="Z29" i="2"/>
  <c r="Y29" i="2"/>
  <c r="P29" i="2"/>
  <c r="AE28" i="2"/>
  <c r="AD28" i="2"/>
  <c r="Z28" i="2"/>
  <c r="Z30" i="2" s="1"/>
  <c r="Y28" i="2"/>
  <c r="Y31" i="2" s="1"/>
  <c r="P28" i="2"/>
  <c r="X24" i="2"/>
  <c r="Z23" i="2"/>
  <c r="X23" i="2"/>
  <c r="X295" i="2" s="1"/>
  <c r="AE22" i="2"/>
  <c r="AD22" i="2"/>
  <c r="Z22" i="2"/>
  <c r="Y22" i="2"/>
  <c r="Y23" i="2" s="1"/>
  <c r="P22" i="2"/>
  <c r="X17" i="2"/>
  <c r="D7" i="2"/>
  <c r="Q6" i="2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Y225" i="1" s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Y214" i="1" s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P186" i="1"/>
  <c r="X184" i="1"/>
  <c r="Z183" i="1"/>
  <c r="X183" i="1"/>
  <c r="BO182" i="1"/>
  <c r="BM182" i="1"/>
  <c r="Z182" i="1"/>
  <c r="Y182" i="1"/>
  <c r="Y184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Y166" i="1" s="1"/>
  <c r="P164" i="1"/>
  <c r="BP163" i="1"/>
  <c r="BO163" i="1"/>
  <c r="BN163" i="1"/>
  <c r="BM163" i="1"/>
  <c r="Z163" i="1"/>
  <c r="Z165" i="1" s="1"/>
  <c r="Y163" i="1"/>
  <c r="Y159" i="1"/>
  <c r="X159" i="1"/>
  <c r="Z158" i="1"/>
  <c r="X158" i="1"/>
  <c r="BO157" i="1"/>
  <c r="BM157" i="1"/>
  <c r="Z157" i="1"/>
  <c r="Y157" i="1"/>
  <c r="P157" i="1"/>
  <c r="X154" i="1"/>
  <c r="Z153" i="1"/>
  <c r="X153" i="1"/>
  <c r="BO152" i="1"/>
  <c r="BM152" i="1"/>
  <c r="Z152" i="1"/>
  <c r="Y152" i="1"/>
  <c r="Y154" i="1" s="1"/>
  <c r="P152" i="1"/>
  <c r="Y149" i="1"/>
  <c r="X149" i="1"/>
  <c r="Z148" i="1"/>
  <c r="X148" i="1"/>
  <c r="BO147" i="1"/>
  <c r="BM147" i="1"/>
  <c r="Z147" i="1"/>
  <c r="Y147" i="1"/>
  <c r="P147" i="1"/>
  <c r="X144" i="1"/>
  <c r="Z143" i="1"/>
  <c r="X143" i="1"/>
  <c r="BO142" i="1"/>
  <c r="BM142" i="1"/>
  <c r="Z142" i="1"/>
  <c r="Y142" i="1"/>
  <c r="Y144" i="1" s="1"/>
  <c r="P142" i="1"/>
  <c r="Y139" i="1"/>
  <c r="X139" i="1"/>
  <c r="Z138" i="1"/>
  <c r="X138" i="1"/>
  <c r="BO137" i="1"/>
  <c r="BM137" i="1"/>
  <c r="Z137" i="1"/>
  <c r="Y137" i="1"/>
  <c r="BO136" i="1"/>
  <c r="BM136" i="1"/>
  <c r="Z136" i="1"/>
  <c r="Y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Y127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7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3" i="1" s="1"/>
  <c r="P107" i="1"/>
  <c r="X104" i="1"/>
  <c r="X103" i="1"/>
  <c r="BO102" i="1"/>
  <c r="BM102" i="1"/>
  <c r="Z102" i="1"/>
  <c r="Y102" i="1"/>
  <c r="Y104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7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7" i="1" s="1"/>
  <c r="P85" i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2" i="1"/>
  <c r="X293" i="1"/>
  <c r="X295" i="1"/>
  <c r="BN29" i="1"/>
  <c r="BP29" i="1"/>
  <c r="BN34" i="1"/>
  <c r="BP34" i="1"/>
  <c r="BN36" i="1"/>
  <c r="Y37" i="1"/>
  <c r="BN41" i="1"/>
  <c r="BP41" i="1"/>
  <c r="BN43" i="1"/>
  <c r="Y46" i="1"/>
  <c r="Y291" i="1" s="1"/>
  <c r="BN62" i="1"/>
  <c r="BP62" i="1"/>
  <c r="BN66" i="1"/>
  <c r="BP66" i="1"/>
  <c r="BN68" i="1"/>
  <c r="Y69" i="1"/>
  <c r="BN73" i="1"/>
  <c r="BP73" i="1"/>
  <c r="Y76" i="1"/>
  <c r="BN80" i="1"/>
  <c r="BP80" i="1"/>
  <c r="BN85" i="1"/>
  <c r="BP85" i="1"/>
  <c r="Y88" i="1"/>
  <c r="BN91" i="1"/>
  <c r="BP91" i="1"/>
  <c r="BN92" i="1"/>
  <c r="BN93" i="1"/>
  <c r="BN94" i="1"/>
  <c r="BN95" i="1"/>
  <c r="Y98" i="1"/>
  <c r="BN102" i="1"/>
  <c r="BP102" i="1"/>
  <c r="BN107" i="1"/>
  <c r="BP107" i="1"/>
  <c r="BN109" i="1"/>
  <c r="BN111" i="1"/>
  <c r="Y112" i="1"/>
  <c r="BN115" i="1"/>
  <c r="BP115" i="1"/>
  <c r="Y116" i="1"/>
  <c r="BN125" i="1"/>
  <c r="BP125" i="1"/>
  <c r="BN130" i="1"/>
  <c r="BP130" i="1"/>
  <c r="Y138" i="1"/>
  <c r="BP136" i="1"/>
  <c r="BN136" i="1"/>
  <c r="BP137" i="1"/>
  <c r="BN137" i="1"/>
  <c r="Y148" i="1"/>
  <c r="BP147" i="1"/>
  <c r="BN147" i="1"/>
  <c r="Y158" i="1"/>
  <c r="BP157" i="1"/>
  <c r="BN157" i="1"/>
  <c r="Y165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BP199" i="1"/>
  <c r="BN199" i="1"/>
  <c r="Z208" i="1"/>
  <c r="Z296" i="1" s="1"/>
  <c r="Y218" i="1"/>
  <c r="BP217" i="1"/>
  <c r="BN217" i="1"/>
  <c r="Y231" i="1"/>
  <c r="BP228" i="1"/>
  <c r="BN228" i="1"/>
  <c r="Y230" i="1"/>
  <c r="Y260" i="1"/>
  <c r="BP257" i="1"/>
  <c r="BN257" i="1"/>
  <c r="BP258" i="1"/>
  <c r="BN258" i="1"/>
  <c r="F9" i="1"/>
  <c r="J9" i="1"/>
  <c r="Y132" i="1"/>
  <c r="Y295" i="1" s="1"/>
  <c r="Y143" i="1"/>
  <c r="BP142" i="1"/>
  <c r="Y293" i="1" s="1"/>
  <c r="BN142" i="1"/>
  <c r="Y292" i="1" s="1"/>
  <c r="Y153" i="1"/>
  <c r="BP152" i="1"/>
  <c r="BN152" i="1"/>
  <c r="BP164" i="1"/>
  <c r="BN164" i="1"/>
  <c r="Y183" i="1"/>
  <c r="BP182" i="1"/>
  <c r="BN182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Y266" i="1"/>
  <c r="BP264" i="1"/>
  <c r="BN264" i="1"/>
  <c r="BP259" i="1"/>
  <c r="BN259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4" i="2"/>
  <c r="Y30" i="2"/>
  <c r="Y295" i="2" s="1"/>
  <c r="Y51" i="2"/>
  <c r="Y55" i="2"/>
  <c r="Y59" i="2"/>
  <c r="Y63" i="2"/>
  <c r="Y81" i="2"/>
  <c r="Y103" i="2"/>
  <c r="Y121" i="2"/>
  <c r="Y126" i="2"/>
  <c r="Y165" i="2"/>
  <c r="Y178" i="2"/>
  <c r="Y200" i="2"/>
  <c r="Y237" i="2"/>
  <c r="Y243" i="2"/>
  <c r="Y249" i="2"/>
  <c r="Y253" i="2"/>
  <c r="Y272" i="2"/>
  <c r="Y294" i="2" l="1"/>
  <c r="Y294" i="1"/>
  <c r="A304" i="1" s="1"/>
  <c r="Y291" i="2"/>
  <c r="C304" i="1"/>
  <c r="X294" i="2"/>
  <c r="X294" i="1"/>
  <c r="B304" i="1" l="1"/>
</calcChain>
</file>

<file path=xl/sharedStrings.xml><?xml version="1.0" encoding="utf-8"?>
<sst xmlns="http://schemas.openxmlformats.org/spreadsheetml/2006/main" count="2717" uniqueCount="462">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</sst>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14" fontId="34" fillId="28" borderId="0" xfId="39" applyNumberFormat="1" applyFont="1" applyFill="1" applyAlignment="1">
      <alignment vertical="center" wrapText="1"/>
    </xf>
    <xf numFmtId="0" fontId="33" fillId="28" borderId="0" xfId="0" applyFont="1" applyFill="1" applyAlignment="1">
      <alignment vertical="center" wrapText="1"/>
    </xf>
    <xf numFmtId="0" fontId="40" fillId="28" borderId="0" xfId="0" applyFont="1" applyFill="1" applyAlignment="1">
      <alignment horizontal="right"/>
    </xf>
    <xf numFmtId="49" fontId="49" fillId="28" borderId="0" xfId="0" applyNumberFormat="1" applyFont="1" applyFill="1" applyAlignment="1">
      <alignment horizontal="center" vertical="center" wrapText="1"/>
    </xf>
    <xf numFmtId="49" fontId="36" fillId="28" borderId="0" xfId="0" applyNumberFormat="1" applyFont="1" applyFill="1" applyAlignment="1">
      <alignment horizontal="center" vertical="center"/>
    </xf>
    <xf numFmtId="165" fontId="36" fillId="28" borderId="0" xfId="0" applyNumberFormat="1" applyFont="1" applyFill="1" applyAlignment="1" applyProtection="1">
      <alignment horizontal="center" vertical="center"/>
      <protection locked="0"/>
    </xf>
    <xf numFmtId="0" fontId="0" fillId="28" borderId="0" xfId="0" applyFill="1"/>
    <xf numFmtId="0" fontId="48" fillId="28" borderId="0" xfId="0" applyFont="1" applyFill="1" applyAlignment="1" applyProtection="1">
      <alignment horizontal="center" vertical="center" wrapText="1"/>
      <protection hidden="1"/>
    </xf>
    <xf numFmtId="4" fontId="51" fillId="28" borderId="0" xfId="39" applyNumberFormat="1" applyFont="1" applyFill="1" applyAlignment="1" applyProtection="1">
      <alignment horizontal="center" vertical="center"/>
      <protection hidden="1"/>
    </xf>
    <xf numFmtId="0" fontId="35" fillId="28" borderId="0" xfId="0" applyFont="1" applyFill="1" applyProtection="1">
      <protection hidden="1"/>
    </xf>
    <xf numFmtId="165" fontId="0" fillId="28" borderId="0" xfId="0" applyNumberFormat="1" applyFill="1" applyAlignment="1">
      <alignment horizontal="center"/>
    </xf>
    <xf numFmtId="164" fontId="41" fillId="28" borderId="15" xfId="0" applyNumberFormat="1" applyFont="1" applyFill="1" applyBorder="1" applyAlignment="1">
      <alignment horizontal="right"/>
    </xf>
    <xf numFmtId="0" fontId="35" fillId="28" borderId="15" xfId="0" applyFont="1" applyFill="1" applyBorder="1" applyAlignment="1" applyProtection="1">
      <alignment horizontal="center"/>
      <protection hidden="1"/>
    </xf>
    <xf numFmtId="0" fontId="0" fillId="28" borderId="0" xfId="0" applyFill="1" applyProtection="1">
      <protection hidden="1"/>
    </xf>
    <xf numFmtId="4" fontId="28" fillId="28" borderId="17" xfId="39" applyNumberFormat="1" applyFont="1" applyFill="1" applyBorder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6" fontId="25" fillId="28" borderId="15" xfId="0" applyNumberFormat="1" applyFont="1" applyFill="1" applyBorder="1" applyAlignment="1" applyProtection="1">
      <alignment horizontal="right"/>
      <protection locked="0"/>
    </xf>
    <xf numFmtId="166" fontId="41" fillId="28" borderId="15" xfId="0" applyNumberFormat="1" applyFont="1" applyFill="1" applyBorder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7" fillId="28" borderId="23" xfId="0" applyFont="1" applyFill="1" applyBorder="1" applyAlignment="1" applyProtection="1">
      <alignment horizontal="center" vertical="center" wrapText="1"/>
      <protection hidden="1"/>
    </xf>
    <xf numFmtId="0" fontId="52" fillId="28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1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opLeftCell="H1" zoomScaleNormal="100" zoomScaleSheetLayoutView="100" workbookViewId="0">
      <selection activeCell="H1" sqref="A1:XFD104857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300" customFormat="1" ht="45" customHeight="1" x14ac:dyDescent="0.2">
      <c r="A1" s="41"/>
      <c r="B1" s="41"/>
      <c r="C1" s="41"/>
      <c r="D1" s="355" t="s">
        <v>0</v>
      </c>
      <c r="E1" s="330"/>
      <c r="F1" s="330"/>
      <c r="G1" s="12" t="s">
        <v>1</v>
      </c>
      <c r="H1" s="355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6"/>
      <c r="R2" s="316"/>
      <c r="S2" s="316"/>
      <c r="T2" s="316"/>
      <c r="U2" s="316"/>
      <c r="V2" s="316"/>
      <c r="W2" s="316"/>
      <c r="X2" s="16"/>
      <c r="Y2" s="16"/>
      <c r="Z2" s="16"/>
      <c r="AA2" s="16"/>
      <c r="AB2" s="51"/>
      <c r="AC2" s="51"/>
      <c r="AD2" s="51"/>
      <c r="AE2" s="51"/>
    </row>
    <row r="3" spans="1:32" s="30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6"/>
      <c r="Q3" s="316"/>
      <c r="R3" s="316"/>
      <c r="S3" s="316"/>
      <c r="T3" s="316"/>
      <c r="U3" s="316"/>
      <c r="V3" s="316"/>
      <c r="W3" s="316"/>
      <c r="X3" s="16"/>
      <c r="Y3" s="16"/>
      <c r="Z3" s="16"/>
      <c r="AA3" s="16"/>
      <c r="AB3" s="51"/>
      <c r="AC3" s="51"/>
      <c r="AD3" s="51"/>
      <c r="AE3" s="51"/>
    </row>
    <row r="4" spans="1:32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0" customFormat="1" ht="23.45" customHeight="1" x14ac:dyDescent="0.2">
      <c r="A5" s="387" t="s">
        <v>7</v>
      </c>
      <c r="B5" s="380"/>
      <c r="C5" s="381"/>
      <c r="D5" s="357"/>
      <c r="E5" s="358"/>
      <c r="F5" s="487" t="s">
        <v>8</v>
      </c>
      <c r="G5" s="381"/>
      <c r="H5" s="357"/>
      <c r="I5" s="451"/>
      <c r="J5" s="451"/>
      <c r="K5" s="451"/>
      <c r="L5" s="451"/>
      <c r="M5" s="358"/>
      <c r="N5" s="61"/>
      <c r="P5" s="24" t="s">
        <v>9</v>
      </c>
      <c r="Q5" s="492">
        <v>45880</v>
      </c>
      <c r="R5" s="385"/>
      <c r="T5" s="414" t="s">
        <v>10</v>
      </c>
      <c r="U5" s="342"/>
      <c r="V5" s="415" t="s">
        <v>11</v>
      </c>
      <c r="W5" s="385"/>
      <c r="AB5" s="51"/>
      <c r="AC5" s="51"/>
      <c r="AD5" s="51"/>
      <c r="AE5" s="51"/>
    </row>
    <row r="6" spans="1:32" s="300" customFormat="1" ht="24" customHeight="1" x14ac:dyDescent="0.2">
      <c r="A6" s="387" t="s">
        <v>12</v>
      </c>
      <c r="B6" s="380"/>
      <c r="C6" s="381"/>
      <c r="D6" s="452" t="s">
        <v>13</v>
      </c>
      <c r="E6" s="453"/>
      <c r="F6" s="453"/>
      <c r="G6" s="453"/>
      <c r="H6" s="453"/>
      <c r="I6" s="453"/>
      <c r="J6" s="453"/>
      <c r="K6" s="453"/>
      <c r="L6" s="453"/>
      <c r="M6" s="385"/>
      <c r="N6" s="62"/>
      <c r="P6" s="24" t="s">
        <v>14</v>
      </c>
      <c r="Q6" s="498" t="str">
        <f>IF(Q5=0," ",CHOOSE(WEEKDAY(Q5,2),"Понедельник","Вторник","Среда","Четверг","Пятница","Суббота","Воскресенье"))</f>
        <v>Понедельник</v>
      </c>
      <c r="R6" s="314"/>
      <c r="T6" s="416" t="s">
        <v>15</v>
      </c>
      <c r="U6" s="342"/>
      <c r="V6" s="438" t="s">
        <v>16</v>
      </c>
      <c r="W6" s="339"/>
      <c r="AB6" s="51"/>
      <c r="AC6" s="51"/>
      <c r="AD6" s="51"/>
      <c r="AE6" s="51"/>
    </row>
    <row r="7" spans="1:32" s="300" customFormat="1" ht="21.75" hidden="1" customHeight="1" x14ac:dyDescent="0.2">
      <c r="A7" s="55"/>
      <c r="B7" s="55"/>
      <c r="C7" s="5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5"/>
      <c r="M7" s="346"/>
      <c r="N7" s="63"/>
      <c r="P7" s="24"/>
      <c r="Q7" s="42"/>
      <c r="R7" s="42"/>
      <c r="T7" s="316"/>
      <c r="U7" s="342"/>
      <c r="V7" s="439"/>
      <c r="W7" s="440"/>
      <c r="AB7" s="51"/>
      <c r="AC7" s="51"/>
      <c r="AD7" s="51"/>
      <c r="AE7" s="51"/>
    </row>
    <row r="8" spans="1:32" s="300" customFormat="1" ht="25.5" customHeight="1" x14ac:dyDescent="0.2">
      <c r="A8" s="503" t="s">
        <v>17</v>
      </c>
      <c r="B8" s="319"/>
      <c r="C8" s="320"/>
      <c r="D8" s="350"/>
      <c r="E8" s="351"/>
      <c r="F8" s="351"/>
      <c r="G8" s="351"/>
      <c r="H8" s="351"/>
      <c r="I8" s="351"/>
      <c r="J8" s="351"/>
      <c r="K8" s="351"/>
      <c r="L8" s="351"/>
      <c r="M8" s="352"/>
      <c r="N8" s="64"/>
      <c r="P8" s="24" t="s">
        <v>18</v>
      </c>
      <c r="Q8" s="390">
        <v>0.41666666666666669</v>
      </c>
      <c r="R8" s="346"/>
      <c r="T8" s="316"/>
      <c r="U8" s="342"/>
      <c r="V8" s="439"/>
      <c r="W8" s="440"/>
      <c r="AB8" s="51"/>
      <c r="AC8" s="51"/>
      <c r="AD8" s="51"/>
      <c r="AE8" s="51"/>
    </row>
    <row r="9" spans="1:32" s="300" customFormat="1" ht="39.950000000000003" customHeight="1" x14ac:dyDescent="0.2">
      <c r="A9" s="4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98"/>
      <c r="E9" s="325"/>
      <c r="F9" s="4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01"/>
      <c r="P9" s="26" t="s">
        <v>19</v>
      </c>
      <c r="Q9" s="382"/>
      <c r="R9" s="383"/>
      <c r="T9" s="316"/>
      <c r="U9" s="342"/>
      <c r="V9" s="441"/>
      <c r="W9" s="442"/>
      <c r="X9" s="43"/>
      <c r="Y9" s="43"/>
      <c r="Z9" s="43"/>
      <c r="AA9" s="43"/>
      <c r="AB9" s="51"/>
      <c r="AC9" s="51"/>
      <c r="AD9" s="51"/>
      <c r="AE9" s="51"/>
    </row>
    <row r="10" spans="1:32" s="300" customFormat="1" ht="26.45" customHeight="1" x14ac:dyDescent="0.2">
      <c r="A10" s="4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98"/>
      <c r="E10" s="325"/>
      <c r="F10" s="4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429" t="str">
        <f>IFERROR(VLOOKUP($D$10,Proxy,2,FALSE),"")</f>
        <v/>
      </c>
      <c r="I10" s="316"/>
      <c r="J10" s="316"/>
      <c r="K10" s="316"/>
      <c r="L10" s="316"/>
      <c r="M10" s="316"/>
      <c r="N10" s="299"/>
      <c r="P10" s="26" t="s">
        <v>20</v>
      </c>
      <c r="Q10" s="417"/>
      <c r="R10" s="418"/>
      <c r="U10" s="24" t="s">
        <v>21</v>
      </c>
      <c r="V10" s="338" t="s">
        <v>22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0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84"/>
      <c r="R11" s="385"/>
      <c r="U11" s="24" t="s">
        <v>25</v>
      </c>
      <c r="V11" s="464" t="s">
        <v>26</v>
      </c>
      <c r="W11" s="383"/>
      <c r="X11" s="45"/>
      <c r="Y11" s="45"/>
      <c r="Z11" s="45"/>
      <c r="AA11" s="45"/>
      <c r="AB11" s="51"/>
      <c r="AC11" s="51"/>
      <c r="AD11" s="51"/>
      <c r="AE11" s="51"/>
    </row>
    <row r="12" spans="1:32" s="300" customFormat="1" ht="18.600000000000001" customHeight="1" x14ac:dyDescent="0.2">
      <c r="A12" s="411" t="s">
        <v>27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28</v>
      </c>
      <c r="Q12" s="390"/>
      <c r="R12" s="346"/>
      <c r="S12" s="23"/>
      <c r="U12" s="24"/>
      <c r="V12" s="330"/>
      <c r="W12" s="316"/>
      <c r="AB12" s="51"/>
      <c r="AC12" s="51"/>
      <c r="AD12" s="51"/>
      <c r="AE12" s="51"/>
    </row>
    <row r="13" spans="1:32" s="300" customFormat="1" ht="23.25" customHeight="1" x14ac:dyDescent="0.2">
      <c r="A13" s="411" t="s">
        <v>29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30</v>
      </c>
      <c r="Q13" s="464"/>
      <c r="R13" s="3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0" customFormat="1" ht="18.600000000000001" customHeight="1" x14ac:dyDescent="0.2">
      <c r="A14" s="411" t="s">
        <v>31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0" customFormat="1" ht="22.5" customHeight="1" x14ac:dyDescent="0.2">
      <c r="A15" s="420" t="s">
        <v>32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405" t="s">
        <v>33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6"/>
      <c r="Q16" s="406"/>
      <c r="R16" s="406"/>
      <c r="S16" s="406"/>
      <c r="T16" s="4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6" t="s">
        <v>34</v>
      </c>
      <c r="B17" s="336" t="s">
        <v>35</v>
      </c>
      <c r="C17" s="393" t="s">
        <v>36</v>
      </c>
      <c r="D17" s="336" t="s">
        <v>37</v>
      </c>
      <c r="E17" s="366"/>
      <c r="F17" s="336" t="s">
        <v>38</v>
      </c>
      <c r="G17" s="336" t="s">
        <v>39</v>
      </c>
      <c r="H17" s="336" t="s">
        <v>40</v>
      </c>
      <c r="I17" s="336" t="s">
        <v>41</v>
      </c>
      <c r="J17" s="336" t="s">
        <v>42</v>
      </c>
      <c r="K17" s="336" t="s">
        <v>43</v>
      </c>
      <c r="L17" s="336" t="s">
        <v>44</v>
      </c>
      <c r="M17" s="336" t="s">
        <v>45</v>
      </c>
      <c r="N17" s="336" t="s">
        <v>46</v>
      </c>
      <c r="O17" s="336" t="s">
        <v>47</v>
      </c>
      <c r="P17" s="336" t="s">
        <v>48</v>
      </c>
      <c r="Q17" s="365"/>
      <c r="R17" s="365"/>
      <c r="S17" s="365"/>
      <c r="T17" s="366"/>
      <c r="U17" s="500" t="s">
        <v>49</v>
      </c>
      <c r="V17" s="381"/>
      <c r="W17" s="336" t="s">
        <v>50</v>
      </c>
      <c r="X17" s="336" t="s">
        <v>51</v>
      </c>
      <c r="Y17" s="501" t="s">
        <v>52</v>
      </c>
      <c r="Z17" s="449" t="s">
        <v>53</v>
      </c>
      <c r="AA17" s="430" t="s">
        <v>54</v>
      </c>
      <c r="AB17" s="430" t="s">
        <v>55</v>
      </c>
      <c r="AC17" s="430" t="s">
        <v>56</v>
      </c>
      <c r="AD17" s="430" t="s">
        <v>57</v>
      </c>
      <c r="AE17" s="482"/>
      <c r="AF17" s="483"/>
      <c r="AG17" s="69"/>
      <c r="BD17" s="68" t="s">
        <v>58</v>
      </c>
    </row>
    <row r="18" spans="1:68" ht="14.25" customHeight="1" x14ac:dyDescent="0.2">
      <c r="A18" s="337"/>
      <c r="B18" s="337"/>
      <c r="C18" s="337"/>
      <c r="D18" s="367"/>
      <c r="E18" s="369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67"/>
      <c r="Q18" s="368"/>
      <c r="R18" s="368"/>
      <c r="S18" s="368"/>
      <c r="T18" s="369"/>
      <c r="U18" s="70" t="s">
        <v>59</v>
      </c>
      <c r="V18" s="70" t="s">
        <v>60</v>
      </c>
      <c r="W18" s="337"/>
      <c r="X18" s="337"/>
      <c r="Y18" s="502"/>
      <c r="Z18" s="450"/>
      <c r="AA18" s="431"/>
      <c r="AB18" s="431"/>
      <c r="AC18" s="431"/>
      <c r="AD18" s="484"/>
      <c r="AE18" s="485"/>
      <c r="AF18" s="486"/>
      <c r="AG18" s="69"/>
      <c r="BD18" s="68"/>
    </row>
    <row r="19" spans="1:68" ht="27.75" customHeight="1" x14ac:dyDescent="0.2">
      <c r="A19" s="362" t="s">
        <v>61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48"/>
      <c r="AB19" s="48"/>
      <c r="AC19" s="48"/>
    </row>
    <row r="20" spans="1:68" ht="16.5" customHeight="1" x14ac:dyDescent="0.25">
      <c r="A20" s="321" t="s">
        <v>61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298"/>
      <c r="AB20" s="298"/>
      <c r="AC20" s="298"/>
    </row>
    <row r="21" spans="1:68" ht="14.25" customHeight="1" x14ac:dyDescent="0.25">
      <c r="A21" s="326" t="s">
        <v>62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16"/>
      <c r="Z21" s="316"/>
      <c r="AA21" s="297"/>
      <c r="AB21" s="297"/>
      <c r="AC21" s="297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313">
        <v>4607111035752</v>
      </c>
      <c r="E22" s="314"/>
      <c r="F22" s="302">
        <v>0.43</v>
      </c>
      <c r="G22" s="32">
        <v>16</v>
      </c>
      <c r="H22" s="302">
        <v>6.88</v>
      </c>
      <c r="I22" s="302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0"/>
      <c r="R22" s="310"/>
      <c r="S22" s="310"/>
      <c r="T22" s="311"/>
      <c r="U22" s="34"/>
      <c r="V22" s="34"/>
      <c r="W22" s="35" t="s">
        <v>68</v>
      </c>
      <c r="X22" s="303">
        <v>0</v>
      </c>
      <c r="Y22" s="304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7"/>
      <c r="P23" s="318" t="s">
        <v>71</v>
      </c>
      <c r="Q23" s="319"/>
      <c r="R23" s="319"/>
      <c r="S23" s="319"/>
      <c r="T23" s="319"/>
      <c r="U23" s="319"/>
      <c r="V23" s="320"/>
      <c r="W23" s="37" t="s">
        <v>68</v>
      </c>
      <c r="X23" s="305">
        <f>IFERROR(SUM(X22:X22),"0")</f>
        <v>0</v>
      </c>
      <c r="Y23" s="305">
        <f>IFERROR(SUM(Y22:Y22),"0")</f>
        <v>0</v>
      </c>
      <c r="Z23" s="305">
        <f>IFERROR(IF(Z22="",0,Z22),"0")</f>
        <v>0</v>
      </c>
      <c r="AA23" s="306"/>
      <c r="AB23" s="306"/>
      <c r="AC23" s="306"/>
    </row>
    <row r="24" spans="1:68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7"/>
      <c r="P24" s="318" t="s">
        <v>71</v>
      </c>
      <c r="Q24" s="319"/>
      <c r="R24" s="319"/>
      <c r="S24" s="319"/>
      <c r="T24" s="319"/>
      <c r="U24" s="319"/>
      <c r="V24" s="320"/>
      <c r="W24" s="37" t="s">
        <v>72</v>
      </c>
      <c r="X24" s="305">
        <f>IFERROR(SUMPRODUCT(X22:X22*H22:H22),"0")</f>
        <v>0</v>
      </c>
      <c r="Y24" s="305">
        <f>IFERROR(SUMPRODUCT(Y22:Y22*H22:H22),"0")</f>
        <v>0</v>
      </c>
      <c r="Z24" s="37"/>
      <c r="AA24" s="306"/>
      <c r="AB24" s="306"/>
      <c r="AC24" s="306"/>
    </row>
    <row r="25" spans="1:68" ht="27.75" customHeight="1" x14ac:dyDescent="0.2">
      <c r="A25" s="362" t="s">
        <v>73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48"/>
      <c r="AB25" s="48"/>
      <c r="AC25" s="48"/>
    </row>
    <row r="26" spans="1:68" ht="16.5" customHeight="1" x14ac:dyDescent="0.25">
      <c r="A26" s="321" t="s">
        <v>74</v>
      </c>
      <c r="B26" s="316"/>
      <c r="C26" s="316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298"/>
      <c r="AB26" s="298"/>
      <c r="AC26" s="298"/>
    </row>
    <row r="27" spans="1:68" ht="14.25" customHeight="1" x14ac:dyDescent="0.25">
      <c r="A27" s="326" t="s">
        <v>75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297"/>
      <c r="AB27" s="297"/>
      <c r="AC27" s="297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313">
        <v>4607111036537</v>
      </c>
      <c r="E28" s="314"/>
      <c r="F28" s="302">
        <v>0.25</v>
      </c>
      <c r="G28" s="32">
        <v>6</v>
      </c>
      <c r="H28" s="302">
        <v>1.5</v>
      </c>
      <c r="I28" s="302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0"/>
      <c r="R28" s="310"/>
      <c r="S28" s="310"/>
      <c r="T28" s="311"/>
      <c r="U28" s="34"/>
      <c r="V28" s="34"/>
      <c r="W28" s="35" t="s">
        <v>68</v>
      </c>
      <c r="X28" s="303">
        <v>0</v>
      </c>
      <c r="Y28" s="304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313">
        <v>4607111036605</v>
      </c>
      <c r="E29" s="314"/>
      <c r="F29" s="302">
        <v>0.25</v>
      </c>
      <c r="G29" s="32">
        <v>6</v>
      </c>
      <c r="H29" s="302">
        <v>1.5</v>
      </c>
      <c r="I29" s="302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4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0"/>
      <c r="R29" s="310"/>
      <c r="S29" s="310"/>
      <c r="T29" s="311"/>
      <c r="U29" s="34"/>
      <c r="V29" s="34"/>
      <c r="W29" s="35" t="s">
        <v>68</v>
      </c>
      <c r="X29" s="303">
        <v>0</v>
      </c>
      <c r="Y29" s="304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5"/>
      <c r="B30" s="316"/>
      <c r="C30" s="316"/>
      <c r="D30" s="316"/>
      <c r="E30" s="316"/>
      <c r="F30" s="316"/>
      <c r="G30" s="316"/>
      <c r="H30" s="316"/>
      <c r="I30" s="316"/>
      <c r="J30" s="316"/>
      <c r="K30" s="316"/>
      <c r="L30" s="316"/>
      <c r="M30" s="316"/>
      <c r="N30" s="316"/>
      <c r="O30" s="317"/>
      <c r="P30" s="318" t="s">
        <v>71</v>
      </c>
      <c r="Q30" s="319"/>
      <c r="R30" s="319"/>
      <c r="S30" s="319"/>
      <c r="T30" s="319"/>
      <c r="U30" s="319"/>
      <c r="V30" s="320"/>
      <c r="W30" s="37" t="s">
        <v>68</v>
      </c>
      <c r="X30" s="305">
        <f>IFERROR(SUM(X28:X29),"0")</f>
        <v>0</v>
      </c>
      <c r="Y30" s="305">
        <f>IFERROR(SUM(Y28:Y29),"0")</f>
        <v>0</v>
      </c>
      <c r="Z30" s="305">
        <f>IFERROR(IF(Z28="",0,Z28),"0")+IFERROR(IF(Z29="",0,Z29),"0")</f>
        <v>0</v>
      </c>
      <c r="AA30" s="306"/>
      <c r="AB30" s="306"/>
      <c r="AC30" s="306"/>
    </row>
    <row r="31" spans="1:68" x14ac:dyDescent="0.2">
      <c r="A31" s="316"/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7"/>
      <c r="P31" s="318" t="s">
        <v>71</v>
      </c>
      <c r="Q31" s="319"/>
      <c r="R31" s="319"/>
      <c r="S31" s="319"/>
      <c r="T31" s="319"/>
      <c r="U31" s="319"/>
      <c r="V31" s="320"/>
      <c r="W31" s="37" t="s">
        <v>72</v>
      </c>
      <c r="X31" s="305">
        <f>IFERROR(SUMPRODUCT(X28:X29*H28:H29),"0")</f>
        <v>0</v>
      </c>
      <c r="Y31" s="305">
        <f>IFERROR(SUMPRODUCT(Y28:Y29*H28:H29),"0")</f>
        <v>0</v>
      </c>
      <c r="Z31" s="37"/>
      <c r="AA31" s="306"/>
      <c r="AB31" s="306"/>
      <c r="AC31" s="306"/>
    </row>
    <row r="32" spans="1:68" ht="16.5" customHeight="1" x14ac:dyDescent="0.25">
      <c r="A32" s="321" t="s">
        <v>83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298"/>
      <c r="AB32" s="298"/>
      <c r="AC32" s="298"/>
    </row>
    <row r="33" spans="1:68" ht="14.25" customHeight="1" x14ac:dyDescent="0.25">
      <c r="A33" s="326" t="s">
        <v>62</v>
      </c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297"/>
      <c r="AB33" s="297"/>
      <c r="AC33" s="297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313">
        <v>4620207490075</v>
      </c>
      <c r="E34" s="314"/>
      <c r="F34" s="302">
        <v>0.7</v>
      </c>
      <c r="G34" s="32">
        <v>8</v>
      </c>
      <c r="H34" s="302">
        <v>5.6</v>
      </c>
      <c r="I34" s="302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6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0"/>
      <c r="R34" s="310"/>
      <c r="S34" s="310"/>
      <c r="T34" s="311"/>
      <c r="U34" s="34"/>
      <c r="V34" s="34"/>
      <c r="W34" s="35" t="s">
        <v>68</v>
      </c>
      <c r="X34" s="303">
        <v>0</v>
      </c>
      <c r="Y34" s="304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313">
        <v>4620207490174</v>
      </c>
      <c r="E35" s="314"/>
      <c r="F35" s="302">
        <v>0.7</v>
      </c>
      <c r="G35" s="32">
        <v>8</v>
      </c>
      <c r="H35" s="302">
        <v>5.6</v>
      </c>
      <c r="I35" s="302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5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0"/>
      <c r="R35" s="310"/>
      <c r="S35" s="310"/>
      <c r="T35" s="311"/>
      <c r="U35" s="34"/>
      <c r="V35" s="34"/>
      <c r="W35" s="35" t="s">
        <v>68</v>
      </c>
      <c r="X35" s="303">
        <v>0</v>
      </c>
      <c r="Y35" s="304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313">
        <v>4620207490044</v>
      </c>
      <c r="E36" s="314"/>
      <c r="F36" s="302">
        <v>0.7</v>
      </c>
      <c r="G36" s="32">
        <v>8</v>
      </c>
      <c r="H36" s="302">
        <v>5.6</v>
      </c>
      <c r="I36" s="302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0"/>
      <c r="R36" s="310"/>
      <c r="S36" s="310"/>
      <c r="T36" s="311"/>
      <c r="U36" s="34"/>
      <c r="V36" s="34"/>
      <c r="W36" s="35" t="s">
        <v>68</v>
      </c>
      <c r="X36" s="303">
        <v>0</v>
      </c>
      <c r="Y36" s="304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5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7"/>
      <c r="P37" s="318" t="s">
        <v>71</v>
      </c>
      <c r="Q37" s="319"/>
      <c r="R37" s="319"/>
      <c r="S37" s="319"/>
      <c r="T37" s="319"/>
      <c r="U37" s="319"/>
      <c r="V37" s="320"/>
      <c r="W37" s="37" t="s">
        <v>68</v>
      </c>
      <c r="X37" s="305">
        <f>IFERROR(SUM(X34:X36),"0")</f>
        <v>0</v>
      </c>
      <c r="Y37" s="305">
        <f>IFERROR(SUM(Y34:Y36),"0")</f>
        <v>0</v>
      </c>
      <c r="Z37" s="305">
        <f>IFERROR(IF(Z34="",0,Z34),"0")+IFERROR(IF(Z35="",0,Z35),"0")+IFERROR(IF(Z36="",0,Z36),"0")</f>
        <v>0</v>
      </c>
      <c r="AA37" s="306"/>
      <c r="AB37" s="306"/>
      <c r="AC37" s="306"/>
    </row>
    <row r="38" spans="1:68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7"/>
      <c r="P38" s="318" t="s">
        <v>71</v>
      </c>
      <c r="Q38" s="319"/>
      <c r="R38" s="319"/>
      <c r="S38" s="319"/>
      <c r="T38" s="319"/>
      <c r="U38" s="319"/>
      <c r="V38" s="320"/>
      <c r="W38" s="37" t="s">
        <v>72</v>
      </c>
      <c r="X38" s="305">
        <f>IFERROR(SUMPRODUCT(X34:X36*H34:H36),"0")</f>
        <v>0</v>
      </c>
      <c r="Y38" s="305">
        <f>IFERROR(SUMPRODUCT(Y34:Y36*H34:H36),"0")</f>
        <v>0</v>
      </c>
      <c r="Z38" s="37"/>
      <c r="AA38" s="306"/>
      <c r="AB38" s="306"/>
      <c r="AC38" s="306"/>
    </row>
    <row r="39" spans="1:68" ht="16.5" customHeight="1" x14ac:dyDescent="0.25">
      <c r="A39" s="321" t="s">
        <v>93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16"/>
      <c r="Y39" s="316"/>
      <c r="Z39" s="316"/>
      <c r="AA39" s="298"/>
      <c r="AB39" s="298"/>
      <c r="AC39" s="298"/>
    </row>
    <row r="40" spans="1:68" ht="14.25" customHeight="1" x14ac:dyDescent="0.25">
      <c r="A40" s="326" t="s">
        <v>62</v>
      </c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297"/>
      <c r="AB40" s="297"/>
      <c r="AC40" s="297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313">
        <v>4607111039385</v>
      </c>
      <c r="E41" s="314"/>
      <c r="F41" s="302">
        <v>0.7</v>
      </c>
      <c r="G41" s="32">
        <v>10</v>
      </c>
      <c r="H41" s="302">
        <v>7</v>
      </c>
      <c r="I41" s="302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10"/>
      <c r="R41" s="310"/>
      <c r="S41" s="310"/>
      <c r="T41" s="311"/>
      <c r="U41" s="34"/>
      <c r="V41" s="34"/>
      <c r="W41" s="35" t="s">
        <v>68</v>
      </c>
      <c r="X41" s="303">
        <v>0</v>
      </c>
      <c r="Y41" s="304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313">
        <v>4607111038982</v>
      </c>
      <c r="E42" s="314"/>
      <c r="F42" s="302">
        <v>0.7</v>
      </c>
      <c r="G42" s="32">
        <v>10</v>
      </c>
      <c r="H42" s="302">
        <v>7</v>
      </c>
      <c r="I42" s="302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10"/>
      <c r="R42" s="310"/>
      <c r="S42" s="310"/>
      <c r="T42" s="311"/>
      <c r="U42" s="34"/>
      <c r="V42" s="34"/>
      <c r="W42" s="35" t="s">
        <v>68</v>
      </c>
      <c r="X42" s="303">
        <v>0</v>
      </c>
      <c r="Y42" s="304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313">
        <v>4607111039354</v>
      </c>
      <c r="E43" s="314"/>
      <c r="F43" s="302">
        <v>0.4</v>
      </c>
      <c r="G43" s="32">
        <v>16</v>
      </c>
      <c r="H43" s="302">
        <v>6.4</v>
      </c>
      <c r="I43" s="302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10"/>
      <c r="R43" s="310"/>
      <c r="S43" s="310"/>
      <c r="T43" s="311"/>
      <c r="U43" s="34"/>
      <c r="V43" s="34"/>
      <c r="W43" s="35" t="s">
        <v>68</v>
      </c>
      <c r="X43" s="303">
        <v>0</v>
      </c>
      <c r="Y43" s="304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313">
        <v>4607111039330</v>
      </c>
      <c r="E44" s="314"/>
      <c r="F44" s="302">
        <v>0.7</v>
      </c>
      <c r="G44" s="32">
        <v>10</v>
      </c>
      <c r="H44" s="302">
        <v>7</v>
      </c>
      <c r="I44" s="302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10"/>
      <c r="R44" s="310"/>
      <c r="S44" s="310"/>
      <c r="T44" s="311"/>
      <c r="U44" s="34"/>
      <c r="V44" s="34"/>
      <c r="W44" s="35" t="s">
        <v>68</v>
      </c>
      <c r="X44" s="303">
        <v>0</v>
      </c>
      <c r="Y44" s="304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5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7"/>
      <c r="P45" s="318" t="s">
        <v>71</v>
      </c>
      <c r="Q45" s="319"/>
      <c r="R45" s="319"/>
      <c r="S45" s="319"/>
      <c r="T45" s="319"/>
      <c r="U45" s="319"/>
      <c r="V45" s="320"/>
      <c r="W45" s="37" t="s">
        <v>68</v>
      </c>
      <c r="X45" s="305">
        <f>IFERROR(SUM(X41:X44),"0")</f>
        <v>0</v>
      </c>
      <c r="Y45" s="305">
        <f>IFERROR(SUM(Y41:Y44),"0")</f>
        <v>0</v>
      </c>
      <c r="Z45" s="305">
        <f>IFERROR(IF(Z41="",0,Z41),"0")+IFERROR(IF(Z42="",0,Z42),"0")+IFERROR(IF(Z43="",0,Z43),"0")+IFERROR(IF(Z44="",0,Z44),"0")</f>
        <v>0</v>
      </c>
      <c r="AA45" s="306"/>
      <c r="AB45" s="306"/>
      <c r="AC45" s="306"/>
    </row>
    <row r="46" spans="1:68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7"/>
      <c r="P46" s="318" t="s">
        <v>71</v>
      </c>
      <c r="Q46" s="319"/>
      <c r="R46" s="319"/>
      <c r="S46" s="319"/>
      <c r="T46" s="319"/>
      <c r="U46" s="319"/>
      <c r="V46" s="320"/>
      <c r="W46" s="37" t="s">
        <v>72</v>
      </c>
      <c r="X46" s="305">
        <f>IFERROR(SUMPRODUCT(X41:X44*H41:H44),"0")</f>
        <v>0</v>
      </c>
      <c r="Y46" s="305">
        <f>IFERROR(SUMPRODUCT(Y41:Y44*H41:H44),"0")</f>
        <v>0</v>
      </c>
      <c r="Z46" s="37"/>
      <c r="AA46" s="306"/>
      <c r="AB46" s="306"/>
      <c r="AC46" s="306"/>
    </row>
    <row r="47" spans="1:68" ht="16.5" customHeight="1" x14ac:dyDescent="0.25">
      <c r="A47" s="321" t="s">
        <v>104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298"/>
      <c r="AB47" s="298"/>
      <c r="AC47" s="298"/>
    </row>
    <row r="48" spans="1:68" ht="14.25" customHeight="1" x14ac:dyDescent="0.25">
      <c r="A48" s="326" t="s">
        <v>62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16"/>
      <c r="Z48" s="316"/>
      <c r="AA48" s="297"/>
      <c r="AB48" s="297"/>
      <c r="AC48" s="297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313">
        <v>4620207490822</v>
      </c>
      <c r="E49" s="314"/>
      <c r="F49" s="302">
        <v>0.43</v>
      </c>
      <c r="G49" s="32">
        <v>8</v>
      </c>
      <c r="H49" s="302">
        <v>3.44</v>
      </c>
      <c r="I49" s="302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7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10"/>
      <c r="R49" s="310"/>
      <c r="S49" s="310"/>
      <c r="T49" s="311"/>
      <c r="U49" s="34"/>
      <c r="V49" s="34"/>
      <c r="W49" s="35" t="s">
        <v>68</v>
      </c>
      <c r="X49" s="303">
        <v>0</v>
      </c>
      <c r="Y49" s="304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5"/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7"/>
      <c r="P50" s="318" t="s">
        <v>71</v>
      </c>
      <c r="Q50" s="319"/>
      <c r="R50" s="319"/>
      <c r="S50" s="319"/>
      <c r="T50" s="319"/>
      <c r="U50" s="319"/>
      <c r="V50" s="320"/>
      <c r="W50" s="37" t="s">
        <v>68</v>
      </c>
      <c r="X50" s="305">
        <f>IFERROR(SUM(X49:X49),"0")</f>
        <v>0</v>
      </c>
      <c r="Y50" s="305">
        <f>IFERROR(SUM(Y49:Y49),"0")</f>
        <v>0</v>
      </c>
      <c r="Z50" s="305">
        <f>IFERROR(IF(Z49="",0,Z49),"0")</f>
        <v>0</v>
      </c>
      <c r="AA50" s="306"/>
      <c r="AB50" s="306"/>
      <c r="AC50" s="306"/>
    </row>
    <row r="51" spans="1:68" x14ac:dyDescent="0.2">
      <c r="A51" s="316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7"/>
      <c r="P51" s="318" t="s">
        <v>71</v>
      </c>
      <c r="Q51" s="319"/>
      <c r="R51" s="319"/>
      <c r="S51" s="319"/>
      <c r="T51" s="319"/>
      <c r="U51" s="319"/>
      <c r="V51" s="320"/>
      <c r="W51" s="37" t="s">
        <v>72</v>
      </c>
      <c r="X51" s="305">
        <f>IFERROR(SUMPRODUCT(X49:X49*H49:H49),"0")</f>
        <v>0</v>
      </c>
      <c r="Y51" s="305">
        <f>IFERROR(SUMPRODUCT(Y49:Y49*H49:H49),"0")</f>
        <v>0</v>
      </c>
      <c r="Z51" s="37"/>
      <c r="AA51" s="306"/>
      <c r="AB51" s="306"/>
      <c r="AC51" s="306"/>
    </row>
    <row r="52" spans="1:68" ht="14.25" customHeight="1" x14ac:dyDescent="0.25">
      <c r="A52" s="326" t="s">
        <v>108</v>
      </c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6"/>
      <c r="U52" s="316"/>
      <c r="V52" s="316"/>
      <c r="W52" s="316"/>
      <c r="X52" s="316"/>
      <c r="Y52" s="316"/>
      <c r="Z52" s="316"/>
      <c r="AA52" s="297"/>
      <c r="AB52" s="297"/>
      <c r="AC52" s="297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313">
        <v>4607111039743</v>
      </c>
      <c r="E53" s="314"/>
      <c r="F53" s="302">
        <v>0.18</v>
      </c>
      <c r="G53" s="32">
        <v>6</v>
      </c>
      <c r="H53" s="302">
        <v>1.08</v>
      </c>
      <c r="I53" s="302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40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10"/>
      <c r="R53" s="310"/>
      <c r="S53" s="310"/>
      <c r="T53" s="311"/>
      <c r="U53" s="34"/>
      <c r="V53" s="34"/>
      <c r="W53" s="35" t="s">
        <v>68</v>
      </c>
      <c r="X53" s="303">
        <v>0</v>
      </c>
      <c r="Y53" s="304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5"/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7"/>
      <c r="P54" s="318" t="s">
        <v>71</v>
      </c>
      <c r="Q54" s="319"/>
      <c r="R54" s="319"/>
      <c r="S54" s="319"/>
      <c r="T54" s="319"/>
      <c r="U54" s="319"/>
      <c r="V54" s="320"/>
      <c r="W54" s="37" t="s">
        <v>68</v>
      </c>
      <c r="X54" s="305">
        <f>IFERROR(SUM(X53:X53),"0")</f>
        <v>0</v>
      </c>
      <c r="Y54" s="305">
        <f>IFERROR(SUM(Y53:Y53),"0")</f>
        <v>0</v>
      </c>
      <c r="Z54" s="305">
        <f>IFERROR(IF(Z53="",0,Z53),"0")</f>
        <v>0</v>
      </c>
      <c r="AA54" s="306"/>
      <c r="AB54" s="306"/>
      <c r="AC54" s="306"/>
    </row>
    <row r="55" spans="1:68" x14ac:dyDescent="0.2">
      <c r="A55" s="316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7"/>
      <c r="P55" s="318" t="s">
        <v>71</v>
      </c>
      <c r="Q55" s="319"/>
      <c r="R55" s="319"/>
      <c r="S55" s="319"/>
      <c r="T55" s="319"/>
      <c r="U55" s="319"/>
      <c r="V55" s="320"/>
      <c r="W55" s="37" t="s">
        <v>72</v>
      </c>
      <c r="X55" s="305">
        <f>IFERROR(SUMPRODUCT(X53:X53*H53:H53),"0")</f>
        <v>0</v>
      </c>
      <c r="Y55" s="305">
        <f>IFERROR(SUMPRODUCT(Y53:Y53*H53:H53),"0")</f>
        <v>0</v>
      </c>
      <c r="Z55" s="37"/>
      <c r="AA55" s="306"/>
      <c r="AB55" s="306"/>
      <c r="AC55" s="306"/>
    </row>
    <row r="56" spans="1:68" ht="14.25" customHeight="1" x14ac:dyDescent="0.25">
      <c r="A56" s="326" t="s">
        <v>75</v>
      </c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297"/>
      <c r="AB56" s="297"/>
      <c r="AC56" s="297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313">
        <v>4607111039712</v>
      </c>
      <c r="E57" s="314"/>
      <c r="F57" s="302">
        <v>0.2</v>
      </c>
      <c r="G57" s="32">
        <v>6</v>
      </c>
      <c r="H57" s="302">
        <v>1.2</v>
      </c>
      <c r="I57" s="302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9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10"/>
      <c r="R57" s="310"/>
      <c r="S57" s="310"/>
      <c r="T57" s="311"/>
      <c r="U57" s="34"/>
      <c r="V57" s="34"/>
      <c r="W57" s="35" t="s">
        <v>68</v>
      </c>
      <c r="X57" s="303">
        <v>0</v>
      </c>
      <c r="Y57" s="304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5"/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7"/>
      <c r="P58" s="318" t="s">
        <v>71</v>
      </c>
      <c r="Q58" s="319"/>
      <c r="R58" s="319"/>
      <c r="S58" s="319"/>
      <c r="T58" s="319"/>
      <c r="U58" s="319"/>
      <c r="V58" s="320"/>
      <c r="W58" s="37" t="s">
        <v>68</v>
      </c>
      <c r="X58" s="305">
        <f>IFERROR(SUM(X57:X57),"0")</f>
        <v>0</v>
      </c>
      <c r="Y58" s="305">
        <f>IFERROR(SUM(Y57:Y57),"0")</f>
        <v>0</v>
      </c>
      <c r="Z58" s="305">
        <f>IFERROR(IF(Z57="",0,Z57),"0")</f>
        <v>0</v>
      </c>
      <c r="AA58" s="306"/>
      <c r="AB58" s="306"/>
      <c r="AC58" s="306"/>
    </row>
    <row r="59" spans="1:68" x14ac:dyDescent="0.2">
      <c r="A59" s="316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7"/>
      <c r="P59" s="318" t="s">
        <v>71</v>
      </c>
      <c r="Q59" s="319"/>
      <c r="R59" s="319"/>
      <c r="S59" s="319"/>
      <c r="T59" s="319"/>
      <c r="U59" s="319"/>
      <c r="V59" s="320"/>
      <c r="W59" s="37" t="s">
        <v>72</v>
      </c>
      <c r="X59" s="305">
        <f>IFERROR(SUMPRODUCT(X57:X57*H57:H57),"0")</f>
        <v>0</v>
      </c>
      <c r="Y59" s="305">
        <f>IFERROR(SUMPRODUCT(Y57:Y57*H57:H57),"0")</f>
        <v>0</v>
      </c>
      <c r="Z59" s="37"/>
      <c r="AA59" s="306"/>
      <c r="AB59" s="306"/>
      <c r="AC59" s="306"/>
    </row>
    <row r="60" spans="1:68" ht="14.25" customHeight="1" x14ac:dyDescent="0.25">
      <c r="A60" s="326" t="s">
        <v>115</v>
      </c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297"/>
      <c r="AB60" s="297"/>
      <c r="AC60" s="297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313">
        <v>4607111037008</v>
      </c>
      <c r="E61" s="314"/>
      <c r="F61" s="302">
        <v>0.36</v>
      </c>
      <c r="G61" s="32">
        <v>4</v>
      </c>
      <c r="H61" s="302">
        <v>1.44</v>
      </c>
      <c r="I61" s="302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6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10"/>
      <c r="R61" s="310"/>
      <c r="S61" s="310"/>
      <c r="T61" s="311"/>
      <c r="U61" s="34"/>
      <c r="V61" s="34"/>
      <c r="W61" s="35" t="s">
        <v>68</v>
      </c>
      <c r="X61" s="303">
        <v>0</v>
      </c>
      <c r="Y61" s="304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313">
        <v>4607111037398</v>
      </c>
      <c r="E62" s="314"/>
      <c r="F62" s="302">
        <v>0.09</v>
      </c>
      <c r="G62" s="32">
        <v>24</v>
      </c>
      <c r="H62" s="302">
        <v>2.16</v>
      </c>
      <c r="I62" s="302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7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10"/>
      <c r="R62" s="310"/>
      <c r="S62" s="310"/>
      <c r="T62" s="311"/>
      <c r="U62" s="34"/>
      <c r="V62" s="34"/>
      <c r="W62" s="35" t="s">
        <v>68</v>
      </c>
      <c r="X62" s="303">
        <v>0</v>
      </c>
      <c r="Y62" s="304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5"/>
      <c r="B63" s="316"/>
      <c r="C63" s="316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7"/>
      <c r="P63" s="318" t="s">
        <v>71</v>
      </c>
      <c r="Q63" s="319"/>
      <c r="R63" s="319"/>
      <c r="S63" s="319"/>
      <c r="T63" s="319"/>
      <c r="U63" s="319"/>
      <c r="V63" s="320"/>
      <c r="W63" s="37" t="s">
        <v>68</v>
      </c>
      <c r="X63" s="305">
        <f>IFERROR(SUM(X61:X62),"0")</f>
        <v>0</v>
      </c>
      <c r="Y63" s="305">
        <f>IFERROR(SUM(Y61:Y62),"0")</f>
        <v>0</v>
      </c>
      <c r="Z63" s="305">
        <f>IFERROR(IF(Z61="",0,Z61),"0")+IFERROR(IF(Z62="",0,Z62),"0")</f>
        <v>0</v>
      </c>
      <c r="AA63" s="306"/>
      <c r="AB63" s="306"/>
      <c r="AC63" s="306"/>
    </row>
    <row r="64" spans="1:68" x14ac:dyDescent="0.2">
      <c r="A64" s="316"/>
      <c r="B64" s="316"/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7"/>
      <c r="P64" s="318" t="s">
        <v>71</v>
      </c>
      <c r="Q64" s="319"/>
      <c r="R64" s="319"/>
      <c r="S64" s="319"/>
      <c r="T64" s="319"/>
      <c r="U64" s="319"/>
      <c r="V64" s="320"/>
      <c r="W64" s="37" t="s">
        <v>72</v>
      </c>
      <c r="X64" s="305">
        <f>IFERROR(SUMPRODUCT(X61:X62*H61:H62),"0")</f>
        <v>0</v>
      </c>
      <c r="Y64" s="305">
        <f>IFERROR(SUMPRODUCT(Y61:Y62*H61:H62),"0")</f>
        <v>0</v>
      </c>
      <c r="Z64" s="37"/>
      <c r="AA64" s="306"/>
      <c r="AB64" s="306"/>
      <c r="AC64" s="306"/>
    </row>
    <row r="65" spans="1:68" ht="14.25" customHeight="1" x14ac:dyDescent="0.25">
      <c r="A65" s="326" t="s">
        <v>121</v>
      </c>
      <c r="B65" s="316"/>
      <c r="C65" s="316"/>
      <c r="D65" s="316"/>
      <c r="E65" s="316"/>
      <c r="F65" s="316"/>
      <c r="G65" s="316"/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6"/>
      <c r="U65" s="316"/>
      <c r="V65" s="316"/>
      <c r="W65" s="316"/>
      <c r="X65" s="316"/>
      <c r="Y65" s="316"/>
      <c r="Z65" s="316"/>
      <c r="AA65" s="297"/>
      <c r="AB65" s="297"/>
      <c r="AC65" s="297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313">
        <v>4607111039705</v>
      </c>
      <c r="E66" s="314"/>
      <c r="F66" s="302">
        <v>0.2</v>
      </c>
      <c r="G66" s="32">
        <v>6</v>
      </c>
      <c r="H66" s="302">
        <v>1.2</v>
      </c>
      <c r="I66" s="302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9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10"/>
      <c r="R66" s="310"/>
      <c r="S66" s="310"/>
      <c r="T66" s="311"/>
      <c r="U66" s="34"/>
      <c r="V66" s="34"/>
      <c r="W66" s="35" t="s">
        <v>68</v>
      </c>
      <c r="X66" s="303">
        <v>0</v>
      </c>
      <c r="Y66" s="304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313">
        <v>4607111039729</v>
      </c>
      <c r="E67" s="314"/>
      <c r="F67" s="302">
        <v>0.2</v>
      </c>
      <c r="G67" s="32">
        <v>6</v>
      </c>
      <c r="H67" s="302">
        <v>1.2</v>
      </c>
      <c r="I67" s="302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8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10"/>
      <c r="R67" s="310"/>
      <c r="S67" s="310"/>
      <c r="T67" s="311"/>
      <c r="U67" s="34"/>
      <c r="V67" s="34"/>
      <c r="W67" s="35" t="s">
        <v>68</v>
      </c>
      <c r="X67" s="303">
        <v>0</v>
      </c>
      <c r="Y67" s="304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313">
        <v>4620207490228</v>
      </c>
      <c r="E68" s="314"/>
      <c r="F68" s="302">
        <v>0.2</v>
      </c>
      <c r="G68" s="32">
        <v>6</v>
      </c>
      <c r="H68" s="302">
        <v>1.2</v>
      </c>
      <c r="I68" s="302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40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10"/>
      <c r="R68" s="310"/>
      <c r="S68" s="310"/>
      <c r="T68" s="311"/>
      <c r="U68" s="34"/>
      <c r="V68" s="34"/>
      <c r="W68" s="35" t="s">
        <v>68</v>
      </c>
      <c r="X68" s="303">
        <v>0</v>
      </c>
      <c r="Y68" s="304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5"/>
      <c r="B69" s="316"/>
      <c r="C69" s="316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7"/>
      <c r="P69" s="318" t="s">
        <v>71</v>
      </c>
      <c r="Q69" s="319"/>
      <c r="R69" s="319"/>
      <c r="S69" s="319"/>
      <c r="T69" s="319"/>
      <c r="U69" s="319"/>
      <c r="V69" s="320"/>
      <c r="W69" s="37" t="s">
        <v>68</v>
      </c>
      <c r="X69" s="305">
        <f>IFERROR(SUM(X66:X68),"0")</f>
        <v>0</v>
      </c>
      <c r="Y69" s="305">
        <f>IFERROR(SUM(Y66:Y68),"0")</f>
        <v>0</v>
      </c>
      <c r="Z69" s="305">
        <f>IFERROR(IF(Z66="",0,Z66),"0")+IFERROR(IF(Z67="",0,Z67),"0")+IFERROR(IF(Z68="",0,Z68),"0")</f>
        <v>0</v>
      </c>
      <c r="AA69" s="306"/>
      <c r="AB69" s="306"/>
      <c r="AC69" s="306"/>
    </row>
    <row r="70" spans="1:68" x14ac:dyDescent="0.2">
      <c r="A70" s="316"/>
      <c r="B70" s="316"/>
      <c r="C70" s="316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7"/>
      <c r="P70" s="318" t="s">
        <v>71</v>
      </c>
      <c r="Q70" s="319"/>
      <c r="R70" s="319"/>
      <c r="S70" s="319"/>
      <c r="T70" s="319"/>
      <c r="U70" s="319"/>
      <c r="V70" s="320"/>
      <c r="W70" s="37" t="s">
        <v>72</v>
      </c>
      <c r="X70" s="305">
        <f>IFERROR(SUMPRODUCT(X66:X68*H66:H68),"0")</f>
        <v>0</v>
      </c>
      <c r="Y70" s="305">
        <f>IFERROR(SUMPRODUCT(Y66:Y68*H66:H68),"0")</f>
        <v>0</v>
      </c>
      <c r="Z70" s="37"/>
      <c r="AA70" s="306"/>
      <c r="AB70" s="306"/>
      <c r="AC70" s="306"/>
    </row>
    <row r="71" spans="1:68" ht="16.5" customHeight="1" x14ac:dyDescent="0.25">
      <c r="A71" s="321" t="s">
        <v>129</v>
      </c>
      <c r="B71" s="316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6"/>
      <c r="X71" s="316"/>
      <c r="Y71" s="316"/>
      <c r="Z71" s="316"/>
      <c r="AA71" s="298"/>
      <c r="AB71" s="298"/>
      <c r="AC71" s="298"/>
    </row>
    <row r="72" spans="1:68" ht="14.25" customHeight="1" x14ac:dyDescent="0.25">
      <c r="A72" s="326" t="s">
        <v>62</v>
      </c>
      <c r="B72" s="316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297"/>
      <c r="AB72" s="297"/>
      <c r="AC72" s="297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313">
        <v>4607111037411</v>
      </c>
      <c r="E73" s="314"/>
      <c r="F73" s="302">
        <v>2.7</v>
      </c>
      <c r="G73" s="32">
        <v>1</v>
      </c>
      <c r="H73" s="302">
        <v>2.7</v>
      </c>
      <c r="I73" s="302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10"/>
      <c r="R73" s="310"/>
      <c r="S73" s="310"/>
      <c r="T73" s="311"/>
      <c r="U73" s="34"/>
      <c r="V73" s="34"/>
      <c r="W73" s="35" t="s">
        <v>68</v>
      </c>
      <c r="X73" s="303">
        <v>0</v>
      </c>
      <c r="Y73" s="304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313">
        <v>4607111036728</v>
      </c>
      <c r="E74" s="314"/>
      <c r="F74" s="302">
        <v>5</v>
      </c>
      <c r="G74" s="32">
        <v>1</v>
      </c>
      <c r="H74" s="302">
        <v>5</v>
      </c>
      <c r="I74" s="302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10"/>
      <c r="R74" s="310"/>
      <c r="S74" s="310"/>
      <c r="T74" s="311"/>
      <c r="U74" s="34"/>
      <c r="V74" s="34"/>
      <c r="W74" s="35" t="s">
        <v>68</v>
      </c>
      <c r="X74" s="303">
        <v>0</v>
      </c>
      <c r="Y74" s="304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15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7"/>
      <c r="P75" s="318" t="s">
        <v>71</v>
      </c>
      <c r="Q75" s="319"/>
      <c r="R75" s="319"/>
      <c r="S75" s="319"/>
      <c r="T75" s="319"/>
      <c r="U75" s="319"/>
      <c r="V75" s="320"/>
      <c r="W75" s="37" t="s">
        <v>68</v>
      </c>
      <c r="X75" s="305">
        <f>IFERROR(SUM(X73:X74),"0")</f>
        <v>0</v>
      </c>
      <c r="Y75" s="305">
        <f>IFERROR(SUM(Y73:Y74),"0")</f>
        <v>0</v>
      </c>
      <c r="Z75" s="305">
        <f>IFERROR(IF(Z73="",0,Z73),"0")+IFERROR(IF(Z74="",0,Z74),"0")</f>
        <v>0</v>
      </c>
      <c r="AA75" s="306"/>
      <c r="AB75" s="306"/>
      <c r="AC75" s="306"/>
    </row>
    <row r="76" spans="1:68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7"/>
      <c r="P76" s="318" t="s">
        <v>71</v>
      </c>
      <c r="Q76" s="319"/>
      <c r="R76" s="319"/>
      <c r="S76" s="319"/>
      <c r="T76" s="319"/>
      <c r="U76" s="319"/>
      <c r="V76" s="320"/>
      <c r="W76" s="37" t="s">
        <v>72</v>
      </c>
      <c r="X76" s="305">
        <f>IFERROR(SUMPRODUCT(X73:X74*H73:H74),"0")</f>
        <v>0</v>
      </c>
      <c r="Y76" s="305">
        <f>IFERROR(SUMPRODUCT(Y73:Y74*H73:H74),"0")</f>
        <v>0</v>
      </c>
      <c r="Z76" s="37"/>
      <c r="AA76" s="306"/>
      <c r="AB76" s="306"/>
      <c r="AC76" s="306"/>
    </row>
    <row r="77" spans="1:68" ht="16.5" customHeight="1" x14ac:dyDescent="0.25">
      <c r="A77" s="321" t="s">
        <v>136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298"/>
      <c r="AB77" s="298"/>
      <c r="AC77" s="298"/>
    </row>
    <row r="78" spans="1:68" ht="14.25" customHeight="1" x14ac:dyDescent="0.25">
      <c r="A78" s="326" t="s">
        <v>121</v>
      </c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297"/>
      <c r="AB78" s="297"/>
      <c r="AC78" s="297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313">
        <v>4607111033659</v>
      </c>
      <c r="E79" s="314"/>
      <c r="F79" s="302">
        <v>0.3</v>
      </c>
      <c r="G79" s="32">
        <v>12</v>
      </c>
      <c r="H79" s="302">
        <v>3.6</v>
      </c>
      <c r="I79" s="302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0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10"/>
      <c r="R79" s="310"/>
      <c r="S79" s="310"/>
      <c r="T79" s="311"/>
      <c r="U79" s="34"/>
      <c r="V79" s="34"/>
      <c r="W79" s="35" t="s">
        <v>68</v>
      </c>
      <c r="X79" s="303">
        <v>0</v>
      </c>
      <c r="Y79" s="304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313">
        <v>4607111033659</v>
      </c>
      <c r="E80" s="314"/>
      <c r="F80" s="302">
        <v>0.3</v>
      </c>
      <c r="G80" s="32">
        <v>6</v>
      </c>
      <c r="H80" s="302">
        <v>1.8</v>
      </c>
      <c r="I80" s="302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4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0"/>
      <c r="R80" s="310"/>
      <c r="S80" s="310"/>
      <c r="T80" s="311"/>
      <c r="U80" s="34"/>
      <c r="V80" s="34"/>
      <c r="W80" s="35" t="s">
        <v>68</v>
      </c>
      <c r="X80" s="303">
        <v>0</v>
      </c>
      <c r="Y80" s="304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5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7"/>
      <c r="P81" s="318" t="s">
        <v>71</v>
      </c>
      <c r="Q81" s="319"/>
      <c r="R81" s="319"/>
      <c r="S81" s="319"/>
      <c r="T81" s="319"/>
      <c r="U81" s="319"/>
      <c r="V81" s="320"/>
      <c r="W81" s="37" t="s">
        <v>68</v>
      </c>
      <c r="X81" s="305">
        <f>IFERROR(SUM(X79:X80),"0")</f>
        <v>0</v>
      </c>
      <c r="Y81" s="305">
        <f>IFERROR(SUM(Y79:Y80),"0")</f>
        <v>0</v>
      </c>
      <c r="Z81" s="305">
        <f>IFERROR(IF(Z79="",0,Z79),"0")+IFERROR(IF(Z80="",0,Z80),"0")</f>
        <v>0</v>
      </c>
      <c r="AA81" s="306"/>
      <c r="AB81" s="306"/>
      <c r="AC81" s="306"/>
    </row>
    <row r="82" spans="1:68" x14ac:dyDescent="0.2">
      <c r="A82" s="316"/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7"/>
      <c r="P82" s="318" t="s">
        <v>71</v>
      </c>
      <c r="Q82" s="319"/>
      <c r="R82" s="319"/>
      <c r="S82" s="319"/>
      <c r="T82" s="319"/>
      <c r="U82" s="319"/>
      <c r="V82" s="320"/>
      <c r="W82" s="37" t="s">
        <v>72</v>
      </c>
      <c r="X82" s="305">
        <f>IFERROR(SUMPRODUCT(X79:X80*H79:H80),"0")</f>
        <v>0</v>
      </c>
      <c r="Y82" s="305">
        <f>IFERROR(SUMPRODUCT(Y79:Y80*H79:H80),"0")</f>
        <v>0</v>
      </c>
      <c r="Z82" s="37"/>
      <c r="AA82" s="306"/>
      <c r="AB82" s="306"/>
      <c r="AC82" s="306"/>
    </row>
    <row r="83" spans="1:68" ht="16.5" customHeight="1" x14ac:dyDescent="0.25">
      <c r="A83" s="321" t="s">
        <v>142</v>
      </c>
      <c r="B83" s="316"/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298"/>
      <c r="AB83" s="298"/>
      <c r="AC83" s="298"/>
    </row>
    <row r="84" spans="1:68" ht="14.25" customHeight="1" x14ac:dyDescent="0.25">
      <c r="A84" s="326" t="s">
        <v>143</v>
      </c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297"/>
      <c r="AB84" s="297"/>
      <c r="AC84" s="297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313">
        <v>4607111034120</v>
      </c>
      <c r="E85" s="314"/>
      <c r="F85" s="302">
        <v>0.3</v>
      </c>
      <c r="G85" s="32">
        <v>12</v>
      </c>
      <c r="H85" s="302">
        <v>3.6</v>
      </c>
      <c r="I85" s="302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10"/>
      <c r="R85" s="310"/>
      <c r="S85" s="310"/>
      <c r="T85" s="311"/>
      <c r="U85" s="34"/>
      <c r="V85" s="34"/>
      <c r="W85" s="35" t="s">
        <v>68</v>
      </c>
      <c r="X85" s="303">
        <v>0</v>
      </c>
      <c r="Y85" s="304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313">
        <v>4607111034137</v>
      </c>
      <c r="E86" s="314"/>
      <c r="F86" s="302">
        <v>0.3</v>
      </c>
      <c r="G86" s="32">
        <v>12</v>
      </c>
      <c r="H86" s="302">
        <v>3.6</v>
      </c>
      <c r="I86" s="302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2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10"/>
      <c r="R86" s="310"/>
      <c r="S86" s="310"/>
      <c r="T86" s="311"/>
      <c r="U86" s="34"/>
      <c r="V86" s="34"/>
      <c r="W86" s="35" t="s">
        <v>68</v>
      </c>
      <c r="X86" s="303">
        <v>0</v>
      </c>
      <c r="Y86" s="304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15"/>
      <c r="B87" s="316"/>
      <c r="C87" s="316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7"/>
      <c r="P87" s="318" t="s">
        <v>71</v>
      </c>
      <c r="Q87" s="319"/>
      <c r="R87" s="319"/>
      <c r="S87" s="319"/>
      <c r="T87" s="319"/>
      <c r="U87" s="319"/>
      <c r="V87" s="320"/>
      <c r="W87" s="37" t="s">
        <v>68</v>
      </c>
      <c r="X87" s="305">
        <f>IFERROR(SUM(X85:X86),"0")</f>
        <v>0</v>
      </c>
      <c r="Y87" s="305">
        <f>IFERROR(SUM(Y85:Y86),"0")</f>
        <v>0</v>
      </c>
      <c r="Z87" s="305">
        <f>IFERROR(IF(Z85="",0,Z85),"0")+IFERROR(IF(Z86="",0,Z86),"0")</f>
        <v>0</v>
      </c>
      <c r="AA87" s="306"/>
      <c r="AB87" s="306"/>
      <c r="AC87" s="306"/>
    </row>
    <row r="88" spans="1:68" x14ac:dyDescent="0.2">
      <c r="A88" s="316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7"/>
      <c r="P88" s="318" t="s">
        <v>71</v>
      </c>
      <c r="Q88" s="319"/>
      <c r="R88" s="319"/>
      <c r="S88" s="319"/>
      <c r="T88" s="319"/>
      <c r="U88" s="319"/>
      <c r="V88" s="320"/>
      <c r="W88" s="37" t="s">
        <v>72</v>
      </c>
      <c r="X88" s="305">
        <f>IFERROR(SUMPRODUCT(X85:X86*H85:H86),"0")</f>
        <v>0</v>
      </c>
      <c r="Y88" s="305">
        <f>IFERROR(SUMPRODUCT(Y85:Y86*H85:H86),"0")</f>
        <v>0</v>
      </c>
      <c r="Z88" s="37"/>
      <c r="AA88" s="306"/>
      <c r="AB88" s="306"/>
      <c r="AC88" s="306"/>
    </row>
    <row r="89" spans="1:68" ht="16.5" customHeight="1" x14ac:dyDescent="0.25">
      <c r="A89" s="321" t="s">
        <v>150</v>
      </c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298"/>
      <c r="AB89" s="298"/>
      <c r="AC89" s="298"/>
    </row>
    <row r="90" spans="1:68" ht="14.25" customHeight="1" x14ac:dyDescent="0.25">
      <c r="A90" s="326" t="s">
        <v>121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297"/>
      <c r="AB90" s="297"/>
      <c r="AC90" s="297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313">
        <v>4620207491027</v>
      </c>
      <c r="E91" s="314"/>
      <c r="F91" s="302">
        <v>0.24</v>
      </c>
      <c r="G91" s="32">
        <v>12</v>
      </c>
      <c r="H91" s="302">
        <v>2.88</v>
      </c>
      <c r="I91" s="302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8" t="s">
        <v>153</v>
      </c>
      <c r="Q91" s="310"/>
      <c r="R91" s="310"/>
      <c r="S91" s="310"/>
      <c r="T91" s="311"/>
      <c r="U91" s="34"/>
      <c r="V91" s="34"/>
      <c r="W91" s="35" t="s">
        <v>68</v>
      </c>
      <c r="X91" s="303">
        <v>0</v>
      </c>
      <c r="Y91" s="304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313">
        <v>4620207491003</v>
      </c>
      <c r="E92" s="314"/>
      <c r="F92" s="302">
        <v>0.24</v>
      </c>
      <c r="G92" s="32">
        <v>12</v>
      </c>
      <c r="H92" s="302">
        <v>2.88</v>
      </c>
      <c r="I92" s="302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47" t="s">
        <v>156</v>
      </c>
      <c r="Q92" s="310"/>
      <c r="R92" s="310"/>
      <c r="S92" s="310"/>
      <c r="T92" s="311"/>
      <c r="U92" s="34"/>
      <c r="V92" s="34"/>
      <c r="W92" s="35" t="s">
        <v>68</v>
      </c>
      <c r="X92" s="303">
        <v>0</v>
      </c>
      <c r="Y92" s="304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313">
        <v>4620207491034</v>
      </c>
      <c r="E93" s="314"/>
      <c r="F93" s="302">
        <v>0.24</v>
      </c>
      <c r="G93" s="32">
        <v>12</v>
      </c>
      <c r="H93" s="302">
        <v>2.88</v>
      </c>
      <c r="I93" s="302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54" t="s">
        <v>159</v>
      </c>
      <c r="Q93" s="310"/>
      <c r="R93" s="310"/>
      <c r="S93" s="310"/>
      <c r="T93" s="311"/>
      <c r="U93" s="34"/>
      <c r="V93" s="34"/>
      <c r="W93" s="35" t="s">
        <v>68</v>
      </c>
      <c r="X93" s="303">
        <v>0</v>
      </c>
      <c r="Y93" s="304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313">
        <v>4620207491010</v>
      </c>
      <c r="E94" s="314"/>
      <c r="F94" s="302">
        <v>0.24</v>
      </c>
      <c r="G94" s="32">
        <v>12</v>
      </c>
      <c r="H94" s="302">
        <v>2.88</v>
      </c>
      <c r="I94" s="302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49" t="s">
        <v>163</v>
      </c>
      <c r="Q94" s="310"/>
      <c r="R94" s="310"/>
      <c r="S94" s="310"/>
      <c r="T94" s="311"/>
      <c r="U94" s="34"/>
      <c r="V94" s="34"/>
      <c r="W94" s="35" t="s">
        <v>68</v>
      </c>
      <c r="X94" s="303">
        <v>0</v>
      </c>
      <c r="Y94" s="304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313">
        <v>4607111035028</v>
      </c>
      <c r="E95" s="314"/>
      <c r="F95" s="302">
        <v>0.48</v>
      </c>
      <c r="G95" s="32">
        <v>8</v>
      </c>
      <c r="H95" s="302">
        <v>3.84</v>
      </c>
      <c r="I95" s="302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54" t="s">
        <v>166</v>
      </c>
      <c r="Q95" s="310"/>
      <c r="R95" s="310"/>
      <c r="S95" s="310"/>
      <c r="T95" s="311"/>
      <c r="U95" s="34"/>
      <c r="V95" s="34"/>
      <c r="W95" s="35" t="s">
        <v>68</v>
      </c>
      <c r="X95" s="303">
        <v>0</v>
      </c>
      <c r="Y95" s="304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313">
        <v>4607111036407</v>
      </c>
      <c r="E96" s="314"/>
      <c r="F96" s="302">
        <v>0.3</v>
      </c>
      <c r="G96" s="32">
        <v>14</v>
      </c>
      <c r="H96" s="302">
        <v>4.2</v>
      </c>
      <c r="I96" s="302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10"/>
      <c r="R96" s="310"/>
      <c r="S96" s="310"/>
      <c r="T96" s="311"/>
      <c r="U96" s="34"/>
      <c r="V96" s="34"/>
      <c r="W96" s="35" t="s">
        <v>68</v>
      </c>
      <c r="X96" s="303">
        <v>0</v>
      </c>
      <c r="Y96" s="304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5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7"/>
      <c r="P97" s="318" t="s">
        <v>71</v>
      </c>
      <c r="Q97" s="319"/>
      <c r="R97" s="319"/>
      <c r="S97" s="319"/>
      <c r="T97" s="319"/>
      <c r="U97" s="319"/>
      <c r="V97" s="320"/>
      <c r="W97" s="37" t="s">
        <v>68</v>
      </c>
      <c r="X97" s="305">
        <f>IFERROR(SUM(X91:X96),"0")</f>
        <v>0</v>
      </c>
      <c r="Y97" s="305">
        <f>IFERROR(SUM(Y91:Y96),"0")</f>
        <v>0</v>
      </c>
      <c r="Z97" s="305">
        <f>IFERROR(IF(Z91="",0,Z91),"0")+IFERROR(IF(Z92="",0,Z92),"0")+IFERROR(IF(Z93="",0,Z93),"0")+IFERROR(IF(Z94="",0,Z94),"0")+IFERROR(IF(Z95="",0,Z95),"0")+IFERROR(IF(Z96="",0,Z96),"0")</f>
        <v>0</v>
      </c>
      <c r="AA97" s="306"/>
      <c r="AB97" s="306"/>
      <c r="AC97" s="306"/>
    </row>
    <row r="98" spans="1:68" x14ac:dyDescent="0.2">
      <c r="A98" s="316"/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7"/>
      <c r="P98" s="318" t="s">
        <v>71</v>
      </c>
      <c r="Q98" s="319"/>
      <c r="R98" s="319"/>
      <c r="S98" s="319"/>
      <c r="T98" s="319"/>
      <c r="U98" s="319"/>
      <c r="V98" s="320"/>
      <c r="W98" s="37" t="s">
        <v>72</v>
      </c>
      <c r="X98" s="305">
        <f>IFERROR(SUMPRODUCT(X91:X96*H91:H96),"0")</f>
        <v>0</v>
      </c>
      <c r="Y98" s="305">
        <f>IFERROR(SUMPRODUCT(Y91:Y96*H91:H96),"0")</f>
        <v>0</v>
      </c>
      <c r="Z98" s="37"/>
      <c r="AA98" s="306"/>
      <c r="AB98" s="306"/>
      <c r="AC98" s="306"/>
    </row>
    <row r="99" spans="1:68" ht="16.5" customHeight="1" x14ac:dyDescent="0.25">
      <c r="A99" s="321" t="s">
        <v>170</v>
      </c>
      <c r="B99" s="316"/>
      <c r="C99" s="316"/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298"/>
      <c r="AB99" s="298"/>
      <c r="AC99" s="298"/>
    </row>
    <row r="100" spans="1:68" ht="14.25" customHeight="1" x14ac:dyDescent="0.25">
      <c r="A100" s="326" t="s">
        <v>115</v>
      </c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6"/>
      <c r="U100" s="316"/>
      <c r="V100" s="316"/>
      <c r="W100" s="316"/>
      <c r="X100" s="316"/>
      <c r="Y100" s="316"/>
      <c r="Z100" s="316"/>
      <c r="AA100" s="297"/>
      <c r="AB100" s="297"/>
      <c r="AC100" s="297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313">
        <v>4607025784012</v>
      </c>
      <c r="E101" s="314"/>
      <c r="F101" s="302">
        <v>0.09</v>
      </c>
      <c r="G101" s="32">
        <v>24</v>
      </c>
      <c r="H101" s="302">
        <v>2.16</v>
      </c>
      <c r="I101" s="302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7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10"/>
      <c r="R101" s="310"/>
      <c r="S101" s="310"/>
      <c r="T101" s="311"/>
      <c r="U101" s="34"/>
      <c r="V101" s="34"/>
      <c r="W101" s="35" t="s">
        <v>68</v>
      </c>
      <c r="X101" s="303">
        <v>0</v>
      </c>
      <c r="Y101" s="304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313">
        <v>4607025784319</v>
      </c>
      <c r="E102" s="314"/>
      <c r="F102" s="302">
        <v>0.36</v>
      </c>
      <c r="G102" s="32">
        <v>10</v>
      </c>
      <c r="H102" s="302">
        <v>3.6</v>
      </c>
      <c r="I102" s="302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7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10"/>
      <c r="R102" s="310"/>
      <c r="S102" s="310"/>
      <c r="T102" s="311"/>
      <c r="U102" s="34"/>
      <c r="V102" s="34"/>
      <c r="W102" s="35" t="s">
        <v>68</v>
      </c>
      <c r="X102" s="303">
        <v>0</v>
      </c>
      <c r="Y102" s="304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5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7"/>
      <c r="P103" s="318" t="s">
        <v>71</v>
      </c>
      <c r="Q103" s="319"/>
      <c r="R103" s="319"/>
      <c r="S103" s="319"/>
      <c r="T103" s="319"/>
      <c r="U103" s="319"/>
      <c r="V103" s="320"/>
      <c r="W103" s="37" t="s">
        <v>68</v>
      </c>
      <c r="X103" s="305">
        <f>IFERROR(SUM(X101:X102),"0")</f>
        <v>0</v>
      </c>
      <c r="Y103" s="305">
        <f>IFERROR(SUM(Y101:Y102),"0")</f>
        <v>0</v>
      </c>
      <c r="Z103" s="305">
        <f>IFERROR(IF(Z101="",0,Z101),"0")+IFERROR(IF(Z102="",0,Z102),"0")</f>
        <v>0</v>
      </c>
      <c r="AA103" s="306"/>
      <c r="AB103" s="306"/>
      <c r="AC103" s="306"/>
    </row>
    <row r="104" spans="1:68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7"/>
      <c r="P104" s="318" t="s">
        <v>71</v>
      </c>
      <c r="Q104" s="319"/>
      <c r="R104" s="319"/>
      <c r="S104" s="319"/>
      <c r="T104" s="319"/>
      <c r="U104" s="319"/>
      <c r="V104" s="320"/>
      <c r="W104" s="37" t="s">
        <v>72</v>
      </c>
      <c r="X104" s="305">
        <f>IFERROR(SUMPRODUCT(X101:X102*H101:H102),"0")</f>
        <v>0</v>
      </c>
      <c r="Y104" s="305">
        <f>IFERROR(SUMPRODUCT(Y101:Y102*H101:H102),"0")</f>
        <v>0</v>
      </c>
      <c r="Z104" s="37"/>
      <c r="AA104" s="306"/>
      <c r="AB104" s="306"/>
      <c r="AC104" s="306"/>
    </row>
    <row r="105" spans="1:68" ht="16.5" customHeight="1" x14ac:dyDescent="0.25">
      <c r="A105" s="321" t="s">
        <v>176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  <c r="AA105" s="298"/>
      <c r="AB105" s="298"/>
      <c r="AC105" s="298"/>
    </row>
    <row r="106" spans="1:68" ht="14.25" customHeight="1" x14ac:dyDescent="0.25">
      <c r="A106" s="326" t="s">
        <v>62</v>
      </c>
      <c r="B106" s="316"/>
      <c r="C106" s="316"/>
      <c r="D106" s="316"/>
      <c r="E106" s="316"/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316"/>
      <c r="Y106" s="316"/>
      <c r="Z106" s="316"/>
      <c r="AA106" s="297"/>
      <c r="AB106" s="297"/>
      <c r="AC106" s="297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13">
        <v>4620207491157</v>
      </c>
      <c r="E107" s="314"/>
      <c r="F107" s="302">
        <v>0.7</v>
      </c>
      <c r="G107" s="32">
        <v>10</v>
      </c>
      <c r="H107" s="302">
        <v>7</v>
      </c>
      <c r="I107" s="302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0"/>
      <c r="R107" s="310"/>
      <c r="S107" s="310"/>
      <c r="T107" s="311"/>
      <c r="U107" s="34"/>
      <c r="V107" s="34"/>
      <c r="W107" s="35" t="s">
        <v>68</v>
      </c>
      <c r="X107" s="303">
        <v>0</v>
      </c>
      <c r="Y107" s="304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313">
        <v>4607111039262</v>
      </c>
      <c r="E108" s="314"/>
      <c r="F108" s="302">
        <v>0.4</v>
      </c>
      <c r="G108" s="32">
        <v>16</v>
      </c>
      <c r="H108" s="302">
        <v>6.4</v>
      </c>
      <c r="I108" s="302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0"/>
      <c r="R108" s="310"/>
      <c r="S108" s="310"/>
      <c r="T108" s="311"/>
      <c r="U108" s="34"/>
      <c r="V108" s="34"/>
      <c r="W108" s="35" t="s">
        <v>68</v>
      </c>
      <c r="X108" s="303">
        <v>0</v>
      </c>
      <c r="Y108" s="304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13">
        <v>4607111039248</v>
      </c>
      <c r="E109" s="314"/>
      <c r="F109" s="302">
        <v>0.7</v>
      </c>
      <c r="G109" s="32">
        <v>10</v>
      </c>
      <c r="H109" s="302">
        <v>7</v>
      </c>
      <c r="I109" s="302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0"/>
      <c r="R109" s="310"/>
      <c r="S109" s="310"/>
      <c r="T109" s="311"/>
      <c r="U109" s="34"/>
      <c r="V109" s="34"/>
      <c r="W109" s="35" t="s">
        <v>68</v>
      </c>
      <c r="X109" s="303">
        <v>0</v>
      </c>
      <c r="Y109" s="304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13">
        <v>4607111039293</v>
      </c>
      <c r="E110" s="314"/>
      <c r="F110" s="302">
        <v>0.4</v>
      </c>
      <c r="G110" s="32">
        <v>16</v>
      </c>
      <c r="H110" s="302">
        <v>6.4</v>
      </c>
      <c r="I110" s="302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0"/>
      <c r="R110" s="310"/>
      <c r="S110" s="310"/>
      <c r="T110" s="311"/>
      <c r="U110" s="34"/>
      <c r="V110" s="34"/>
      <c r="W110" s="35" t="s">
        <v>68</v>
      </c>
      <c r="X110" s="303">
        <v>0</v>
      </c>
      <c r="Y110" s="304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13">
        <v>4607111039279</v>
      </c>
      <c r="E111" s="314"/>
      <c r="F111" s="302">
        <v>0.7</v>
      </c>
      <c r="G111" s="32">
        <v>10</v>
      </c>
      <c r="H111" s="302">
        <v>7</v>
      </c>
      <c r="I111" s="302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0"/>
      <c r="R111" s="310"/>
      <c r="S111" s="310"/>
      <c r="T111" s="311"/>
      <c r="U111" s="34"/>
      <c r="V111" s="34"/>
      <c r="W111" s="35" t="s">
        <v>68</v>
      </c>
      <c r="X111" s="303">
        <v>0</v>
      </c>
      <c r="Y111" s="304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15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16"/>
      <c r="M112" s="316"/>
      <c r="N112" s="316"/>
      <c r="O112" s="317"/>
      <c r="P112" s="318" t="s">
        <v>71</v>
      </c>
      <c r="Q112" s="319"/>
      <c r="R112" s="319"/>
      <c r="S112" s="319"/>
      <c r="T112" s="319"/>
      <c r="U112" s="319"/>
      <c r="V112" s="320"/>
      <c r="W112" s="37" t="s">
        <v>68</v>
      </c>
      <c r="X112" s="305">
        <f>IFERROR(SUM(X107:X111),"0")</f>
        <v>0</v>
      </c>
      <c r="Y112" s="305">
        <f>IFERROR(SUM(Y107:Y111),"0")</f>
        <v>0</v>
      </c>
      <c r="Z112" s="305">
        <f>IFERROR(IF(Z107="",0,Z107),"0")+IFERROR(IF(Z108="",0,Z108),"0")+IFERROR(IF(Z109="",0,Z109),"0")+IFERROR(IF(Z110="",0,Z110),"0")+IFERROR(IF(Z111="",0,Z111),"0")</f>
        <v>0</v>
      </c>
      <c r="AA112" s="306"/>
      <c r="AB112" s="306"/>
      <c r="AC112" s="306"/>
    </row>
    <row r="113" spans="1:68" x14ac:dyDescent="0.2">
      <c r="A113" s="316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7"/>
      <c r="P113" s="318" t="s">
        <v>71</v>
      </c>
      <c r="Q113" s="319"/>
      <c r="R113" s="319"/>
      <c r="S113" s="319"/>
      <c r="T113" s="319"/>
      <c r="U113" s="319"/>
      <c r="V113" s="320"/>
      <c r="W113" s="37" t="s">
        <v>72</v>
      </c>
      <c r="X113" s="305">
        <f>IFERROR(SUMPRODUCT(X107:X111*H107:H111),"0")</f>
        <v>0</v>
      </c>
      <c r="Y113" s="305">
        <f>IFERROR(SUMPRODUCT(Y107:Y111*H107:H111),"0")</f>
        <v>0</v>
      </c>
      <c r="Z113" s="37"/>
      <c r="AA113" s="306"/>
      <c r="AB113" s="306"/>
      <c r="AC113" s="306"/>
    </row>
    <row r="114" spans="1:68" ht="14.25" customHeight="1" x14ac:dyDescent="0.25">
      <c r="A114" s="326" t="s">
        <v>121</v>
      </c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297"/>
      <c r="AB114" s="297"/>
      <c r="AC114" s="297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13">
        <v>4620207490983</v>
      </c>
      <c r="E115" s="314"/>
      <c r="F115" s="302">
        <v>0.22</v>
      </c>
      <c r="G115" s="32">
        <v>12</v>
      </c>
      <c r="H115" s="302">
        <v>2.64</v>
      </c>
      <c r="I115" s="302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0"/>
      <c r="R115" s="310"/>
      <c r="S115" s="310"/>
      <c r="T115" s="311"/>
      <c r="U115" s="34"/>
      <c r="V115" s="34"/>
      <c r="W115" s="35" t="s">
        <v>68</v>
      </c>
      <c r="X115" s="303">
        <v>0</v>
      </c>
      <c r="Y115" s="304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5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16"/>
      <c r="N116" s="316"/>
      <c r="O116" s="317"/>
      <c r="P116" s="318" t="s">
        <v>71</v>
      </c>
      <c r="Q116" s="319"/>
      <c r="R116" s="319"/>
      <c r="S116" s="319"/>
      <c r="T116" s="319"/>
      <c r="U116" s="319"/>
      <c r="V116" s="320"/>
      <c r="W116" s="37" t="s">
        <v>68</v>
      </c>
      <c r="X116" s="305">
        <f>IFERROR(SUM(X115:X115),"0")</f>
        <v>0</v>
      </c>
      <c r="Y116" s="305">
        <f>IFERROR(SUM(Y115:Y115),"0")</f>
        <v>0</v>
      </c>
      <c r="Z116" s="305">
        <f>IFERROR(IF(Z115="",0,Z115),"0")</f>
        <v>0</v>
      </c>
      <c r="AA116" s="306"/>
      <c r="AB116" s="306"/>
      <c r="AC116" s="306"/>
    </row>
    <row r="117" spans="1:68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7"/>
      <c r="P117" s="318" t="s">
        <v>71</v>
      </c>
      <c r="Q117" s="319"/>
      <c r="R117" s="319"/>
      <c r="S117" s="319"/>
      <c r="T117" s="319"/>
      <c r="U117" s="319"/>
      <c r="V117" s="320"/>
      <c r="W117" s="37" t="s">
        <v>72</v>
      </c>
      <c r="X117" s="305">
        <f>IFERROR(SUMPRODUCT(X115:X115*H115:H115),"0")</f>
        <v>0</v>
      </c>
      <c r="Y117" s="305">
        <f>IFERROR(SUMPRODUCT(Y115:Y115*H115:H115),"0")</f>
        <v>0</v>
      </c>
      <c r="Z117" s="37"/>
      <c r="AA117" s="306"/>
      <c r="AB117" s="306"/>
      <c r="AC117" s="306"/>
    </row>
    <row r="118" spans="1:68" ht="14.25" customHeight="1" x14ac:dyDescent="0.25">
      <c r="A118" s="326" t="s">
        <v>191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16"/>
      <c r="Z118" s="316"/>
      <c r="AA118" s="297"/>
      <c r="AB118" s="297"/>
      <c r="AC118" s="297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313">
        <v>4620207491140</v>
      </c>
      <c r="E119" s="314"/>
      <c r="F119" s="302">
        <v>0.6</v>
      </c>
      <c r="G119" s="32">
        <v>10</v>
      </c>
      <c r="H119" s="302">
        <v>6</v>
      </c>
      <c r="I119" s="302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92" t="s">
        <v>194</v>
      </c>
      <c r="Q119" s="310"/>
      <c r="R119" s="310"/>
      <c r="S119" s="310"/>
      <c r="T119" s="311"/>
      <c r="U119" s="34"/>
      <c r="V119" s="34"/>
      <c r="W119" s="35" t="s">
        <v>68</v>
      </c>
      <c r="X119" s="303">
        <v>0</v>
      </c>
      <c r="Y119" s="304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15"/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7"/>
      <c r="P120" s="318" t="s">
        <v>71</v>
      </c>
      <c r="Q120" s="319"/>
      <c r="R120" s="319"/>
      <c r="S120" s="319"/>
      <c r="T120" s="319"/>
      <c r="U120" s="319"/>
      <c r="V120" s="320"/>
      <c r="W120" s="37" t="s">
        <v>68</v>
      </c>
      <c r="X120" s="305">
        <f>IFERROR(SUM(X119:X119),"0")</f>
        <v>0</v>
      </c>
      <c r="Y120" s="305">
        <f>IFERROR(SUM(Y119:Y119),"0")</f>
        <v>0</v>
      </c>
      <c r="Z120" s="305">
        <f>IFERROR(IF(Z119="",0,Z119),"0")</f>
        <v>0</v>
      </c>
      <c r="AA120" s="306"/>
      <c r="AB120" s="306"/>
      <c r="AC120" s="306"/>
    </row>
    <row r="121" spans="1:68" x14ac:dyDescent="0.2">
      <c r="A121" s="316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7"/>
      <c r="P121" s="318" t="s">
        <v>71</v>
      </c>
      <c r="Q121" s="319"/>
      <c r="R121" s="319"/>
      <c r="S121" s="319"/>
      <c r="T121" s="319"/>
      <c r="U121" s="319"/>
      <c r="V121" s="320"/>
      <c r="W121" s="37" t="s">
        <v>72</v>
      </c>
      <c r="X121" s="305">
        <f>IFERROR(SUMPRODUCT(X119:X119*H119:H119),"0")</f>
        <v>0</v>
      </c>
      <c r="Y121" s="305">
        <f>IFERROR(SUMPRODUCT(Y119:Y119*H119:H119),"0")</f>
        <v>0</v>
      </c>
      <c r="Z121" s="37"/>
      <c r="AA121" s="306"/>
      <c r="AB121" s="306"/>
      <c r="AC121" s="306"/>
    </row>
    <row r="122" spans="1:68" ht="16.5" customHeight="1" x14ac:dyDescent="0.25">
      <c r="A122" s="321" t="s">
        <v>196</v>
      </c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316"/>
      <c r="R122" s="316"/>
      <c r="S122" s="316"/>
      <c r="T122" s="316"/>
      <c r="U122" s="316"/>
      <c r="V122" s="316"/>
      <c r="W122" s="316"/>
      <c r="X122" s="316"/>
      <c r="Y122" s="316"/>
      <c r="Z122" s="316"/>
      <c r="AA122" s="298"/>
      <c r="AB122" s="298"/>
      <c r="AC122" s="298"/>
    </row>
    <row r="123" spans="1:68" ht="14.25" customHeight="1" x14ac:dyDescent="0.25">
      <c r="A123" s="326" t="s">
        <v>121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16"/>
      <c r="Y123" s="316"/>
      <c r="Z123" s="316"/>
      <c r="AA123" s="297"/>
      <c r="AB123" s="297"/>
      <c r="AC123" s="297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313">
        <v>4607111034014</v>
      </c>
      <c r="E124" s="314"/>
      <c r="F124" s="302">
        <v>0.25</v>
      </c>
      <c r="G124" s="32">
        <v>12</v>
      </c>
      <c r="H124" s="302">
        <v>3</v>
      </c>
      <c r="I124" s="302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50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10"/>
      <c r="R124" s="310"/>
      <c r="S124" s="310"/>
      <c r="T124" s="311"/>
      <c r="U124" s="34"/>
      <c r="V124" s="34"/>
      <c r="W124" s="35" t="s">
        <v>68</v>
      </c>
      <c r="X124" s="303">
        <v>0</v>
      </c>
      <c r="Y124" s="304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313">
        <v>4607111033994</v>
      </c>
      <c r="E125" s="314"/>
      <c r="F125" s="302">
        <v>0.25</v>
      </c>
      <c r="G125" s="32">
        <v>12</v>
      </c>
      <c r="H125" s="302">
        <v>3</v>
      </c>
      <c r="I125" s="302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10"/>
      <c r="R125" s="310"/>
      <c r="S125" s="310"/>
      <c r="T125" s="311"/>
      <c r="U125" s="34"/>
      <c r="V125" s="34"/>
      <c r="W125" s="35" t="s">
        <v>68</v>
      </c>
      <c r="X125" s="303">
        <v>0</v>
      </c>
      <c r="Y125" s="304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15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7"/>
      <c r="P126" s="318" t="s">
        <v>71</v>
      </c>
      <c r="Q126" s="319"/>
      <c r="R126" s="319"/>
      <c r="S126" s="319"/>
      <c r="T126" s="319"/>
      <c r="U126" s="319"/>
      <c r="V126" s="320"/>
      <c r="W126" s="37" t="s">
        <v>68</v>
      </c>
      <c r="X126" s="305">
        <f>IFERROR(SUM(X124:X125),"0")</f>
        <v>0</v>
      </c>
      <c r="Y126" s="305">
        <f>IFERROR(SUM(Y124:Y125),"0")</f>
        <v>0</v>
      </c>
      <c r="Z126" s="305">
        <f>IFERROR(IF(Z124="",0,Z124),"0")+IFERROR(IF(Z125="",0,Z125),"0")</f>
        <v>0</v>
      </c>
      <c r="AA126" s="306"/>
      <c r="AB126" s="306"/>
      <c r="AC126" s="306"/>
    </row>
    <row r="127" spans="1:68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7"/>
      <c r="P127" s="318" t="s">
        <v>71</v>
      </c>
      <c r="Q127" s="319"/>
      <c r="R127" s="319"/>
      <c r="S127" s="319"/>
      <c r="T127" s="319"/>
      <c r="U127" s="319"/>
      <c r="V127" s="320"/>
      <c r="W127" s="37" t="s">
        <v>72</v>
      </c>
      <c r="X127" s="305">
        <f>IFERROR(SUMPRODUCT(X124:X125*H124:H125),"0")</f>
        <v>0</v>
      </c>
      <c r="Y127" s="305">
        <f>IFERROR(SUMPRODUCT(Y124:Y125*H124:H125),"0")</f>
        <v>0</v>
      </c>
      <c r="Z127" s="37"/>
      <c r="AA127" s="306"/>
      <c r="AB127" s="306"/>
      <c r="AC127" s="306"/>
    </row>
    <row r="128" spans="1:68" ht="16.5" customHeight="1" x14ac:dyDescent="0.25">
      <c r="A128" s="321" t="s">
        <v>202</v>
      </c>
      <c r="B128" s="316"/>
      <c r="C128" s="316"/>
      <c r="D128" s="316"/>
      <c r="E128" s="316"/>
      <c r="F128" s="316"/>
      <c r="G128" s="316"/>
      <c r="H128" s="316"/>
      <c r="I128" s="316"/>
      <c r="J128" s="316"/>
      <c r="K128" s="316"/>
      <c r="L128" s="316"/>
      <c r="M128" s="316"/>
      <c r="N128" s="316"/>
      <c r="O128" s="316"/>
      <c r="P128" s="316"/>
      <c r="Q128" s="316"/>
      <c r="R128" s="316"/>
      <c r="S128" s="316"/>
      <c r="T128" s="316"/>
      <c r="U128" s="316"/>
      <c r="V128" s="316"/>
      <c r="W128" s="316"/>
      <c r="X128" s="316"/>
      <c r="Y128" s="316"/>
      <c r="Z128" s="316"/>
      <c r="AA128" s="298"/>
      <c r="AB128" s="298"/>
      <c r="AC128" s="298"/>
    </row>
    <row r="129" spans="1:68" ht="14.25" customHeight="1" x14ac:dyDescent="0.25">
      <c r="A129" s="326" t="s">
        <v>121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16"/>
      <c r="Y129" s="316"/>
      <c r="Z129" s="316"/>
      <c r="AA129" s="297"/>
      <c r="AB129" s="297"/>
      <c r="AC129" s="297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313">
        <v>4607111039095</v>
      </c>
      <c r="E130" s="314"/>
      <c r="F130" s="302">
        <v>0.25</v>
      </c>
      <c r="G130" s="32">
        <v>12</v>
      </c>
      <c r="H130" s="302">
        <v>3</v>
      </c>
      <c r="I130" s="302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5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10"/>
      <c r="R130" s="310"/>
      <c r="S130" s="310"/>
      <c r="T130" s="311"/>
      <c r="U130" s="34"/>
      <c r="V130" s="34"/>
      <c r="W130" s="35" t="s">
        <v>68</v>
      </c>
      <c r="X130" s="303">
        <v>0</v>
      </c>
      <c r="Y130" s="304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313">
        <v>4607111034199</v>
      </c>
      <c r="E131" s="314"/>
      <c r="F131" s="302">
        <v>0.25</v>
      </c>
      <c r="G131" s="32">
        <v>12</v>
      </c>
      <c r="H131" s="302">
        <v>3</v>
      </c>
      <c r="I131" s="302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10"/>
      <c r="R131" s="310"/>
      <c r="S131" s="310"/>
      <c r="T131" s="311"/>
      <c r="U131" s="34"/>
      <c r="V131" s="34"/>
      <c r="W131" s="35" t="s">
        <v>68</v>
      </c>
      <c r="X131" s="303">
        <v>0</v>
      </c>
      <c r="Y131" s="304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15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7"/>
      <c r="P132" s="318" t="s">
        <v>71</v>
      </c>
      <c r="Q132" s="319"/>
      <c r="R132" s="319"/>
      <c r="S132" s="319"/>
      <c r="T132" s="319"/>
      <c r="U132" s="319"/>
      <c r="V132" s="320"/>
      <c r="W132" s="37" t="s">
        <v>68</v>
      </c>
      <c r="X132" s="305">
        <f>IFERROR(SUM(X130:X131),"0")</f>
        <v>0</v>
      </c>
      <c r="Y132" s="305">
        <f>IFERROR(SUM(Y130:Y131),"0")</f>
        <v>0</v>
      </c>
      <c r="Z132" s="305">
        <f>IFERROR(IF(Z130="",0,Z130),"0")+IFERROR(IF(Z131="",0,Z131),"0")</f>
        <v>0</v>
      </c>
      <c r="AA132" s="306"/>
      <c r="AB132" s="306"/>
      <c r="AC132" s="306"/>
    </row>
    <row r="133" spans="1:68" x14ac:dyDescent="0.2">
      <c r="A133" s="316"/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7"/>
      <c r="P133" s="318" t="s">
        <v>71</v>
      </c>
      <c r="Q133" s="319"/>
      <c r="R133" s="319"/>
      <c r="S133" s="319"/>
      <c r="T133" s="319"/>
      <c r="U133" s="319"/>
      <c r="V133" s="320"/>
      <c r="W133" s="37" t="s">
        <v>72</v>
      </c>
      <c r="X133" s="305">
        <f>IFERROR(SUMPRODUCT(X130:X131*H130:H131),"0")</f>
        <v>0</v>
      </c>
      <c r="Y133" s="305">
        <f>IFERROR(SUMPRODUCT(Y130:Y131*H130:H131),"0")</f>
        <v>0</v>
      </c>
      <c r="Z133" s="37"/>
      <c r="AA133" s="306"/>
      <c r="AB133" s="306"/>
      <c r="AC133" s="306"/>
    </row>
    <row r="134" spans="1:68" ht="16.5" customHeight="1" x14ac:dyDescent="0.25">
      <c r="A134" s="321" t="s">
        <v>209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16"/>
      <c r="Z134" s="316"/>
      <c r="AA134" s="298"/>
      <c r="AB134" s="298"/>
      <c r="AC134" s="298"/>
    </row>
    <row r="135" spans="1:68" ht="14.25" customHeight="1" x14ac:dyDescent="0.25">
      <c r="A135" s="326" t="s">
        <v>121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16"/>
      <c r="Z135" s="316"/>
      <c r="AA135" s="297"/>
      <c r="AB135" s="297"/>
      <c r="AC135" s="297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313">
        <v>4620207490914</v>
      </c>
      <c r="E136" s="314"/>
      <c r="F136" s="302">
        <v>0.2</v>
      </c>
      <c r="G136" s="32">
        <v>12</v>
      </c>
      <c r="H136" s="302">
        <v>2.4</v>
      </c>
      <c r="I136" s="302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95" t="s">
        <v>212</v>
      </c>
      <c r="Q136" s="310"/>
      <c r="R136" s="310"/>
      <c r="S136" s="310"/>
      <c r="T136" s="311"/>
      <c r="U136" s="34"/>
      <c r="V136" s="34"/>
      <c r="W136" s="35" t="s">
        <v>68</v>
      </c>
      <c r="X136" s="303">
        <v>0</v>
      </c>
      <c r="Y136" s="304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313">
        <v>4620207490853</v>
      </c>
      <c r="E137" s="314"/>
      <c r="F137" s="302">
        <v>0.2</v>
      </c>
      <c r="G137" s="32">
        <v>12</v>
      </c>
      <c r="H137" s="302">
        <v>2.4</v>
      </c>
      <c r="I137" s="302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9" t="s">
        <v>215</v>
      </c>
      <c r="Q137" s="310"/>
      <c r="R137" s="310"/>
      <c r="S137" s="310"/>
      <c r="T137" s="311"/>
      <c r="U137" s="34"/>
      <c r="V137" s="34"/>
      <c r="W137" s="35" t="s">
        <v>68</v>
      </c>
      <c r="X137" s="303">
        <v>0</v>
      </c>
      <c r="Y137" s="304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15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6"/>
      <c r="N138" s="316"/>
      <c r="O138" s="317"/>
      <c r="P138" s="318" t="s">
        <v>71</v>
      </c>
      <c r="Q138" s="319"/>
      <c r="R138" s="319"/>
      <c r="S138" s="319"/>
      <c r="T138" s="319"/>
      <c r="U138" s="319"/>
      <c r="V138" s="320"/>
      <c r="W138" s="37" t="s">
        <v>68</v>
      </c>
      <c r="X138" s="305">
        <f>IFERROR(SUM(X136:X137),"0")</f>
        <v>0</v>
      </c>
      <c r="Y138" s="305">
        <f>IFERROR(SUM(Y136:Y137),"0")</f>
        <v>0</v>
      </c>
      <c r="Z138" s="305">
        <f>IFERROR(IF(Z136="",0,Z136),"0")+IFERROR(IF(Z137="",0,Z137),"0")</f>
        <v>0</v>
      </c>
      <c r="AA138" s="306"/>
      <c r="AB138" s="306"/>
      <c r="AC138" s="306"/>
    </row>
    <row r="139" spans="1:68" x14ac:dyDescent="0.2">
      <c r="A139" s="316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7"/>
      <c r="P139" s="318" t="s">
        <v>71</v>
      </c>
      <c r="Q139" s="319"/>
      <c r="R139" s="319"/>
      <c r="S139" s="319"/>
      <c r="T139" s="319"/>
      <c r="U139" s="319"/>
      <c r="V139" s="320"/>
      <c r="W139" s="37" t="s">
        <v>72</v>
      </c>
      <c r="X139" s="305">
        <f>IFERROR(SUMPRODUCT(X136:X137*H136:H137),"0")</f>
        <v>0</v>
      </c>
      <c r="Y139" s="305">
        <f>IFERROR(SUMPRODUCT(Y136:Y137*H136:H137),"0")</f>
        <v>0</v>
      </c>
      <c r="Z139" s="37"/>
      <c r="AA139" s="306"/>
      <c r="AB139" s="306"/>
      <c r="AC139" s="306"/>
    </row>
    <row r="140" spans="1:68" ht="16.5" customHeight="1" x14ac:dyDescent="0.25">
      <c r="A140" s="321" t="s">
        <v>216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Z140" s="316"/>
      <c r="AA140" s="298"/>
      <c r="AB140" s="298"/>
      <c r="AC140" s="298"/>
    </row>
    <row r="141" spans="1:68" ht="14.25" customHeight="1" x14ac:dyDescent="0.25">
      <c r="A141" s="326" t="s">
        <v>121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Z141" s="316"/>
      <c r="AA141" s="297"/>
      <c r="AB141" s="297"/>
      <c r="AC141" s="297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313">
        <v>4607111035806</v>
      </c>
      <c r="E142" s="314"/>
      <c r="F142" s="302">
        <v>0.25</v>
      </c>
      <c r="G142" s="32">
        <v>12</v>
      </c>
      <c r="H142" s="302">
        <v>3</v>
      </c>
      <c r="I142" s="302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10"/>
      <c r="R142" s="310"/>
      <c r="S142" s="310"/>
      <c r="T142" s="311"/>
      <c r="U142" s="34"/>
      <c r="V142" s="34"/>
      <c r="W142" s="35" t="s">
        <v>68</v>
      </c>
      <c r="X142" s="303">
        <v>0</v>
      </c>
      <c r="Y142" s="304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15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16"/>
      <c r="M143" s="316"/>
      <c r="N143" s="316"/>
      <c r="O143" s="317"/>
      <c r="P143" s="318" t="s">
        <v>71</v>
      </c>
      <c r="Q143" s="319"/>
      <c r="R143" s="319"/>
      <c r="S143" s="319"/>
      <c r="T143" s="319"/>
      <c r="U143" s="319"/>
      <c r="V143" s="320"/>
      <c r="W143" s="37" t="s">
        <v>68</v>
      </c>
      <c r="X143" s="305">
        <f>IFERROR(SUM(X142:X142),"0")</f>
        <v>0</v>
      </c>
      <c r="Y143" s="305">
        <f>IFERROR(SUM(Y142:Y142),"0")</f>
        <v>0</v>
      </c>
      <c r="Z143" s="305">
        <f>IFERROR(IF(Z142="",0,Z142),"0")</f>
        <v>0</v>
      </c>
      <c r="AA143" s="306"/>
      <c r="AB143" s="306"/>
      <c r="AC143" s="306"/>
    </row>
    <row r="144" spans="1:68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16"/>
      <c r="M144" s="316"/>
      <c r="N144" s="316"/>
      <c r="O144" s="317"/>
      <c r="P144" s="318" t="s">
        <v>71</v>
      </c>
      <c r="Q144" s="319"/>
      <c r="R144" s="319"/>
      <c r="S144" s="319"/>
      <c r="T144" s="319"/>
      <c r="U144" s="319"/>
      <c r="V144" s="320"/>
      <c r="W144" s="37" t="s">
        <v>72</v>
      </c>
      <c r="X144" s="305">
        <f>IFERROR(SUMPRODUCT(X142:X142*H142:H142),"0")</f>
        <v>0</v>
      </c>
      <c r="Y144" s="305">
        <f>IFERROR(SUMPRODUCT(Y142:Y142*H142:H142),"0")</f>
        <v>0</v>
      </c>
      <c r="Z144" s="37"/>
      <c r="AA144" s="306"/>
      <c r="AB144" s="306"/>
      <c r="AC144" s="306"/>
    </row>
    <row r="145" spans="1:68" ht="16.5" customHeight="1" x14ac:dyDescent="0.25">
      <c r="A145" s="321" t="s">
        <v>220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298"/>
      <c r="AB145" s="298"/>
      <c r="AC145" s="298"/>
    </row>
    <row r="146" spans="1:68" ht="14.25" customHeight="1" x14ac:dyDescent="0.25">
      <c r="A146" s="326" t="s">
        <v>121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Z146" s="316"/>
      <c r="AA146" s="297"/>
      <c r="AB146" s="297"/>
      <c r="AC146" s="297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313">
        <v>4607111039613</v>
      </c>
      <c r="E147" s="314"/>
      <c r="F147" s="302">
        <v>0.09</v>
      </c>
      <c r="G147" s="32">
        <v>30</v>
      </c>
      <c r="H147" s="302">
        <v>2.7</v>
      </c>
      <c r="I147" s="302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4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10"/>
      <c r="R147" s="310"/>
      <c r="S147" s="310"/>
      <c r="T147" s="311"/>
      <c r="U147" s="34"/>
      <c r="V147" s="34"/>
      <c r="W147" s="35" t="s">
        <v>68</v>
      </c>
      <c r="X147" s="303">
        <v>0</v>
      </c>
      <c r="Y147" s="304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15"/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7"/>
      <c r="P148" s="318" t="s">
        <v>71</v>
      </c>
      <c r="Q148" s="319"/>
      <c r="R148" s="319"/>
      <c r="S148" s="319"/>
      <c r="T148" s="319"/>
      <c r="U148" s="319"/>
      <c r="V148" s="320"/>
      <c r="W148" s="37" t="s">
        <v>68</v>
      </c>
      <c r="X148" s="305">
        <f>IFERROR(SUM(X147:X147),"0")</f>
        <v>0</v>
      </c>
      <c r="Y148" s="305">
        <f>IFERROR(SUM(Y147:Y147),"0")</f>
        <v>0</v>
      </c>
      <c r="Z148" s="305">
        <f>IFERROR(IF(Z147="",0,Z147),"0")</f>
        <v>0</v>
      </c>
      <c r="AA148" s="306"/>
      <c r="AB148" s="306"/>
      <c r="AC148" s="306"/>
    </row>
    <row r="149" spans="1:68" x14ac:dyDescent="0.2">
      <c r="A149" s="316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7"/>
      <c r="P149" s="318" t="s">
        <v>71</v>
      </c>
      <c r="Q149" s="319"/>
      <c r="R149" s="319"/>
      <c r="S149" s="319"/>
      <c r="T149" s="319"/>
      <c r="U149" s="319"/>
      <c r="V149" s="320"/>
      <c r="W149" s="37" t="s">
        <v>72</v>
      </c>
      <c r="X149" s="305">
        <f>IFERROR(SUMPRODUCT(X147:X147*H147:H147),"0")</f>
        <v>0</v>
      </c>
      <c r="Y149" s="305">
        <f>IFERROR(SUMPRODUCT(Y147:Y147*H147:H147),"0")</f>
        <v>0</v>
      </c>
      <c r="Z149" s="37"/>
      <c r="AA149" s="306"/>
      <c r="AB149" s="306"/>
      <c r="AC149" s="306"/>
    </row>
    <row r="150" spans="1:68" ht="16.5" customHeight="1" x14ac:dyDescent="0.25">
      <c r="A150" s="321" t="s">
        <v>223</v>
      </c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Z150" s="316"/>
      <c r="AA150" s="298"/>
      <c r="AB150" s="298"/>
      <c r="AC150" s="298"/>
    </row>
    <row r="151" spans="1:68" ht="14.25" customHeight="1" x14ac:dyDescent="0.25">
      <c r="A151" s="326" t="s">
        <v>191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Z151" s="316"/>
      <c r="AA151" s="297"/>
      <c r="AB151" s="297"/>
      <c r="AC151" s="297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313">
        <v>4607111035646</v>
      </c>
      <c r="E152" s="314"/>
      <c r="F152" s="302">
        <v>0.2</v>
      </c>
      <c r="G152" s="32">
        <v>8</v>
      </c>
      <c r="H152" s="302">
        <v>1.6</v>
      </c>
      <c r="I152" s="302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3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10"/>
      <c r="R152" s="310"/>
      <c r="S152" s="310"/>
      <c r="T152" s="311"/>
      <c r="U152" s="34"/>
      <c r="V152" s="34"/>
      <c r="W152" s="35" t="s">
        <v>68</v>
      </c>
      <c r="X152" s="303">
        <v>0</v>
      </c>
      <c r="Y152" s="304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15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7"/>
      <c r="P153" s="318" t="s">
        <v>71</v>
      </c>
      <c r="Q153" s="319"/>
      <c r="R153" s="319"/>
      <c r="S153" s="319"/>
      <c r="T153" s="319"/>
      <c r="U153" s="319"/>
      <c r="V153" s="320"/>
      <c r="W153" s="37" t="s">
        <v>68</v>
      </c>
      <c r="X153" s="305">
        <f>IFERROR(SUM(X152:X152),"0")</f>
        <v>0</v>
      </c>
      <c r="Y153" s="305">
        <f>IFERROR(SUM(Y152:Y152),"0")</f>
        <v>0</v>
      </c>
      <c r="Z153" s="305">
        <f>IFERROR(IF(Z152="",0,Z152),"0")</f>
        <v>0</v>
      </c>
      <c r="AA153" s="306"/>
      <c r="AB153" s="306"/>
      <c r="AC153" s="306"/>
    </row>
    <row r="154" spans="1:68" x14ac:dyDescent="0.2">
      <c r="A154" s="316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7"/>
      <c r="P154" s="318" t="s">
        <v>71</v>
      </c>
      <c r="Q154" s="319"/>
      <c r="R154" s="319"/>
      <c r="S154" s="319"/>
      <c r="T154" s="319"/>
      <c r="U154" s="319"/>
      <c r="V154" s="320"/>
      <c r="W154" s="37" t="s">
        <v>72</v>
      </c>
      <c r="X154" s="305">
        <f>IFERROR(SUMPRODUCT(X152:X152*H152:H152),"0")</f>
        <v>0</v>
      </c>
      <c r="Y154" s="305">
        <f>IFERROR(SUMPRODUCT(Y152:Y152*H152:H152),"0")</f>
        <v>0</v>
      </c>
      <c r="Z154" s="37"/>
      <c r="AA154" s="306"/>
      <c r="AB154" s="306"/>
      <c r="AC154" s="306"/>
    </row>
    <row r="155" spans="1:68" ht="16.5" customHeight="1" x14ac:dyDescent="0.25">
      <c r="A155" s="321" t="s">
        <v>228</v>
      </c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298"/>
      <c r="AB155" s="298"/>
      <c r="AC155" s="298"/>
    </row>
    <row r="156" spans="1:68" ht="14.25" customHeight="1" x14ac:dyDescent="0.25">
      <c r="A156" s="326" t="s">
        <v>121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297"/>
      <c r="AB156" s="297"/>
      <c r="AC156" s="297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313">
        <v>4607111036568</v>
      </c>
      <c r="E157" s="314"/>
      <c r="F157" s="302">
        <v>0.28000000000000003</v>
      </c>
      <c r="G157" s="32">
        <v>6</v>
      </c>
      <c r="H157" s="302">
        <v>1.68</v>
      </c>
      <c r="I157" s="302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10"/>
      <c r="R157" s="310"/>
      <c r="S157" s="310"/>
      <c r="T157" s="311"/>
      <c r="U157" s="34"/>
      <c r="V157" s="34"/>
      <c r="W157" s="35" t="s">
        <v>68</v>
      </c>
      <c r="X157" s="303">
        <v>0</v>
      </c>
      <c r="Y157" s="304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15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7"/>
      <c r="P158" s="318" t="s">
        <v>71</v>
      </c>
      <c r="Q158" s="319"/>
      <c r="R158" s="319"/>
      <c r="S158" s="319"/>
      <c r="T158" s="319"/>
      <c r="U158" s="319"/>
      <c r="V158" s="320"/>
      <c r="W158" s="37" t="s">
        <v>68</v>
      </c>
      <c r="X158" s="305">
        <f>IFERROR(SUM(X157:X157),"0")</f>
        <v>0</v>
      </c>
      <c r="Y158" s="305">
        <f>IFERROR(SUM(Y157:Y157),"0")</f>
        <v>0</v>
      </c>
      <c r="Z158" s="305">
        <f>IFERROR(IF(Z157="",0,Z157),"0")</f>
        <v>0</v>
      </c>
      <c r="AA158" s="306"/>
      <c r="AB158" s="306"/>
      <c r="AC158" s="306"/>
    </row>
    <row r="159" spans="1:68" x14ac:dyDescent="0.2">
      <c r="A159" s="316"/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7"/>
      <c r="P159" s="318" t="s">
        <v>71</v>
      </c>
      <c r="Q159" s="319"/>
      <c r="R159" s="319"/>
      <c r="S159" s="319"/>
      <c r="T159" s="319"/>
      <c r="U159" s="319"/>
      <c r="V159" s="320"/>
      <c r="W159" s="37" t="s">
        <v>72</v>
      </c>
      <c r="X159" s="305">
        <f>IFERROR(SUMPRODUCT(X157:X157*H157:H157),"0")</f>
        <v>0</v>
      </c>
      <c r="Y159" s="305">
        <f>IFERROR(SUMPRODUCT(Y157:Y157*H157:H157),"0")</f>
        <v>0</v>
      </c>
      <c r="Z159" s="37"/>
      <c r="AA159" s="306"/>
      <c r="AB159" s="306"/>
      <c r="AC159" s="306"/>
    </row>
    <row r="160" spans="1:68" ht="27.75" customHeight="1" x14ac:dyDescent="0.2">
      <c r="A160" s="362" t="s">
        <v>232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48"/>
      <c r="AB160" s="48"/>
      <c r="AC160" s="48"/>
    </row>
    <row r="161" spans="1:68" ht="16.5" customHeight="1" x14ac:dyDescent="0.25">
      <c r="A161" s="321" t="s">
        <v>233</v>
      </c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Z161" s="316"/>
      <c r="AA161" s="298"/>
      <c r="AB161" s="298"/>
      <c r="AC161" s="298"/>
    </row>
    <row r="162" spans="1:68" ht="14.25" customHeight="1" x14ac:dyDescent="0.25">
      <c r="A162" s="326" t="s">
        <v>62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Z162" s="316"/>
      <c r="AA162" s="297"/>
      <c r="AB162" s="297"/>
      <c r="AC162" s="297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313">
        <v>4607111036384</v>
      </c>
      <c r="E163" s="314"/>
      <c r="F163" s="302">
        <v>5</v>
      </c>
      <c r="G163" s="32">
        <v>1</v>
      </c>
      <c r="H163" s="302">
        <v>5</v>
      </c>
      <c r="I163" s="302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10"/>
      <c r="R163" s="310"/>
      <c r="S163" s="310"/>
      <c r="T163" s="311"/>
      <c r="U163" s="34"/>
      <c r="V163" s="34"/>
      <c r="W163" s="35" t="s">
        <v>68</v>
      </c>
      <c r="X163" s="303">
        <v>0</v>
      </c>
      <c r="Y163" s="304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313">
        <v>4607111036216</v>
      </c>
      <c r="E164" s="314"/>
      <c r="F164" s="302">
        <v>5</v>
      </c>
      <c r="G164" s="32">
        <v>1</v>
      </c>
      <c r="H164" s="302">
        <v>5</v>
      </c>
      <c r="I164" s="302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10"/>
      <c r="R164" s="310"/>
      <c r="S164" s="310"/>
      <c r="T164" s="311"/>
      <c r="U164" s="34"/>
      <c r="V164" s="34"/>
      <c r="W164" s="35" t="s">
        <v>68</v>
      </c>
      <c r="X164" s="303">
        <v>0</v>
      </c>
      <c r="Y164" s="304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15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7"/>
      <c r="P165" s="318" t="s">
        <v>71</v>
      </c>
      <c r="Q165" s="319"/>
      <c r="R165" s="319"/>
      <c r="S165" s="319"/>
      <c r="T165" s="319"/>
      <c r="U165" s="319"/>
      <c r="V165" s="320"/>
      <c r="W165" s="37" t="s">
        <v>68</v>
      </c>
      <c r="X165" s="305">
        <f>IFERROR(SUM(X163:X164),"0")</f>
        <v>0</v>
      </c>
      <c r="Y165" s="305">
        <f>IFERROR(SUM(Y163:Y164),"0")</f>
        <v>0</v>
      </c>
      <c r="Z165" s="305">
        <f>IFERROR(IF(Z163="",0,Z163),"0")+IFERROR(IF(Z164="",0,Z164),"0")</f>
        <v>0</v>
      </c>
      <c r="AA165" s="306"/>
      <c r="AB165" s="306"/>
      <c r="AC165" s="306"/>
    </row>
    <row r="166" spans="1:68" x14ac:dyDescent="0.2">
      <c r="A166" s="316"/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7"/>
      <c r="P166" s="318" t="s">
        <v>71</v>
      </c>
      <c r="Q166" s="319"/>
      <c r="R166" s="319"/>
      <c r="S166" s="319"/>
      <c r="T166" s="319"/>
      <c r="U166" s="319"/>
      <c r="V166" s="320"/>
      <c r="W166" s="37" t="s">
        <v>72</v>
      </c>
      <c r="X166" s="305">
        <f>IFERROR(SUMPRODUCT(X163:X164*H163:H164),"0")</f>
        <v>0</v>
      </c>
      <c r="Y166" s="305">
        <f>IFERROR(SUMPRODUCT(Y163:Y164*H163:H164),"0")</f>
        <v>0</v>
      </c>
      <c r="Z166" s="37"/>
      <c r="AA166" s="306"/>
      <c r="AB166" s="306"/>
      <c r="AC166" s="306"/>
    </row>
    <row r="167" spans="1:68" ht="27.75" customHeight="1" x14ac:dyDescent="0.2">
      <c r="A167" s="362" t="s">
        <v>241</v>
      </c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48"/>
      <c r="AB167" s="48"/>
      <c r="AC167" s="48"/>
    </row>
    <row r="168" spans="1:68" ht="16.5" customHeight="1" x14ac:dyDescent="0.25">
      <c r="A168" s="321" t="s">
        <v>242</v>
      </c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Z168" s="316"/>
      <c r="AA168" s="298"/>
      <c r="AB168" s="298"/>
      <c r="AC168" s="298"/>
    </row>
    <row r="169" spans="1:68" ht="14.25" customHeight="1" x14ac:dyDescent="0.25">
      <c r="A169" s="326" t="s">
        <v>75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Z169" s="316"/>
      <c r="AA169" s="297"/>
      <c r="AB169" s="297"/>
      <c r="AC169" s="297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313">
        <v>4607111035691</v>
      </c>
      <c r="E170" s="314"/>
      <c r="F170" s="302">
        <v>0.25</v>
      </c>
      <c r="G170" s="32">
        <v>12</v>
      </c>
      <c r="H170" s="302">
        <v>3</v>
      </c>
      <c r="I170" s="302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4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10"/>
      <c r="R170" s="310"/>
      <c r="S170" s="310"/>
      <c r="T170" s="311"/>
      <c r="U170" s="34"/>
      <c r="V170" s="34"/>
      <c r="W170" s="35" t="s">
        <v>68</v>
      </c>
      <c r="X170" s="303">
        <v>0</v>
      </c>
      <c r="Y170" s="304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313">
        <v>4607111035721</v>
      </c>
      <c r="E171" s="314"/>
      <c r="F171" s="302">
        <v>0.25</v>
      </c>
      <c r="G171" s="32">
        <v>12</v>
      </c>
      <c r="H171" s="302">
        <v>3</v>
      </c>
      <c r="I171" s="302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10"/>
      <c r="R171" s="310"/>
      <c r="S171" s="310"/>
      <c r="T171" s="311"/>
      <c r="U171" s="34"/>
      <c r="V171" s="34"/>
      <c r="W171" s="35" t="s">
        <v>68</v>
      </c>
      <c r="X171" s="303">
        <v>0</v>
      </c>
      <c r="Y171" s="304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313">
        <v>4607111038487</v>
      </c>
      <c r="E172" s="314"/>
      <c r="F172" s="302">
        <v>0.25</v>
      </c>
      <c r="G172" s="32">
        <v>12</v>
      </c>
      <c r="H172" s="302">
        <v>3</v>
      </c>
      <c r="I172" s="302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10"/>
      <c r="R172" s="310"/>
      <c r="S172" s="310"/>
      <c r="T172" s="311"/>
      <c r="U172" s="34"/>
      <c r="V172" s="34"/>
      <c r="W172" s="35" t="s">
        <v>68</v>
      </c>
      <c r="X172" s="303">
        <v>0</v>
      </c>
      <c r="Y172" s="304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15"/>
      <c r="B173" s="316"/>
      <c r="C173" s="316"/>
      <c r="D173" s="316"/>
      <c r="E173" s="316"/>
      <c r="F173" s="316"/>
      <c r="G173" s="316"/>
      <c r="H173" s="316"/>
      <c r="I173" s="316"/>
      <c r="J173" s="316"/>
      <c r="K173" s="316"/>
      <c r="L173" s="316"/>
      <c r="M173" s="316"/>
      <c r="N173" s="316"/>
      <c r="O173" s="317"/>
      <c r="P173" s="318" t="s">
        <v>71</v>
      </c>
      <c r="Q173" s="319"/>
      <c r="R173" s="319"/>
      <c r="S173" s="319"/>
      <c r="T173" s="319"/>
      <c r="U173" s="319"/>
      <c r="V173" s="320"/>
      <c r="W173" s="37" t="s">
        <v>68</v>
      </c>
      <c r="X173" s="305">
        <f>IFERROR(SUM(X170:X172),"0")</f>
        <v>0</v>
      </c>
      <c r="Y173" s="305">
        <f>IFERROR(SUM(Y170:Y172),"0")</f>
        <v>0</v>
      </c>
      <c r="Z173" s="305">
        <f>IFERROR(IF(Z170="",0,Z170),"0")+IFERROR(IF(Z171="",0,Z171),"0")+IFERROR(IF(Z172="",0,Z172),"0")</f>
        <v>0</v>
      </c>
      <c r="AA173" s="306"/>
      <c r="AB173" s="306"/>
      <c r="AC173" s="306"/>
    </row>
    <row r="174" spans="1:68" x14ac:dyDescent="0.2">
      <c r="A174" s="316"/>
      <c r="B174" s="316"/>
      <c r="C174" s="316"/>
      <c r="D174" s="316"/>
      <c r="E174" s="316"/>
      <c r="F174" s="316"/>
      <c r="G174" s="316"/>
      <c r="H174" s="316"/>
      <c r="I174" s="316"/>
      <c r="J174" s="316"/>
      <c r="K174" s="316"/>
      <c r="L174" s="316"/>
      <c r="M174" s="316"/>
      <c r="N174" s="316"/>
      <c r="O174" s="317"/>
      <c r="P174" s="318" t="s">
        <v>71</v>
      </c>
      <c r="Q174" s="319"/>
      <c r="R174" s="319"/>
      <c r="S174" s="319"/>
      <c r="T174" s="319"/>
      <c r="U174" s="319"/>
      <c r="V174" s="320"/>
      <c r="W174" s="37" t="s">
        <v>72</v>
      </c>
      <c r="X174" s="305">
        <f>IFERROR(SUMPRODUCT(X170:X172*H170:H172),"0")</f>
        <v>0</v>
      </c>
      <c r="Y174" s="305">
        <f>IFERROR(SUMPRODUCT(Y170:Y172*H170:H172),"0")</f>
        <v>0</v>
      </c>
      <c r="Z174" s="37"/>
      <c r="AA174" s="306"/>
      <c r="AB174" s="306"/>
      <c r="AC174" s="306"/>
    </row>
    <row r="175" spans="1:68" ht="14.25" customHeight="1" x14ac:dyDescent="0.25">
      <c r="A175" s="326" t="s">
        <v>252</v>
      </c>
      <c r="B175" s="316"/>
      <c r="C175" s="316"/>
      <c r="D175" s="316"/>
      <c r="E175" s="316"/>
      <c r="F175" s="316"/>
      <c r="G175" s="316"/>
      <c r="H175" s="316"/>
      <c r="I175" s="316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Z175" s="316"/>
      <c r="AA175" s="297"/>
      <c r="AB175" s="297"/>
      <c r="AC175" s="297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313">
        <v>4680115885875</v>
      </c>
      <c r="E176" s="314"/>
      <c r="F176" s="302">
        <v>1</v>
      </c>
      <c r="G176" s="32">
        <v>9</v>
      </c>
      <c r="H176" s="302">
        <v>9</v>
      </c>
      <c r="I176" s="302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65" t="s">
        <v>257</v>
      </c>
      <c r="Q176" s="310"/>
      <c r="R176" s="310"/>
      <c r="S176" s="310"/>
      <c r="T176" s="311"/>
      <c r="U176" s="34"/>
      <c r="V176" s="34"/>
      <c r="W176" s="35" t="s">
        <v>68</v>
      </c>
      <c r="X176" s="303">
        <v>0</v>
      </c>
      <c r="Y176" s="304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5"/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7"/>
      <c r="P177" s="318" t="s">
        <v>71</v>
      </c>
      <c r="Q177" s="319"/>
      <c r="R177" s="319"/>
      <c r="S177" s="319"/>
      <c r="T177" s="319"/>
      <c r="U177" s="319"/>
      <c r="V177" s="320"/>
      <c r="W177" s="37" t="s">
        <v>68</v>
      </c>
      <c r="X177" s="305">
        <f>IFERROR(SUM(X176:X176),"0")</f>
        <v>0</v>
      </c>
      <c r="Y177" s="305">
        <f>IFERROR(SUM(Y176:Y176),"0")</f>
        <v>0</v>
      </c>
      <c r="Z177" s="305">
        <f>IFERROR(IF(Z176="",0,Z176),"0")</f>
        <v>0</v>
      </c>
      <c r="AA177" s="306"/>
      <c r="AB177" s="306"/>
      <c r="AC177" s="306"/>
    </row>
    <row r="178" spans="1:68" x14ac:dyDescent="0.2">
      <c r="A178" s="316"/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7"/>
      <c r="P178" s="318" t="s">
        <v>71</v>
      </c>
      <c r="Q178" s="319"/>
      <c r="R178" s="319"/>
      <c r="S178" s="319"/>
      <c r="T178" s="319"/>
      <c r="U178" s="319"/>
      <c r="V178" s="320"/>
      <c r="W178" s="37" t="s">
        <v>72</v>
      </c>
      <c r="X178" s="305">
        <f>IFERROR(SUMPRODUCT(X176:X176*H176:H176),"0")</f>
        <v>0</v>
      </c>
      <c r="Y178" s="305">
        <f>IFERROR(SUMPRODUCT(Y176:Y176*H176:H176),"0")</f>
        <v>0</v>
      </c>
      <c r="Z178" s="37"/>
      <c r="AA178" s="306"/>
      <c r="AB178" s="306"/>
      <c r="AC178" s="306"/>
    </row>
    <row r="179" spans="1:68" ht="27.75" customHeight="1" x14ac:dyDescent="0.2">
      <c r="A179" s="362" t="s">
        <v>260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48"/>
      <c r="AB179" s="48"/>
      <c r="AC179" s="48"/>
    </row>
    <row r="180" spans="1:68" ht="16.5" customHeight="1" x14ac:dyDescent="0.25">
      <c r="A180" s="321" t="s">
        <v>261</v>
      </c>
      <c r="B180" s="316"/>
      <c r="C180" s="316"/>
      <c r="D180" s="316"/>
      <c r="E180" s="316"/>
      <c r="F180" s="316"/>
      <c r="G180" s="316"/>
      <c r="H180" s="316"/>
      <c r="I180" s="316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Z180" s="316"/>
      <c r="AA180" s="298"/>
      <c r="AB180" s="298"/>
      <c r="AC180" s="298"/>
    </row>
    <row r="181" spans="1:68" ht="14.25" customHeight="1" x14ac:dyDescent="0.25">
      <c r="A181" s="326" t="s">
        <v>75</v>
      </c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Z181" s="316"/>
      <c r="AA181" s="297"/>
      <c r="AB181" s="297"/>
      <c r="AC181" s="297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313">
        <v>4620207491133</v>
      </c>
      <c r="E182" s="314"/>
      <c r="F182" s="302">
        <v>0.23</v>
      </c>
      <c r="G182" s="32">
        <v>12</v>
      </c>
      <c r="H182" s="302">
        <v>2.76</v>
      </c>
      <c r="I182" s="302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9" t="s">
        <v>264</v>
      </c>
      <c r="Q182" s="310"/>
      <c r="R182" s="310"/>
      <c r="S182" s="310"/>
      <c r="T182" s="311"/>
      <c r="U182" s="34"/>
      <c r="V182" s="34"/>
      <c r="W182" s="35" t="s">
        <v>68</v>
      </c>
      <c r="X182" s="303">
        <v>0</v>
      </c>
      <c r="Y182" s="304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15"/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7"/>
      <c r="P183" s="318" t="s">
        <v>71</v>
      </c>
      <c r="Q183" s="319"/>
      <c r="R183" s="319"/>
      <c r="S183" s="319"/>
      <c r="T183" s="319"/>
      <c r="U183" s="319"/>
      <c r="V183" s="320"/>
      <c r="W183" s="37" t="s">
        <v>68</v>
      </c>
      <c r="X183" s="305">
        <f>IFERROR(SUM(X182:X182),"0")</f>
        <v>0</v>
      </c>
      <c r="Y183" s="305">
        <f>IFERROR(SUM(Y182:Y182),"0")</f>
        <v>0</v>
      </c>
      <c r="Z183" s="305">
        <f>IFERROR(IF(Z182="",0,Z182),"0")</f>
        <v>0</v>
      </c>
      <c r="AA183" s="306"/>
      <c r="AB183" s="306"/>
      <c r="AC183" s="306"/>
    </row>
    <row r="184" spans="1:68" x14ac:dyDescent="0.2">
      <c r="A184" s="316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7"/>
      <c r="P184" s="318" t="s">
        <v>71</v>
      </c>
      <c r="Q184" s="319"/>
      <c r="R184" s="319"/>
      <c r="S184" s="319"/>
      <c r="T184" s="319"/>
      <c r="U184" s="319"/>
      <c r="V184" s="320"/>
      <c r="W184" s="37" t="s">
        <v>72</v>
      </c>
      <c r="X184" s="305">
        <f>IFERROR(SUMPRODUCT(X182:X182*H182:H182),"0")</f>
        <v>0</v>
      </c>
      <c r="Y184" s="305">
        <f>IFERROR(SUMPRODUCT(Y182:Y182*H182:H182),"0")</f>
        <v>0</v>
      </c>
      <c r="Z184" s="37"/>
      <c r="AA184" s="306"/>
      <c r="AB184" s="306"/>
      <c r="AC184" s="306"/>
    </row>
    <row r="185" spans="1:68" ht="14.25" customHeight="1" x14ac:dyDescent="0.25">
      <c r="A185" s="326" t="s">
        <v>121</v>
      </c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Z185" s="316"/>
      <c r="AA185" s="297"/>
      <c r="AB185" s="297"/>
      <c r="AC185" s="297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313">
        <v>4620207490198</v>
      </c>
      <c r="E186" s="314"/>
      <c r="F186" s="302">
        <v>0.2</v>
      </c>
      <c r="G186" s="32">
        <v>12</v>
      </c>
      <c r="H186" s="302">
        <v>2.4</v>
      </c>
      <c r="I186" s="302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8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10"/>
      <c r="R186" s="310"/>
      <c r="S186" s="310"/>
      <c r="T186" s="311"/>
      <c r="U186" s="34"/>
      <c r="V186" s="34"/>
      <c r="W186" s="35" t="s">
        <v>68</v>
      </c>
      <c r="X186" s="303">
        <v>0</v>
      </c>
      <c r="Y186" s="304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313">
        <v>4620207490235</v>
      </c>
      <c r="E187" s="314"/>
      <c r="F187" s="302">
        <v>0.2</v>
      </c>
      <c r="G187" s="32">
        <v>12</v>
      </c>
      <c r="H187" s="302">
        <v>2.4</v>
      </c>
      <c r="I187" s="302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10"/>
      <c r="R187" s="310"/>
      <c r="S187" s="310"/>
      <c r="T187" s="311"/>
      <c r="U187" s="34"/>
      <c r="V187" s="34"/>
      <c r="W187" s="35" t="s">
        <v>68</v>
      </c>
      <c r="X187" s="303">
        <v>0</v>
      </c>
      <c r="Y187" s="304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313">
        <v>4620207490259</v>
      </c>
      <c r="E188" s="314"/>
      <c r="F188" s="302">
        <v>0.2</v>
      </c>
      <c r="G188" s="32">
        <v>12</v>
      </c>
      <c r="H188" s="302">
        <v>2.4</v>
      </c>
      <c r="I188" s="302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10"/>
      <c r="R188" s="310"/>
      <c r="S188" s="310"/>
      <c r="T188" s="311"/>
      <c r="U188" s="34"/>
      <c r="V188" s="34"/>
      <c r="W188" s="35" t="s">
        <v>68</v>
      </c>
      <c r="X188" s="303">
        <v>0</v>
      </c>
      <c r="Y188" s="304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313">
        <v>4620207490143</v>
      </c>
      <c r="E189" s="314"/>
      <c r="F189" s="302">
        <v>0.22</v>
      </c>
      <c r="G189" s="32">
        <v>12</v>
      </c>
      <c r="H189" s="302">
        <v>2.64</v>
      </c>
      <c r="I189" s="302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7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10"/>
      <c r="R189" s="310"/>
      <c r="S189" s="310"/>
      <c r="T189" s="311"/>
      <c r="U189" s="34"/>
      <c r="V189" s="34"/>
      <c r="W189" s="35" t="s">
        <v>68</v>
      </c>
      <c r="X189" s="303">
        <v>0</v>
      </c>
      <c r="Y189" s="304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16"/>
      <c r="N190" s="316"/>
      <c r="O190" s="317"/>
      <c r="P190" s="318" t="s">
        <v>71</v>
      </c>
      <c r="Q190" s="319"/>
      <c r="R190" s="319"/>
      <c r="S190" s="319"/>
      <c r="T190" s="319"/>
      <c r="U190" s="319"/>
      <c r="V190" s="320"/>
      <c r="W190" s="37" t="s">
        <v>68</v>
      </c>
      <c r="X190" s="305">
        <f>IFERROR(SUM(X186:X189),"0")</f>
        <v>0</v>
      </c>
      <c r="Y190" s="305">
        <f>IFERROR(SUM(Y186:Y189),"0")</f>
        <v>0</v>
      </c>
      <c r="Z190" s="305">
        <f>IFERROR(IF(Z186="",0,Z186),"0")+IFERROR(IF(Z187="",0,Z187),"0")+IFERROR(IF(Z188="",0,Z188),"0")+IFERROR(IF(Z189="",0,Z189),"0")</f>
        <v>0</v>
      </c>
      <c r="AA190" s="306"/>
      <c r="AB190" s="306"/>
      <c r="AC190" s="306"/>
    </row>
    <row r="191" spans="1:68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7"/>
      <c r="P191" s="318" t="s">
        <v>71</v>
      </c>
      <c r="Q191" s="319"/>
      <c r="R191" s="319"/>
      <c r="S191" s="319"/>
      <c r="T191" s="319"/>
      <c r="U191" s="319"/>
      <c r="V191" s="320"/>
      <c r="W191" s="37" t="s">
        <v>72</v>
      </c>
      <c r="X191" s="305">
        <f>IFERROR(SUMPRODUCT(X186:X189*H186:H189),"0")</f>
        <v>0</v>
      </c>
      <c r="Y191" s="305">
        <f>IFERROR(SUMPRODUCT(Y186:Y189*H186:H189),"0")</f>
        <v>0</v>
      </c>
      <c r="Z191" s="37"/>
      <c r="AA191" s="306"/>
      <c r="AB191" s="306"/>
      <c r="AC191" s="306"/>
    </row>
    <row r="192" spans="1:68" ht="16.5" customHeight="1" x14ac:dyDescent="0.25">
      <c r="A192" s="321" t="s">
        <v>277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Z192" s="316"/>
      <c r="AA192" s="298"/>
      <c r="AB192" s="298"/>
      <c r="AC192" s="298"/>
    </row>
    <row r="193" spans="1:68" ht="14.25" customHeight="1" x14ac:dyDescent="0.25">
      <c r="A193" s="326" t="s">
        <v>62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Z193" s="316"/>
      <c r="AA193" s="297"/>
      <c r="AB193" s="297"/>
      <c r="AC193" s="297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313">
        <v>4607111038654</v>
      </c>
      <c r="E194" s="314"/>
      <c r="F194" s="302">
        <v>0.4</v>
      </c>
      <c r="G194" s="32">
        <v>16</v>
      </c>
      <c r="H194" s="302">
        <v>6.4</v>
      </c>
      <c r="I194" s="302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0"/>
      <c r="R194" s="310"/>
      <c r="S194" s="310"/>
      <c r="T194" s="311"/>
      <c r="U194" s="34"/>
      <c r="V194" s="34"/>
      <c r="W194" s="35" t="s">
        <v>68</v>
      </c>
      <c r="X194" s="303">
        <v>0</v>
      </c>
      <c r="Y194" s="304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313">
        <v>4607111038586</v>
      </c>
      <c r="E195" s="314"/>
      <c r="F195" s="302">
        <v>0.7</v>
      </c>
      <c r="G195" s="32">
        <v>8</v>
      </c>
      <c r="H195" s="302">
        <v>5.6</v>
      </c>
      <c r="I195" s="302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0"/>
      <c r="R195" s="310"/>
      <c r="S195" s="310"/>
      <c r="T195" s="311"/>
      <c r="U195" s="34"/>
      <c r="V195" s="34"/>
      <c r="W195" s="35" t="s">
        <v>68</v>
      </c>
      <c r="X195" s="303">
        <v>0</v>
      </c>
      <c r="Y195" s="304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313">
        <v>4607111038609</v>
      </c>
      <c r="E196" s="314"/>
      <c r="F196" s="302">
        <v>0.4</v>
      </c>
      <c r="G196" s="32">
        <v>16</v>
      </c>
      <c r="H196" s="302">
        <v>6.4</v>
      </c>
      <c r="I196" s="302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7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0"/>
      <c r="R196" s="310"/>
      <c r="S196" s="310"/>
      <c r="T196" s="311"/>
      <c r="U196" s="34"/>
      <c r="V196" s="34"/>
      <c r="W196" s="35" t="s">
        <v>68</v>
      </c>
      <c r="X196" s="303">
        <v>0</v>
      </c>
      <c r="Y196" s="304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313">
        <v>4607111038630</v>
      </c>
      <c r="E197" s="314"/>
      <c r="F197" s="302">
        <v>0.7</v>
      </c>
      <c r="G197" s="32">
        <v>8</v>
      </c>
      <c r="H197" s="302">
        <v>5.6</v>
      </c>
      <c r="I197" s="302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40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10"/>
      <c r="R197" s="310"/>
      <c r="S197" s="310"/>
      <c r="T197" s="311"/>
      <c r="U197" s="34"/>
      <c r="V197" s="34"/>
      <c r="W197" s="35" t="s">
        <v>68</v>
      </c>
      <c r="X197" s="303">
        <v>0</v>
      </c>
      <c r="Y197" s="304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313">
        <v>4607111038616</v>
      </c>
      <c r="E198" s="314"/>
      <c r="F198" s="302">
        <v>0.4</v>
      </c>
      <c r="G198" s="32">
        <v>16</v>
      </c>
      <c r="H198" s="302">
        <v>6.4</v>
      </c>
      <c r="I198" s="302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0"/>
      <c r="R198" s="310"/>
      <c r="S198" s="310"/>
      <c r="T198" s="311"/>
      <c r="U198" s="34"/>
      <c r="V198" s="34"/>
      <c r="W198" s="35" t="s">
        <v>68</v>
      </c>
      <c r="X198" s="303">
        <v>0</v>
      </c>
      <c r="Y198" s="304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313">
        <v>4607111038623</v>
      </c>
      <c r="E199" s="314"/>
      <c r="F199" s="302">
        <v>0.7</v>
      </c>
      <c r="G199" s="32">
        <v>8</v>
      </c>
      <c r="H199" s="302">
        <v>5.6</v>
      </c>
      <c r="I199" s="302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0"/>
      <c r="R199" s="310"/>
      <c r="S199" s="310"/>
      <c r="T199" s="311"/>
      <c r="U199" s="34"/>
      <c r="V199" s="34"/>
      <c r="W199" s="35" t="s">
        <v>68</v>
      </c>
      <c r="X199" s="303">
        <v>0</v>
      </c>
      <c r="Y199" s="304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315"/>
      <c r="B200" s="316"/>
      <c r="C200" s="316"/>
      <c r="D200" s="316"/>
      <c r="E200" s="316"/>
      <c r="F200" s="316"/>
      <c r="G200" s="316"/>
      <c r="H200" s="316"/>
      <c r="I200" s="316"/>
      <c r="J200" s="316"/>
      <c r="K200" s="316"/>
      <c r="L200" s="316"/>
      <c r="M200" s="316"/>
      <c r="N200" s="316"/>
      <c r="O200" s="317"/>
      <c r="P200" s="318" t="s">
        <v>71</v>
      </c>
      <c r="Q200" s="319"/>
      <c r="R200" s="319"/>
      <c r="S200" s="319"/>
      <c r="T200" s="319"/>
      <c r="U200" s="319"/>
      <c r="V200" s="320"/>
      <c r="W200" s="37" t="s">
        <v>68</v>
      </c>
      <c r="X200" s="305">
        <f>IFERROR(SUM(X194:X199),"0")</f>
        <v>0</v>
      </c>
      <c r="Y200" s="305">
        <f>IFERROR(SUM(Y194:Y199),"0")</f>
        <v>0</v>
      </c>
      <c r="Z200" s="305">
        <f>IFERROR(IF(Z194="",0,Z194),"0")+IFERROR(IF(Z195="",0,Z195),"0")+IFERROR(IF(Z196="",0,Z196),"0")+IFERROR(IF(Z197="",0,Z197),"0")+IFERROR(IF(Z198="",0,Z198),"0")+IFERROR(IF(Z199="",0,Z199),"0")</f>
        <v>0</v>
      </c>
      <c r="AA200" s="306"/>
      <c r="AB200" s="306"/>
      <c r="AC200" s="306"/>
    </row>
    <row r="201" spans="1:68" x14ac:dyDescent="0.2">
      <c r="A201" s="316"/>
      <c r="B201" s="316"/>
      <c r="C201" s="316"/>
      <c r="D201" s="316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7"/>
      <c r="P201" s="318" t="s">
        <v>71</v>
      </c>
      <c r="Q201" s="319"/>
      <c r="R201" s="319"/>
      <c r="S201" s="319"/>
      <c r="T201" s="319"/>
      <c r="U201" s="319"/>
      <c r="V201" s="320"/>
      <c r="W201" s="37" t="s">
        <v>72</v>
      </c>
      <c r="X201" s="305">
        <f>IFERROR(SUMPRODUCT(X194:X199*H194:H199),"0")</f>
        <v>0</v>
      </c>
      <c r="Y201" s="305">
        <f>IFERROR(SUMPRODUCT(Y194:Y199*H194:H199),"0")</f>
        <v>0</v>
      </c>
      <c r="Z201" s="37"/>
      <c r="AA201" s="306"/>
      <c r="AB201" s="306"/>
      <c r="AC201" s="306"/>
    </row>
    <row r="202" spans="1:68" ht="16.5" customHeight="1" x14ac:dyDescent="0.25">
      <c r="A202" s="321" t="s">
        <v>292</v>
      </c>
      <c r="B202" s="316"/>
      <c r="C202" s="316"/>
      <c r="D202" s="316"/>
      <c r="E202" s="316"/>
      <c r="F202" s="316"/>
      <c r="G202" s="316"/>
      <c r="H202" s="316"/>
      <c r="I202" s="316"/>
      <c r="J202" s="316"/>
      <c r="K202" s="316"/>
      <c r="L202" s="316"/>
      <c r="M202" s="316"/>
      <c r="N202" s="316"/>
      <c r="O202" s="316"/>
      <c r="P202" s="316"/>
      <c r="Q202" s="316"/>
      <c r="R202" s="316"/>
      <c r="S202" s="316"/>
      <c r="T202" s="316"/>
      <c r="U202" s="316"/>
      <c r="V202" s="316"/>
      <c r="W202" s="316"/>
      <c r="X202" s="316"/>
      <c r="Y202" s="316"/>
      <c r="Z202" s="316"/>
      <c r="AA202" s="298"/>
      <c r="AB202" s="298"/>
      <c r="AC202" s="298"/>
    </row>
    <row r="203" spans="1:68" ht="14.25" customHeight="1" x14ac:dyDescent="0.25">
      <c r="A203" s="326" t="s">
        <v>62</v>
      </c>
      <c r="B203" s="316"/>
      <c r="C203" s="316"/>
      <c r="D203" s="316"/>
      <c r="E203" s="316"/>
      <c r="F203" s="316"/>
      <c r="G203" s="316"/>
      <c r="H203" s="316"/>
      <c r="I203" s="316"/>
      <c r="J203" s="316"/>
      <c r="K203" s="316"/>
      <c r="L203" s="316"/>
      <c r="M203" s="316"/>
      <c r="N203" s="316"/>
      <c r="O203" s="316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297"/>
      <c r="AB203" s="297"/>
      <c r="AC203" s="297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313">
        <v>4607111035912</v>
      </c>
      <c r="E204" s="314"/>
      <c r="F204" s="302">
        <v>0.43</v>
      </c>
      <c r="G204" s="32">
        <v>16</v>
      </c>
      <c r="H204" s="302">
        <v>6.88</v>
      </c>
      <c r="I204" s="302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10"/>
      <c r="R204" s="310"/>
      <c r="S204" s="310"/>
      <c r="T204" s="311"/>
      <c r="U204" s="34"/>
      <c r="V204" s="34"/>
      <c r="W204" s="35" t="s">
        <v>68</v>
      </c>
      <c r="X204" s="303">
        <v>0</v>
      </c>
      <c r="Y204" s="304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313">
        <v>4607111035929</v>
      </c>
      <c r="E205" s="314"/>
      <c r="F205" s="302">
        <v>0.9</v>
      </c>
      <c r="G205" s="32">
        <v>8</v>
      </c>
      <c r="H205" s="302">
        <v>7.2</v>
      </c>
      <c r="I205" s="302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10"/>
      <c r="R205" s="310"/>
      <c r="S205" s="310"/>
      <c r="T205" s="311"/>
      <c r="U205" s="34"/>
      <c r="V205" s="34"/>
      <c r="W205" s="35" t="s">
        <v>68</v>
      </c>
      <c r="X205" s="303">
        <v>0</v>
      </c>
      <c r="Y205" s="304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313">
        <v>4607111035882</v>
      </c>
      <c r="E206" s="314"/>
      <c r="F206" s="302">
        <v>0.43</v>
      </c>
      <c r="G206" s="32">
        <v>16</v>
      </c>
      <c r="H206" s="302">
        <v>6.88</v>
      </c>
      <c r="I206" s="302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10"/>
      <c r="R206" s="310"/>
      <c r="S206" s="310"/>
      <c r="T206" s="311"/>
      <c r="U206" s="34"/>
      <c r="V206" s="34"/>
      <c r="W206" s="35" t="s">
        <v>68</v>
      </c>
      <c r="X206" s="303">
        <v>0</v>
      </c>
      <c r="Y206" s="304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313">
        <v>4607111035905</v>
      </c>
      <c r="E207" s="314"/>
      <c r="F207" s="302">
        <v>0.9</v>
      </c>
      <c r="G207" s="32">
        <v>8</v>
      </c>
      <c r="H207" s="302">
        <v>7.2</v>
      </c>
      <c r="I207" s="302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10"/>
      <c r="R207" s="310"/>
      <c r="S207" s="310"/>
      <c r="T207" s="311"/>
      <c r="U207" s="34"/>
      <c r="V207" s="34"/>
      <c r="W207" s="35" t="s">
        <v>68</v>
      </c>
      <c r="X207" s="303">
        <v>0</v>
      </c>
      <c r="Y207" s="304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15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16"/>
      <c r="M208" s="316"/>
      <c r="N208" s="316"/>
      <c r="O208" s="317"/>
      <c r="P208" s="318" t="s">
        <v>71</v>
      </c>
      <c r="Q208" s="319"/>
      <c r="R208" s="319"/>
      <c r="S208" s="319"/>
      <c r="T208" s="319"/>
      <c r="U208" s="319"/>
      <c r="V208" s="320"/>
      <c r="W208" s="37" t="s">
        <v>68</v>
      </c>
      <c r="X208" s="305">
        <f>IFERROR(SUM(X204:X207),"0")</f>
        <v>0</v>
      </c>
      <c r="Y208" s="305">
        <f>IFERROR(SUM(Y204:Y207),"0")</f>
        <v>0</v>
      </c>
      <c r="Z208" s="305">
        <f>IFERROR(IF(Z204="",0,Z204),"0")+IFERROR(IF(Z205="",0,Z205),"0")+IFERROR(IF(Z206="",0,Z206),"0")+IFERROR(IF(Z207="",0,Z207),"0")</f>
        <v>0</v>
      </c>
      <c r="AA208" s="306"/>
      <c r="AB208" s="306"/>
      <c r="AC208" s="306"/>
    </row>
    <row r="209" spans="1:68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16"/>
      <c r="M209" s="316"/>
      <c r="N209" s="316"/>
      <c r="O209" s="317"/>
      <c r="P209" s="318" t="s">
        <v>71</v>
      </c>
      <c r="Q209" s="319"/>
      <c r="R209" s="319"/>
      <c r="S209" s="319"/>
      <c r="T209" s="319"/>
      <c r="U209" s="319"/>
      <c r="V209" s="320"/>
      <c r="W209" s="37" t="s">
        <v>72</v>
      </c>
      <c r="X209" s="305">
        <f>IFERROR(SUMPRODUCT(X204:X207*H204:H207),"0")</f>
        <v>0</v>
      </c>
      <c r="Y209" s="305">
        <f>IFERROR(SUMPRODUCT(Y204:Y207*H204:H207),"0")</f>
        <v>0</v>
      </c>
      <c r="Z209" s="37"/>
      <c r="AA209" s="306"/>
      <c r="AB209" s="306"/>
      <c r="AC209" s="306"/>
    </row>
    <row r="210" spans="1:68" ht="16.5" customHeight="1" x14ac:dyDescent="0.25">
      <c r="A210" s="321" t="s">
        <v>303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16"/>
      <c r="Y210" s="316"/>
      <c r="Z210" s="316"/>
      <c r="AA210" s="298"/>
      <c r="AB210" s="298"/>
      <c r="AC210" s="298"/>
    </row>
    <row r="211" spans="1:68" ht="14.25" customHeight="1" x14ac:dyDescent="0.25">
      <c r="A211" s="326" t="s">
        <v>62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16"/>
      <c r="Y211" s="316"/>
      <c r="Z211" s="316"/>
      <c r="AA211" s="297"/>
      <c r="AB211" s="297"/>
      <c r="AC211" s="297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313">
        <v>4620207491096</v>
      </c>
      <c r="E212" s="314"/>
      <c r="F212" s="302">
        <v>1</v>
      </c>
      <c r="G212" s="32">
        <v>5</v>
      </c>
      <c r="H212" s="302">
        <v>5</v>
      </c>
      <c r="I212" s="302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32" t="s">
        <v>306</v>
      </c>
      <c r="Q212" s="310"/>
      <c r="R212" s="310"/>
      <c r="S212" s="310"/>
      <c r="T212" s="311"/>
      <c r="U212" s="34"/>
      <c r="V212" s="34"/>
      <c r="W212" s="35" t="s">
        <v>68</v>
      </c>
      <c r="X212" s="303">
        <v>0</v>
      </c>
      <c r="Y212" s="304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15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16"/>
      <c r="N213" s="316"/>
      <c r="O213" s="317"/>
      <c r="P213" s="318" t="s">
        <v>71</v>
      </c>
      <c r="Q213" s="319"/>
      <c r="R213" s="319"/>
      <c r="S213" s="319"/>
      <c r="T213" s="319"/>
      <c r="U213" s="319"/>
      <c r="V213" s="320"/>
      <c r="W213" s="37" t="s">
        <v>68</v>
      </c>
      <c r="X213" s="305">
        <f>IFERROR(SUM(X212:X212),"0")</f>
        <v>0</v>
      </c>
      <c r="Y213" s="305">
        <f>IFERROR(SUM(Y212:Y212),"0")</f>
        <v>0</v>
      </c>
      <c r="Z213" s="305">
        <f>IFERROR(IF(Z212="",0,Z212),"0")</f>
        <v>0</v>
      </c>
      <c r="AA213" s="306"/>
      <c r="AB213" s="306"/>
      <c r="AC213" s="306"/>
    </row>
    <row r="214" spans="1:68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7"/>
      <c r="P214" s="318" t="s">
        <v>71</v>
      </c>
      <c r="Q214" s="319"/>
      <c r="R214" s="319"/>
      <c r="S214" s="319"/>
      <c r="T214" s="319"/>
      <c r="U214" s="319"/>
      <c r="V214" s="320"/>
      <c r="W214" s="37" t="s">
        <v>72</v>
      </c>
      <c r="X214" s="305">
        <f>IFERROR(SUMPRODUCT(X212:X212*H212:H212),"0")</f>
        <v>0</v>
      </c>
      <c r="Y214" s="305">
        <f>IFERROR(SUMPRODUCT(Y212:Y212*H212:H212),"0")</f>
        <v>0</v>
      </c>
      <c r="Z214" s="37"/>
      <c r="AA214" s="306"/>
      <c r="AB214" s="306"/>
      <c r="AC214" s="306"/>
    </row>
    <row r="215" spans="1:68" ht="16.5" customHeight="1" x14ac:dyDescent="0.25">
      <c r="A215" s="321" t="s">
        <v>308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16"/>
      <c r="Z215" s="316"/>
      <c r="AA215" s="298"/>
      <c r="AB215" s="298"/>
      <c r="AC215" s="298"/>
    </row>
    <row r="216" spans="1:68" ht="14.25" customHeight="1" x14ac:dyDescent="0.25">
      <c r="A216" s="326" t="s">
        <v>62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16"/>
      <c r="Y216" s="316"/>
      <c r="Z216" s="316"/>
      <c r="AA216" s="297"/>
      <c r="AB216" s="297"/>
      <c r="AC216" s="297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313">
        <v>4620207490709</v>
      </c>
      <c r="E217" s="314"/>
      <c r="F217" s="302">
        <v>0.65</v>
      </c>
      <c r="G217" s="32">
        <v>8</v>
      </c>
      <c r="H217" s="302">
        <v>5.2</v>
      </c>
      <c r="I217" s="302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10"/>
      <c r="R217" s="310"/>
      <c r="S217" s="310"/>
      <c r="T217" s="311"/>
      <c r="U217" s="34"/>
      <c r="V217" s="34"/>
      <c r="W217" s="35" t="s">
        <v>68</v>
      </c>
      <c r="X217" s="303">
        <v>0</v>
      </c>
      <c r="Y217" s="304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7"/>
      <c r="P218" s="318" t="s">
        <v>71</v>
      </c>
      <c r="Q218" s="319"/>
      <c r="R218" s="319"/>
      <c r="S218" s="319"/>
      <c r="T218" s="319"/>
      <c r="U218" s="319"/>
      <c r="V218" s="320"/>
      <c r="W218" s="37" t="s">
        <v>68</v>
      </c>
      <c r="X218" s="305">
        <f>IFERROR(SUM(X217:X217),"0")</f>
        <v>0</v>
      </c>
      <c r="Y218" s="305">
        <f>IFERROR(SUM(Y217:Y217),"0")</f>
        <v>0</v>
      </c>
      <c r="Z218" s="305">
        <f>IFERROR(IF(Z217="",0,Z217),"0")</f>
        <v>0</v>
      </c>
      <c r="AA218" s="306"/>
      <c r="AB218" s="306"/>
      <c r="AC218" s="306"/>
    </row>
    <row r="219" spans="1:68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7"/>
      <c r="P219" s="318" t="s">
        <v>71</v>
      </c>
      <c r="Q219" s="319"/>
      <c r="R219" s="319"/>
      <c r="S219" s="319"/>
      <c r="T219" s="319"/>
      <c r="U219" s="319"/>
      <c r="V219" s="320"/>
      <c r="W219" s="37" t="s">
        <v>72</v>
      </c>
      <c r="X219" s="305">
        <f>IFERROR(SUMPRODUCT(X217:X217*H217:H217),"0")</f>
        <v>0</v>
      </c>
      <c r="Y219" s="305">
        <f>IFERROR(SUMPRODUCT(Y217:Y217*H217:H217),"0")</f>
        <v>0</v>
      </c>
      <c r="Z219" s="37"/>
      <c r="AA219" s="306"/>
      <c r="AB219" s="306"/>
      <c r="AC219" s="306"/>
    </row>
    <row r="220" spans="1:68" ht="14.25" customHeight="1" x14ac:dyDescent="0.25">
      <c r="A220" s="326" t="s">
        <v>121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16"/>
      <c r="Y220" s="316"/>
      <c r="Z220" s="316"/>
      <c r="AA220" s="297"/>
      <c r="AB220" s="297"/>
      <c r="AC220" s="297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313">
        <v>4620207490570</v>
      </c>
      <c r="E221" s="314"/>
      <c r="F221" s="302">
        <v>0.2</v>
      </c>
      <c r="G221" s="32">
        <v>12</v>
      </c>
      <c r="H221" s="302">
        <v>2.4</v>
      </c>
      <c r="I221" s="302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10"/>
      <c r="R221" s="310"/>
      <c r="S221" s="310"/>
      <c r="T221" s="311"/>
      <c r="U221" s="34"/>
      <c r="V221" s="34"/>
      <c r="W221" s="35" t="s">
        <v>68</v>
      </c>
      <c r="X221" s="303">
        <v>0</v>
      </c>
      <c r="Y221" s="304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313">
        <v>4620207490549</v>
      </c>
      <c r="E222" s="314"/>
      <c r="F222" s="302">
        <v>0.2</v>
      </c>
      <c r="G222" s="32">
        <v>12</v>
      </c>
      <c r="H222" s="302">
        <v>2.4</v>
      </c>
      <c r="I222" s="302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4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10"/>
      <c r="R222" s="310"/>
      <c r="S222" s="310"/>
      <c r="T222" s="311"/>
      <c r="U222" s="34"/>
      <c r="V222" s="34"/>
      <c r="W222" s="35" t="s">
        <v>68</v>
      </c>
      <c r="X222" s="303">
        <v>0</v>
      </c>
      <c r="Y222" s="304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313">
        <v>4620207490501</v>
      </c>
      <c r="E223" s="314"/>
      <c r="F223" s="302">
        <v>0.2</v>
      </c>
      <c r="G223" s="32">
        <v>12</v>
      </c>
      <c r="H223" s="302">
        <v>2.4</v>
      </c>
      <c r="I223" s="302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7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10"/>
      <c r="R223" s="310"/>
      <c r="S223" s="310"/>
      <c r="T223" s="311"/>
      <c r="U223" s="34"/>
      <c r="V223" s="34"/>
      <c r="W223" s="35" t="s">
        <v>68</v>
      </c>
      <c r="X223" s="303">
        <v>0</v>
      </c>
      <c r="Y223" s="304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15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16"/>
      <c r="N224" s="316"/>
      <c r="O224" s="317"/>
      <c r="P224" s="318" t="s">
        <v>71</v>
      </c>
      <c r="Q224" s="319"/>
      <c r="R224" s="319"/>
      <c r="S224" s="319"/>
      <c r="T224" s="319"/>
      <c r="U224" s="319"/>
      <c r="V224" s="320"/>
      <c r="W224" s="37" t="s">
        <v>68</v>
      </c>
      <c r="X224" s="305">
        <f>IFERROR(SUM(X221:X223),"0")</f>
        <v>0</v>
      </c>
      <c r="Y224" s="305">
        <f>IFERROR(SUM(Y221:Y223),"0")</f>
        <v>0</v>
      </c>
      <c r="Z224" s="305">
        <f>IFERROR(IF(Z221="",0,Z221),"0")+IFERROR(IF(Z222="",0,Z222),"0")+IFERROR(IF(Z223="",0,Z223),"0")</f>
        <v>0</v>
      </c>
      <c r="AA224" s="306"/>
      <c r="AB224" s="306"/>
      <c r="AC224" s="306"/>
    </row>
    <row r="225" spans="1:68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16"/>
      <c r="N225" s="316"/>
      <c r="O225" s="317"/>
      <c r="P225" s="318" t="s">
        <v>71</v>
      </c>
      <c r="Q225" s="319"/>
      <c r="R225" s="319"/>
      <c r="S225" s="319"/>
      <c r="T225" s="319"/>
      <c r="U225" s="319"/>
      <c r="V225" s="320"/>
      <c r="W225" s="37" t="s">
        <v>72</v>
      </c>
      <c r="X225" s="305">
        <f>IFERROR(SUMPRODUCT(X221:X223*H221:H223),"0")</f>
        <v>0</v>
      </c>
      <c r="Y225" s="305">
        <f>IFERROR(SUMPRODUCT(Y221:Y223*H221:H223),"0")</f>
        <v>0</v>
      </c>
      <c r="Z225" s="37"/>
      <c r="AA225" s="306"/>
      <c r="AB225" s="306"/>
      <c r="AC225" s="306"/>
    </row>
    <row r="226" spans="1:68" ht="16.5" customHeight="1" x14ac:dyDescent="0.25">
      <c r="A226" s="321" t="s">
        <v>319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16"/>
      <c r="Z226" s="316"/>
      <c r="AA226" s="298"/>
      <c r="AB226" s="298"/>
      <c r="AC226" s="298"/>
    </row>
    <row r="227" spans="1:68" ht="14.25" customHeight="1" x14ac:dyDescent="0.25">
      <c r="A227" s="326" t="s">
        <v>62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297"/>
      <c r="AB227" s="297"/>
      <c r="AC227" s="297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313">
        <v>4607111039019</v>
      </c>
      <c r="E228" s="314"/>
      <c r="F228" s="302">
        <v>0.43</v>
      </c>
      <c r="G228" s="32">
        <v>16</v>
      </c>
      <c r="H228" s="302">
        <v>6.88</v>
      </c>
      <c r="I228" s="302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9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10"/>
      <c r="R228" s="310"/>
      <c r="S228" s="310"/>
      <c r="T228" s="311"/>
      <c r="U228" s="34"/>
      <c r="V228" s="34"/>
      <c r="W228" s="35" t="s">
        <v>68</v>
      </c>
      <c r="X228" s="303">
        <v>0</v>
      </c>
      <c r="Y228" s="304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313">
        <v>4607111038708</v>
      </c>
      <c r="E229" s="314"/>
      <c r="F229" s="302">
        <v>0.8</v>
      </c>
      <c r="G229" s="32">
        <v>8</v>
      </c>
      <c r="H229" s="302">
        <v>6.4</v>
      </c>
      <c r="I229" s="302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10"/>
      <c r="R229" s="310"/>
      <c r="S229" s="310"/>
      <c r="T229" s="311"/>
      <c r="U229" s="34"/>
      <c r="V229" s="34"/>
      <c r="W229" s="35" t="s">
        <v>68</v>
      </c>
      <c r="X229" s="303">
        <v>0</v>
      </c>
      <c r="Y229" s="304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15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7"/>
      <c r="P230" s="318" t="s">
        <v>71</v>
      </c>
      <c r="Q230" s="319"/>
      <c r="R230" s="319"/>
      <c r="S230" s="319"/>
      <c r="T230" s="319"/>
      <c r="U230" s="319"/>
      <c r="V230" s="320"/>
      <c r="W230" s="37" t="s">
        <v>68</v>
      </c>
      <c r="X230" s="305">
        <f>IFERROR(SUM(X228:X229),"0")</f>
        <v>0</v>
      </c>
      <c r="Y230" s="305">
        <f>IFERROR(SUM(Y228:Y229),"0")</f>
        <v>0</v>
      </c>
      <c r="Z230" s="305">
        <f>IFERROR(IF(Z228="",0,Z228),"0")+IFERROR(IF(Z229="",0,Z229),"0")</f>
        <v>0</v>
      </c>
      <c r="AA230" s="306"/>
      <c r="AB230" s="306"/>
      <c r="AC230" s="306"/>
    </row>
    <row r="231" spans="1:68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16"/>
      <c r="M231" s="316"/>
      <c r="N231" s="316"/>
      <c r="O231" s="317"/>
      <c r="P231" s="318" t="s">
        <v>71</v>
      </c>
      <c r="Q231" s="319"/>
      <c r="R231" s="319"/>
      <c r="S231" s="319"/>
      <c r="T231" s="319"/>
      <c r="U231" s="319"/>
      <c r="V231" s="320"/>
      <c r="W231" s="37" t="s">
        <v>72</v>
      </c>
      <c r="X231" s="305">
        <f>IFERROR(SUMPRODUCT(X228:X229*H228:H229),"0")</f>
        <v>0</v>
      </c>
      <c r="Y231" s="305">
        <f>IFERROR(SUMPRODUCT(Y228:Y229*H228:H229),"0")</f>
        <v>0</v>
      </c>
      <c r="Z231" s="37"/>
      <c r="AA231" s="306"/>
      <c r="AB231" s="306"/>
      <c r="AC231" s="306"/>
    </row>
    <row r="232" spans="1:68" ht="27.75" customHeight="1" x14ac:dyDescent="0.2">
      <c r="A232" s="362" t="s">
        <v>325</v>
      </c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48"/>
      <c r="AB232" s="48"/>
      <c r="AC232" s="48"/>
    </row>
    <row r="233" spans="1:68" ht="16.5" customHeight="1" x14ac:dyDescent="0.25">
      <c r="A233" s="321" t="s">
        <v>326</v>
      </c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298"/>
      <c r="AB233" s="298"/>
      <c r="AC233" s="298"/>
    </row>
    <row r="234" spans="1:68" ht="14.25" customHeight="1" x14ac:dyDescent="0.25">
      <c r="A234" s="326" t="s">
        <v>62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16"/>
      <c r="Y234" s="316"/>
      <c r="Z234" s="316"/>
      <c r="AA234" s="297"/>
      <c r="AB234" s="297"/>
      <c r="AC234" s="297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313">
        <v>4607111036162</v>
      </c>
      <c r="E235" s="314"/>
      <c r="F235" s="302">
        <v>0.8</v>
      </c>
      <c r="G235" s="32">
        <v>8</v>
      </c>
      <c r="H235" s="302">
        <v>6.4</v>
      </c>
      <c r="I235" s="302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2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10"/>
      <c r="R235" s="310"/>
      <c r="S235" s="310"/>
      <c r="T235" s="311"/>
      <c r="U235" s="34"/>
      <c r="V235" s="34"/>
      <c r="W235" s="35" t="s">
        <v>68</v>
      </c>
      <c r="X235" s="303">
        <v>0</v>
      </c>
      <c r="Y235" s="304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15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7"/>
      <c r="P236" s="318" t="s">
        <v>71</v>
      </c>
      <c r="Q236" s="319"/>
      <c r="R236" s="319"/>
      <c r="S236" s="319"/>
      <c r="T236" s="319"/>
      <c r="U236" s="319"/>
      <c r="V236" s="320"/>
      <c r="W236" s="37" t="s">
        <v>68</v>
      </c>
      <c r="X236" s="305">
        <f>IFERROR(SUM(X235:X235),"0")</f>
        <v>0</v>
      </c>
      <c r="Y236" s="305">
        <f>IFERROR(SUM(Y235:Y235),"0")</f>
        <v>0</v>
      </c>
      <c r="Z236" s="305">
        <f>IFERROR(IF(Z235="",0,Z235),"0")</f>
        <v>0</v>
      </c>
      <c r="AA236" s="306"/>
      <c r="AB236" s="306"/>
      <c r="AC236" s="306"/>
    </row>
    <row r="237" spans="1:68" x14ac:dyDescent="0.2">
      <c r="A237" s="316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7"/>
      <c r="P237" s="318" t="s">
        <v>71</v>
      </c>
      <c r="Q237" s="319"/>
      <c r="R237" s="319"/>
      <c r="S237" s="319"/>
      <c r="T237" s="319"/>
      <c r="U237" s="319"/>
      <c r="V237" s="320"/>
      <c r="W237" s="37" t="s">
        <v>72</v>
      </c>
      <c r="X237" s="305">
        <f>IFERROR(SUMPRODUCT(X235:X235*H235:H235),"0")</f>
        <v>0</v>
      </c>
      <c r="Y237" s="305">
        <f>IFERROR(SUMPRODUCT(Y235:Y235*H235:H235),"0")</f>
        <v>0</v>
      </c>
      <c r="Z237" s="37"/>
      <c r="AA237" s="306"/>
      <c r="AB237" s="306"/>
      <c r="AC237" s="306"/>
    </row>
    <row r="238" spans="1:68" ht="27.75" customHeight="1" x14ac:dyDescent="0.2">
      <c r="A238" s="362" t="s">
        <v>330</v>
      </c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48"/>
      <c r="AB238" s="48"/>
      <c r="AC238" s="48"/>
    </row>
    <row r="239" spans="1:68" ht="16.5" customHeight="1" x14ac:dyDescent="0.25">
      <c r="A239" s="321" t="s">
        <v>331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16"/>
      <c r="Y239" s="316"/>
      <c r="Z239" s="316"/>
      <c r="AA239" s="298"/>
      <c r="AB239" s="298"/>
      <c r="AC239" s="298"/>
    </row>
    <row r="240" spans="1:68" ht="14.25" customHeight="1" x14ac:dyDescent="0.25">
      <c r="A240" s="326" t="s">
        <v>62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16"/>
      <c r="Y240" s="316"/>
      <c r="Z240" s="316"/>
      <c r="AA240" s="297"/>
      <c r="AB240" s="297"/>
      <c r="AC240" s="297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313">
        <v>4607111035899</v>
      </c>
      <c r="E241" s="314"/>
      <c r="F241" s="302">
        <v>1</v>
      </c>
      <c r="G241" s="32">
        <v>5</v>
      </c>
      <c r="H241" s="302">
        <v>5</v>
      </c>
      <c r="I241" s="302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10"/>
      <c r="R241" s="310"/>
      <c r="S241" s="310"/>
      <c r="T241" s="311"/>
      <c r="U241" s="34"/>
      <c r="V241" s="34"/>
      <c r="W241" s="35" t="s">
        <v>68</v>
      </c>
      <c r="X241" s="303">
        <v>0</v>
      </c>
      <c r="Y241" s="304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15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7"/>
      <c r="P242" s="318" t="s">
        <v>71</v>
      </c>
      <c r="Q242" s="319"/>
      <c r="R242" s="319"/>
      <c r="S242" s="319"/>
      <c r="T242" s="319"/>
      <c r="U242" s="319"/>
      <c r="V242" s="320"/>
      <c r="W242" s="37" t="s">
        <v>68</v>
      </c>
      <c r="X242" s="305">
        <f>IFERROR(SUM(X241:X241),"0")</f>
        <v>0</v>
      </c>
      <c r="Y242" s="305">
        <f>IFERROR(SUM(Y241:Y241),"0")</f>
        <v>0</v>
      </c>
      <c r="Z242" s="305">
        <f>IFERROR(IF(Z241="",0,Z241),"0")</f>
        <v>0</v>
      </c>
      <c r="AA242" s="306"/>
      <c r="AB242" s="306"/>
      <c r="AC242" s="306"/>
    </row>
    <row r="243" spans="1:68" x14ac:dyDescent="0.2">
      <c r="A243" s="316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7"/>
      <c r="P243" s="318" t="s">
        <v>71</v>
      </c>
      <c r="Q243" s="319"/>
      <c r="R243" s="319"/>
      <c r="S243" s="319"/>
      <c r="T243" s="319"/>
      <c r="U243" s="319"/>
      <c r="V243" s="320"/>
      <c r="W243" s="37" t="s">
        <v>72</v>
      </c>
      <c r="X243" s="305">
        <f>IFERROR(SUMPRODUCT(X241:X241*H241:H241),"0")</f>
        <v>0</v>
      </c>
      <c r="Y243" s="305">
        <f>IFERROR(SUMPRODUCT(Y241:Y241*H241:H241),"0")</f>
        <v>0</v>
      </c>
      <c r="Z243" s="37"/>
      <c r="AA243" s="306"/>
      <c r="AB243" s="306"/>
      <c r="AC243" s="306"/>
    </row>
    <row r="244" spans="1:68" ht="27.75" customHeight="1" x14ac:dyDescent="0.2">
      <c r="A244" s="362" t="s">
        <v>334</v>
      </c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3"/>
      <c r="N244" s="363"/>
      <c r="O244" s="363"/>
      <c r="P244" s="363"/>
      <c r="Q244" s="363"/>
      <c r="R244" s="363"/>
      <c r="S244" s="363"/>
      <c r="T244" s="363"/>
      <c r="U244" s="363"/>
      <c r="V244" s="363"/>
      <c r="W244" s="363"/>
      <c r="X244" s="363"/>
      <c r="Y244" s="363"/>
      <c r="Z244" s="363"/>
      <c r="AA244" s="48"/>
      <c r="AB244" s="48"/>
      <c r="AC244" s="48"/>
    </row>
    <row r="245" spans="1:68" ht="16.5" customHeight="1" x14ac:dyDescent="0.25">
      <c r="A245" s="321" t="s">
        <v>335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16"/>
      <c r="Y245" s="316"/>
      <c r="Z245" s="316"/>
      <c r="AA245" s="298"/>
      <c r="AB245" s="298"/>
      <c r="AC245" s="298"/>
    </row>
    <row r="246" spans="1:68" ht="14.25" customHeight="1" x14ac:dyDescent="0.25">
      <c r="A246" s="326" t="s">
        <v>336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16"/>
      <c r="Y246" s="316"/>
      <c r="Z246" s="316"/>
      <c r="AA246" s="297"/>
      <c r="AB246" s="297"/>
      <c r="AC246" s="297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313">
        <v>4607111039774</v>
      </c>
      <c r="E247" s="314"/>
      <c r="F247" s="302">
        <v>0.25</v>
      </c>
      <c r="G247" s="32">
        <v>12</v>
      </c>
      <c r="H247" s="302">
        <v>3</v>
      </c>
      <c r="I247" s="302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6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10"/>
      <c r="R247" s="310"/>
      <c r="S247" s="310"/>
      <c r="T247" s="311"/>
      <c r="U247" s="34"/>
      <c r="V247" s="34"/>
      <c r="W247" s="35" t="s">
        <v>68</v>
      </c>
      <c r="X247" s="303">
        <v>0</v>
      </c>
      <c r="Y247" s="304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15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7"/>
      <c r="P248" s="318" t="s">
        <v>71</v>
      </c>
      <c r="Q248" s="319"/>
      <c r="R248" s="319"/>
      <c r="S248" s="319"/>
      <c r="T248" s="319"/>
      <c r="U248" s="319"/>
      <c r="V248" s="320"/>
      <c r="W248" s="37" t="s">
        <v>68</v>
      </c>
      <c r="X248" s="305">
        <f>IFERROR(SUM(X247:X247),"0")</f>
        <v>0</v>
      </c>
      <c r="Y248" s="305">
        <f>IFERROR(SUM(Y247:Y247),"0")</f>
        <v>0</v>
      </c>
      <c r="Z248" s="305">
        <f>IFERROR(IF(Z247="",0,Z247),"0")</f>
        <v>0</v>
      </c>
      <c r="AA248" s="306"/>
      <c r="AB248" s="306"/>
      <c r="AC248" s="306"/>
    </row>
    <row r="249" spans="1:68" x14ac:dyDescent="0.2">
      <c r="A249" s="316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7"/>
      <c r="P249" s="318" t="s">
        <v>71</v>
      </c>
      <c r="Q249" s="319"/>
      <c r="R249" s="319"/>
      <c r="S249" s="319"/>
      <c r="T249" s="319"/>
      <c r="U249" s="319"/>
      <c r="V249" s="320"/>
      <c r="W249" s="37" t="s">
        <v>72</v>
      </c>
      <c r="X249" s="305">
        <f>IFERROR(SUMPRODUCT(X247:X247*H247:H247),"0")</f>
        <v>0</v>
      </c>
      <c r="Y249" s="305">
        <f>IFERROR(SUMPRODUCT(Y247:Y247*H247:H247),"0")</f>
        <v>0</v>
      </c>
      <c r="Z249" s="37"/>
      <c r="AA249" s="306"/>
      <c r="AB249" s="306"/>
      <c r="AC249" s="306"/>
    </row>
    <row r="250" spans="1:68" ht="14.25" customHeight="1" x14ac:dyDescent="0.25">
      <c r="A250" s="326" t="s">
        <v>121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16"/>
      <c r="Y250" s="316"/>
      <c r="Z250" s="316"/>
      <c r="AA250" s="297"/>
      <c r="AB250" s="297"/>
      <c r="AC250" s="297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313">
        <v>4607111039361</v>
      </c>
      <c r="E251" s="314"/>
      <c r="F251" s="302">
        <v>0.25</v>
      </c>
      <c r="G251" s="32">
        <v>12</v>
      </c>
      <c r="H251" s="302">
        <v>3</v>
      </c>
      <c r="I251" s="302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10"/>
      <c r="R251" s="310"/>
      <c r="S251" s="310"/>
      <c r="T251" s="311"/>
      <c r="U251" s="34"/>
      <c r="V251" s="34"/>
      <c r="W251" s="35" t="s">
        <v>68</v>
      </c>
      <c r="X251" s="303">
        <v>0</v>
      </c>
      <c r="Y251" s="304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7"/>
      <c r="P252" s="318" t="s">
        <v>71</v>
      </c>
      <c r="Q252" s="319"/>
      <c r="R252" s="319"/>
      <c r="S252" s="319"/>
      <c r="T252" s="319"/>
      <c r="U252" s="319"/>
      <c r="V252" s="320"/>
      <c r="W252" s="37" t="s">
        <v>68</v>
      </c>
      <c r="X252" s="305">
        <f>IFERROR(SUM(X251:X251),"0")</f>
        <v>0</v>
      </c>
      <c r="Y252" s="305">
        <f>IFERROR(SUM(Y251:Y251),"0")</f>
        <v>0</v>
      </c>
      <c r="Z252" s="305">
        <f>IFERROR(IF(Z251="",0,Z251),"0")</f>
        <v>0</v>
      </c>
      <c r="AA252" s="306"/>
      <c r="AB252" s="306"/>
      <c r="AC252" s="306"/>
    </row>
    <row r="253" spans="1:68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7"/>
      <c r="P253" s="318" t="s">
        <v>71</v>
      </c>
      <c r="Q253" s="319"/>
      <c r="R253" s="319"/>
      <c r="S253" s="319"/>
      <c r="T253" s="319"/>
      <c r="U253" s="319"/>
      <c r="V253" s="320"/>
      <c r="W253" s="37" t="s">
        <v>72</v>
      </c>
      <c r="X253" s="305">
        <f>IFERROR(SUMPRODUCT(X251:X251*H251:H251),"0")</f>
        <v>0</v>
      </c>
      <c r="Y253" s="305">
        <f>IFERROR(SUMPRODUCT(Y251:Y251*H251:H251),"0")</f>
        <v>0</v>
      </c>
      <c r="Z253" s="37"/>
      <c r="AA253" s="306"/>
      <c r="AB253" s="306"/>
      <c r="AC253" s="306"/>
    </row>
    <row r="254" spans="1:68" ht="27.75" customHeight="1" x14ac:dyDescent="0.2">
      <c r="A254" s="362" t="s">
        <v>342</v>
      </c>
      <c r="B254" s="363"/>
      <c r="C254" s="363"/>
      <c r="D254" s="363"/>
      <c r="E254" s="363"/>
      <c r="F254" s="363"/>
      <c r="G254" s="363"/>
      <c r="H254" s="363"/>
      <c r="I254" s="363"/>
      <c r="J254" s="363"/>
      <c r="K254" s="363"/>
      <c r="L254" s="363"/>
      <c r="M254" s="363"/>
      <c r="N254" s="363"/>
      <c r="O254" s="363"/>
      <c r="P254" s="363"/>
      <c r="Q254" s="363"/>
      <c r="R254" s="363"/>
      <c r="S254" s="363"/>
      <c r="T254" s="363"/>
      <c r="U254" s="363"/>
      <c r="V254" s="363"/>
      <c r="W254" s="363"/>
      <c r="X254" s="363"/>
      <c r="Y254" s="363"/>
      <c r="Z254" s="363"/>
      <c r="AA254" s="48"/>
      <c r="AB254" s="48"/>
      <c r="AC254" s="48"/>
    </row>
    <row r="255" spans="1:68" ht="16.5" customHeight="1" x14ac:dyDescent="0.25">
      <c r="A255" s="321" t="s">
        <v>342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16"/>
      <c r="Z255" s="316"/>
      <c r="AA255" s="298"/>
      <c r="AB255" s="298"/>
      <c r="AC255" s="298"/>
    </row>
    <row r="256" spans="1:68" ht="14.25" customHeight="1" x14ac:dyDescent="0.25">
      <c r="A256" s="326" t="s">
        <v>62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16"/>
      <c r="Z256" s="316"/>
      <c r="AA256" s="297"/>
      <c r="AB256" s="297"/>
      <c r="AC256" s="297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313">
        <v>4640242181264</v>
      </c>
      <c r="E257" s="314"/>
      <c r="F257" s="302">
        <v>0.7</v>
      </c>
      <c r="G257" s="32">
        <v>10</v>
      </c>
      <c r="H257" s="302">
        <v>7</v>
      </c>
      <c r="I257" s="302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47" t="s">
        <v>345</v>
      </c>
      <c r="Q257" s="310"/>
      <c r="R257" s="310"/>
      <c r="S257" s="310"/>
      <c r="T257" s="311"/>
      <c r="U257" s="34"/>
      <c r="V257" s="34"/>
      <c r="W257" s="35" t="s">
        <v>68</v>
      </c>
      <c r="X257" s="303">
        <v>0</v>
      </c>
      <c r="Y257" s="304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313">
        <v>4640242181325</v>
      </c>
      <c r="E258" s="314"/>
      <c r="F258" s="302">
        <v>0.7</v>
      </c>
      <c r="G258" s="32">
        <v>10</v>
      </c>
      <c r="H258" s="302">
        <v>7</v>
      </c>
      <c r="I258" s="302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74" t="s">
        <v>349</v>
      </c>
      <c r="Q258" s="310"/>
      <c r="R258" s="310"/>
      <c r="S258" s="310"/>
      <c r="T258" s="311"/>
      <c r="U258" s="34"/>
      <c r="V258" s="34"/>
      <c r="W258" s="35" t="s">
        <v>68</v>
      </c>
      <c r="X258" s="303">
        <v>0</v>
      </c>
      <c r="Y258" s="304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313">
        <v>4640242180670</v>
      </c>
      <c r="E259" s="314"/>
      <c r="F259" s="302">
        <v>1</v>
      </c>
      <c r="G259" s="32">
        <v>6</v>
      </c>
      <c r="H259" s="302">
        <v>6</v>
      </c>
      <c r="I259" s="302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60" t="s">
        <v>352</v>
      </c>
      <c r="Q259" s="310"/>
      <c r="R259" s="310"/>
      <c r="S259" s="310"/>
      <c r="T259" s="311"/>
      <c r="U259" s="34"/>
      <c r="V259" s="34"/>
      <c r="W259" s="35" t="s">
        <v>68</v>
      </c>
      <c r="X259" s="303">
        <v>0</v>
      </c>
      <c r="Y259" s="304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5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7"/>
      <c r="P260" s="318" t="s">
        <v>71</v>
      </c>
      <c r="Q260" s="319"/>
      <c r="R260" s="319"/>
      <c r="S260" s="319"/>
      <c r="T260" s="319"/>
      <c r="U260" s="319"/>
      <c r="V260" s="320"/>
      <c r="W260" s="37" t="s">
        <v>68</v>
      </c>
      <c r="X260" s="305">
        <f>IFERROR(SUM(X257:X259),"0")</f>
        <v>0</v>
      </c>
      <c r="Y260" s="305">
        <f>IFERROR(SUM(Y257:Y259),"0")</f>
        <v>0</v>
      </c>
      <c r="Z260" s="305">
        <f>IFERROR(IF(Z257="",0,Z257),"0")+IFERROR(IF(Z258="",0,Z258),"0")+IFERROR(IF(Z259="",0,Z259),"0")</f>
        <v>0</v>
      </c>
      <c r="AA260" s="306"/>
      <c r="AB260" s="306"/>
      <c r="AC260" s="306"/>
    </row>
    <row r="261" spans="1:68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16"/>
      <c r="M261" s="316"/>
      <c r="N261" s="316"/>
      <c r="O261" s="317"/>
      <c r="P261" s="318" t="s">
        <v>71</v>
      </c>
      <c r="Q261" s="319"/>
      <c r="R261" s="319"/>
      <c r="S261" s="319"/>
      <c r="T261" s="319"/>
      <c r="U261" s="319"/>
      <c r="V261" s="320"/>
      <c r="W261" s="37" t="s">
        <v>72</v>
      </c>
      <c r="X261" s="305">
        <f>IFERROR(SUMPRODUCT(X257:X259*H257:H259),"0")</f>
        <v>0</v>
      </c>
      <c r="Y261" s="305">
        <f>IFERROR(SUMPRODUCT(Y257:Y259*H257:H259),"0")</f>
        <v>0</v>
      </c>
      <c r="Z261" s="37"/>
      <c r="AA261" s="306"/>
      <c r="AB261" s="306"/>
      <c r="AC261" s="306"/>
    </row>
    <row r="262" spans="1:68" ht="14.25" customHeight="1" x14ac:dyDescent="0.25">
      <c r="A262" s="326" t="s">
        <v>75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16"/>
      <c r="Y262" s="316"/>
      <c r="Z262" s="316"/>
      <c r="AA262" s="297"/>
      <c r="AB262" s="297"/>
      <c r="AC262" s="297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313">
        <v>4640242180397</v>
      </c>
      <c r="E263" s="314"/>
      <c r="F263" s="302">
        <v>1</v>
      </c>
      <c r="G263" s="32">
        <v>6</v>
      </c>
      <c r="H263" s="302">
        <v>6</v>
      </c>
      <c r="I263" s="302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9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10"/>
      <c r="R263" s="310"/>
      <c r="S263" s="310"/>
      <c r="T263" s="311"/>
      <c r="U263" s="34"/>
      <c r="V263" s="34"/>
      <c r="W263" s="35" t="s">
        <v>68</v>
      </c>
      <c r="X263" s="303">
        <v>0</v>
      </c>
      <c r="Y263" s="304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313">
        <v>4640242181219</v>
      </c>
      <c r="E264" s="314"/>
      <c r="F264" s="302">
        <v>0.3</v>
      </c>
      <c r="G264" s="32">
        <v>9</v>
      </c>
      <c r="H264" s="302">
        <v>2.7</v>
      </c>
      <c r="I264" s="302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403" t="s">
        <v>359</v>
      </c>
      <c r="Q264" s="310"/>
      <c r="R264" s="310"/>
      <c r="S264" s="310"/>
      <c r="T264" s="311"/>
      <c r="U264" s="34"/>
      <c r="V264" s="34"/>
      <c r="W264" s="35" t="s">
        <v>68</v>
      </c>
      <c r="X264" s="303">
        <v>0</v>
      </c>
      <c r="Y264" s="304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15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7"/>
      <c r="P265" s="318" t="s">
        <v>71</v>
      </c>
      <c r="Q265" s="319"/>
      <c r="R265" s="319"/>
      <c r="S265" s="319"/>
      <c r="T265" s="319"/>
      <c r="U265" s="319"/>
      <c r="V265" s="320"/>
      <c r="W265" s="37" t="s">
        <v>68</v>
      </c>
      <c r="X265" s="305">
        <f>IFERROR(SUM(X263:X264),"0")</f>
        <v>0</v>
      </c>
      <c r="Y265" s="305">
        <f>IFERROR(SUM(Y263:Y264),"0")</f>
        <v>0</v>
      </c>
      <c r="Z265" s="305">
        <f>IFERROR(IF(Z263="",0,Z263),"0")+IFERROR(IF(Z264="",0,Z264),"0")</f>
        <v>0</v>
      </c>
      <c r="AA265" s="306"/>
      <c r="AB265" s="306"/>
      <c r="AC265" s="306"/>
    </row>
    <row r="266" spans="1:68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7"/>
      <c r="P266" s="318" t="s">
        <v>71</v>
      </c>
      <c r="Q266" s="319"/>
      <c r="R266" s="319"/>
      <c r="S266" s="319"/>
      <c r="T266" s="319"/>
      <c r="U266" s="319"/>
      <c r="V266" s="320"/>
      <c r="W266" s="37" t="s">
        <v>72</v>
      </c>
      <c r="X266" s="305">
        <f>IFERROR(SUMPRODUCT(X263:X264*H263:H264),"0")</f>
        <v>0</v>
      </c>
      <c r="Y266" s="305">
        <f>IFERROR(SUMPRODUCT(Y263:Y264*H263:H264),"0")</f>
        <v>0</v>
      </c>
      <c r="Z266" s="37"/>
      <c r="AA266" s="306"/>
      <c r="AB266" s="306"/>
      <c r="AC266" s="306"/>
    </row>
    <row r="267" spans="1:68" ht="14.25" customHeight="1" x14ac:dyDescent="0.25">
      <c r="A267" s="326" t="s">
        <v>115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6"/>
      <c r="Y267" s="316"/>
      <c r="Z267" s="316"/>
      <c r="AA267" s="297"/>
      <c r="AB267" s="297"/>
      <c r="AC267" s="297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313">
        <v>4640242180304</v>
      </c>
      <c r="E268" s="314"/>
      <c r="F268" s="302">
        <v>2.7</v>
      </c>
      <c r="G268" s="32">
        <v>1</v>
      </c>
      <c r="H268" s="302">
        <v>2.7</v>
      </c>
      <c r="I268" s="302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61" t="s">
        <v>362</v>
      </c>
      <c r="Q268" s="310"/>
      <c r="R268" s="310"/>
      <c r="S268" s="310"/>
      <c r="T268" s="311"/>
      <c r="U268" s="34"/>
      <c r="V268" s="34"/>
      <c r="W268" s="35" t="s">
        <v>68</v>
      </c>
      <c r="X268" s="303">
        <v>0</v>
      </c>
      <c r="Y268" s="304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313">
        <v>4640242180236</v>
      </c>
      <c r="E269" s="314"/>
      <c r="F269" s="302">
        <v>5</v>
      </c>
      <c r="G269" s="32">
        <v>1</v>
      </c>
      <c r="H269" s="302">
        <v>5</v>
      </c>
      <c r="I269" s="302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10"/>
      <c r="R269" s="310"/>
      <c r="S269" s="310"/>
      <c r="T269" s="311"/>
      <c r="U269" s="34"/>
      <c r="V269" s="34"/>
      <c r="W269" s="35" t="s">
        <v>68</v>
      </c>
      <c r="X269" s="303">
        <v>0</v>
      </c>
      <c r="Y269" s="304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313">
        <v>4640242180410</v>
      </c>
      <c r="E270" s="314"/>
      <c r="F270" s="302">
        <v>2.2400000000000002</v>
      </c>
      <c r="G270" s="32">
        <v>1</v>
      </c>
      <c r="H270" s="302">
        <v>2.2400000000000002</v>
      </c>
      <c r="I270" s="302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7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10"/>
      <c r="R270" s="310"/>
      <c r="S270" s="310"/>
      <c r="T270" s="311"/>
      <c r="U270" s="34"/>
      <c r="V270" s="34"/>
      <c r="W270" s="35" t="s">
        <v>68</v>
      </c>
      <c r="X270" s="303">
        <v>0</v>
      </c>
      <c r="Y270" s="304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15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7"/>
      <c r="P271" s="318" t="s">
        <v>71</v>
      </c>
      <c r="Q271" s="319"/>
      <c r="R271" s="319"/>
      <c r="S271" s="319"/>
      <c r="T271" s="319"/>
      <c r="U271" s="319"/>
      <c r="V271" s="320"/>
      <c r="W271" s="37" t="s">
        <v>68</v>
      </c>
      <c r="X271" s="305">
        <f>IFERROR(SUM(X268:X270),"0")</f>
        <v>0</v>
      </c>
      <c r="Y271" s="305">
        <f>IFERROR(SUM(Y268:Y270),"0")</f>
        <v>0</v>
      </c>
      <c r="Z271" s="305">
        <f>IFERROR(IF(Z268="",0,Z268),"0")+IFERROR(IF(Z269="",0,Z269),"0")+IFERROR(IF(Z270="",0,Z270),"0")</f>
        <v>0</v>
      </c>
      <c r="AA271" s="306"/>
      <c r="AB271" s="306"/>
      <c r="AC271" s="306"/>
    </row>
    <row r="272" spans="1:68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7"/>
      <c r="P272" s="318" t="s">
        <v>71</v>
      </c>
      <c r="Q272" s="319"/>
      <c r="R272" s="319"/>
      <c r="S272" s="319"/>
      <c r="T272" s="319"/>
      <c r="U272" s="319"/>
      <c r="V272" s="320"/>
      <c r="W272" s="37" t="s">
        <v>72</v>
      </c>
      <c r="X272" s="305">
        <f>IFERROR(SUMPRODUCT(X268:X270*H268:H270),"0")</f>
        <v>0</v>
      </c>
      <c r="Y272" s="305">
        <f>IFERROR(SUMPRODUCT(Y268:Y270*H268:H270),"0")</f>
        <v>0</v>
      </c>
      <c r="Z272" s="37"/>
      <c r="AA272" s="306"/>
      <c r="AB272" s="306"/>
      <c r="AC272" s="306"/>
    </row>
    <row r="273" spans="1:68" ht="14.25" customHeight="1" x14ac:dyDescent="0.25">
      <c r="A273" s="326" t="s">
        <v>121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16"/>
      <c r="Y273" s="316"/>
      <c r="Z273" s="316"/>
      <c r="AA273" s="297"/>
      <c r="AB273" s="297"/>
      <c r="AC273" s="297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313">
        <v>4640242181554</v>
      </c>
      <c r="E274" s="314"/>
      <c r="F274" s="302">
        <v>3</v>
      </c>
      <c r="G274" s="32">
        <v>1</v>
      </c>
      <c r="H274" s="302">
        <v>3</v>
      </c>
      <c r="I274" s="302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44" t="s">
        <v>370</v>
      </c>
      <c r="Q274" s="310"/>
      <c r="R274" s="310"/>
      <c r="S274" s="310"/>
      <c r="T274" s="311"/>
      <c r="U274" s="34"/>
      <c r="V274" s="34"/>
      <c r="W274" s="35" t="s">
        <v>68</v>
      </c>
      <c r="X274" s="303">
        <v>0</v>
      </c>
      <c r="Y274" s="304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313">
        <v>4640242181561</v>
      </c>
      <c r="E275" s="314"/>
      <c r="F275" s="302">
        <v>3.7</v>
      </c>
      <c r="G275" s="32">
        <v>1</v>
      </c>
      <c r="H275" s="302">
        <v>3.7</v>
      </c>
      <c r="I275" s="302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35" t="s">
        <v>374</v>
      </c>
      <c r="Q275" s="310"/>
      <c r="R275" s="310"/>
      <c r="S275" s="310"/>
      <c r="T275" s="311"/>
      <c r="U275" s="34"/>
      <c r="V275" s="34"/>
      <c r="W275" s="35" t="s">
        <v>68</v>
      </c>
      <c r="X275" s="303">
        <v>0</v>
      </c>
      <c r="Y275" s="304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313">
        <v>4640242181424</v>
      </c>
      <c r="E276" s="314"/>
      <c r="F276" s="302">
        <v>5.5</v>
      </c>
      <c r="G276" s="32">
        <v>1</v>
      </c>
      <c r="H276" s="302">
        <v>5.5</v>
      </c>
      <c r="I276" s="302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10"/>
      <c r="R276" s="310"/>
      <c r="S276" s="310"/>
      <c r="T276" s="311"/>
      <c r="U276" s="34"/>
      <c r="V276" s="34"/>
      <c r="W276" s="35" t="s">
        <v>68</v>
      </c>
      <c r="X276" s="303">
        <v>0</v>
      </c>
      <c r="Y276" s="304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313">
        <v>4640242181431</v>
      </c>
      <c r="E277" s="314"/>
      <c r="F277" s="302">
        <v>3.5</v>
      </c>
      <c r="G277" s="32">
        <v>1</v>
      </c>
      <c r="H277" s="302">
        <v>3.5</v>
      </c>
      <c r="I277" s="302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8" t="s">
        <v>380</v>
      </c>
      <c r="Q277" s="310"/>
      <c r="R277" s="310"/>
      <c r="S277" s="310"/>
      <c r="T277" s="311"/>
      <c r="U277" s="34"/>
      <c r="V277" s="34"/>
      <c r="W277" s="35" t="s">
        <v>68</v>
      </c>
      <c r="X277" s="303">
        <v>0</v>
      </c>
      <c r="Y277" s="304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313">
        <v>4640242181523</v>
      </c>
      <c r="E278" s="314"/>
      <c r="F278" s="302">
        <v>3</v>
      </c>
      <c r="G278" s="32">
        <v>1</v>
      </c>
      <c r="H278" s="302">
        <v>3</v>
      </c>
      <c r="I278" s="302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10"/>
      <c r="R278" s="310"/>
      <c r="S278" s="310"/>
      <c r="T278" s="311"/>
      <c r="U278" s="34"/>
      <c r="V278" s="34"/>
      <c r="W278" s="35" t="s">
        <v>68</v>
      </c>
      <c r="X278" s="303">
        <v>0</v>
      </c>
      <c r="Y278" s="304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313">
        <v>4640242181486</v>
      </c>
      <c r="E279" s="314"/>
      <c r="F279" s="302">
        <v>3.7</v>
      </c>
      <c r="G279" s="32">
        <v>1</v>
      </c>
      <c r="H279" s="302">
        <v>3.7</v>
      </c>
      <c r="I279" s="302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10"/>
      <c r="R279" s="310"/>
      <c r="S279" s="310"/>
      <c r="T279" s="311"/>
      <c r="U279" s="34"/>
      <c r="V279" s="34"/>
      <c r="W279" s="35" t="s">
        <v>68</v>
      </c>
      <c r="X279" s="303">
        <v>0</v>
      </c>
      <c r="Y279" s="304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313">
        <v>4640242181493</v>
      </c>
      <c r="E280" s="314"/>
      <c r="F280" s="302">
        <v>3.7</v>
      </c>
      <c r="G280" s="32">
        <v>1</v>
      </c>
      <c r="H280" s="302">
        <v>3.7</v>
      </c>
      <c r="I280" s="302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91" t="s">
        <v>388</v>
      </c>
      <c r="Q280" s="310"/>
      <c r="R280" s="310"/>
      <c r="S280" s="310"/>
      <c r="T280" s="311"/>
      <c r="U280" s="34"/>
      <c r="V280" s="34"/>
      <c r="W280" s="35" t="s">
        <v>68</v>
      </c>
      <c r="X280" s="303">
        <v>0</v>
      </c>
      <c r="Y280" s="304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313">
        <v>4640242181509</v>
      </c>
      <c r="E281" s="314"/>
      <c r="F281" s="302">
        <v>3.7</v>
      </c>
      <c r="G281" s="32">
        <v>1</v>
      </c>
      <c r="H281" s="302">
        <v>3.7</v>
      </c>
      <c r="I281" s="302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7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10"/>
      <c r="R281" s="310"/>
      <c r="S281" s="310"/>
      <c r="T281" s="311"/>
      <c r="U281" s="34"/>
      <c r="V281" s="34"/>
      <c r="W281" s="35" t="s">
        <v>68</v>
      </c>
      <c r="X281" s="303">
        <v>0</v>
      </c>
      <c r="Y281" s="304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313">
        <v>4640242181240</v>
      </c>
      <c r="E282" s="314"/>
      <c r="F282" s="302">
        <v>0.3</v>
      </c>
      <c r="G282" s="32">
        <v>9</v>
      </c>
      <c r="H282" s="302">
        <v>2.7</v>
      </c>
      <c r="I282" s="302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61" t="s">
        <v>393</v>
      </c>
      <c r="Q282" s="310"/>
      <c r="R282" s="310"/>
      <c r="S282" s="310"/>
      <c r="T282" s="311"/>
      <c r="U282" s="34"/>
      <c r="V282" s="34"/>
      <c r="W282" s="35" t="s">
        <v>68</v>
      </c>
      <c r="X282" s="303">
        <v>0</v>
      </c>
      <c r="Y282" s="304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313">
        <v>4640242181318</v>
      </c>
      <c r="E283" s="314"/>
      <c r="F283" s="302">
        <v>0.3</v>
      </c>
      <c r="G283" s="32">
        <v>9</v>
      </c>
      <c r="H283" s="302">
        <v>2.7</v>
      </c>
      <c r="I283" s="302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07" t="s">
        <v>396</v>
      </c>
      <c r="Q283" s="310"/>
      <c r="R283" s="310"/>
      <c r="S283" s="310"/>
      <c r="T283" s="311"/>
      <c r="U283" s="34"/>
      <c r="V283" s="34"/>
      <c r="W283" s="35" t="s">
        <v>68</v>
      </c>
      <c r="X283" s="303">
        <v>0</v>
      </c>
      <c r="Y283" s="304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313">
        <v>4640242181387</v>
      </c>
      <c r="E284" s="314"/>
      <c r="F284" s="302">
        <v>0.3</v>
      </c>
      <c r="G284" s="32">
        <v>9</v>
      </c>
      <c r="H284" s="302">
        <v>2.7</v>
      </c>
      <c r="I284" s="302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64" t="s">
        <v>399</v>
      </c>
      <c r="Q284" s="310"/>
      <c r="R284" s="310"/>
      <c r="S284" s="310"/>
      <c r="T284" s="311"/>
      <c r="U284" s="34"/>
      <c r="V284" s="34"/>
      <c r="W284" s="35" t="s">
        <v>68</v>
      </c>
      <c r="X284" s="303">
        <v>0</v>
      </c>
      <c r="Y284" s="304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313">
        <v>4640242181394</v>
      </c>
      <c r="E285" s="314"/>
      <c r="F285" s="302">
        <v>0.3</v>
      </c>
      <c r="G285" s="32">
        <v>9</v>
      </c>
      <c r="H285" s="302">
        <v>2.7</v>
      </c>
      <c r="I285" s="302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10" t="s">
        <v>402</v>
      </c>
      <c r="Q285" s="310"/>
      <c r="R285" s="310"/>
      <c r="S285" s="310"/>
      <c r="T285" s="311"/>
      <c r="U285" s="34"/>
      <c r="V285" s="34"/>
      <c r="W285" s="35" t="s">
        <v>68</v>
      </c>
      <c r="X285" s="303">
        <v>0</v>
      </c>
      <c r="Y285" s="304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313">
        <v>4640242181332</v>
      </c>
      <c r="E286" s="314"/>
      <c r="F286" s="302">
        <v>0.3</v>
      </c>
      <c r="G286" s="32">
        <v>9</v>
      </c>
      <c r="H286" s="302">
        <v>2.7</v>
      </c>
      <c r="I286" s="302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71" t="s">
        <v>405</v>
      </c>
      <c r="Q286" s="310"/>
      <c r="R286" s="310"/>
      <c r="S286" s="310"/>
      <c r="T286" s="311"/>
      <c r="U286" s="34"/>
      <c r="V286" s="34"/>
      <c r="W286" s="35" t="s">
        <v>68</v>
      </c>
      <c r="X286" s="303">
        <v>0</v>
      </c>
      <c r="Y286" s="304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313">
        <v>4640242181349</v>
      </c>
      <c r="E287" s="314"/>
      <c r="F287" s="302">
        <v>0.3</v>
      </c>
      <c r="G287" s="32">
        <v>9</v>
      </c>
      <c r="H287" s="302">
        <v>2.7</v>
      </c>
      <c r="I287" s="302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77" t="s">
        <v>408</v>
      </c>
      <c r="Q287" s="310"/>
      <c r="R287" s="310"/>
      <c r="S287" s="310"/>
      <c r="T287" s="311"/>
      <c r="U287" s="34"/>
      <c r="V287" s="34"/>
      <c r="W287" s="35" t="s">
        <v>68</v>
      </c>
      <c r="X287" s="303">
        <v>0</v>
      </c>
      <c r="Y287" s="304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313">
        <v>4640242181370</v>
      </c>
      <c r="E288" s="314"/>
      <c r="F288" s="302">
        <v>0.3</v>
      </c>
      <c r="G288" s="32">
        <v>9</v>
      </c>
      <c r="H288" s="302">
        <v>2.7</v>
      </c>
      <c r="I288" s="302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94" t="s">
        <v>411</v>
      </c>
      <c r="Q288" s="310"/>
      <c r="R288" s="310"/>
      <c r="S288" s="310"/>
      <c r="T288" s="311"/>
      <c r="U288" s="34"/>
      <c r="V288" s="34"/>
      <c r="W288" s="35" t="s">
        <v>68</v>
      </c>
      <c r="X288" s="303">
        <v>0</v>
      </c>
      <c r="Y288" s="304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15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16"/>
      <c r="N289" s="316"/>
      <c r="O289" s="317"/>
      <c r="P289" s="318" t="s">
        <v>71</v>
      </c>
      <c r="Q289" s="319"/>
      <c r="R289" s="319"/>
      <c r="S289" s="319"/>
      <c r="T289" s="319"/>
      <c r="U289" s="319"/>
      <c r="V289" s="320"/>
      <c r="W289" s="37" t="s">
        <v>68</v>
      </c>
      <c r="X289" s="305">
        <f>IFERROR(SUM(X274:X288),"0")</f>
        <v>0</v>
      </c>
      <c r="Y289" s="305">
        <f>IFERROR(SUM(Y274:Y288),"0")</f>
        <v>0</v>
      </c>
      <c r="Z289" s="305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306"/>
      <c r="AB289" s="306"/>
      <c r="AC289" s="306"/>
    </row>
    <row r="290" spans="1:32" x14ac:dyDescent="0.2">
      <c r="A290" s="316"/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7"/>
      <c r="P290" s="318" t="s">
        <v>71</v>
      </c>
      <c r="Q290" s="319"/>
      <c r="R290" s="319"/>
      <c r="S290" s="319"/>
      <c r="T290" s="319"/>
      <c r="U290" s="319"/>
      <c r="V290" s="320"/>
      <c r="W290" s="37" t="s">
        <v>72</v>
      </c>
      <c r="X290" s="305">
        <f>IFERROR(SUMPRODUCT(X274:X288*H274:H288),"0")</f>
        <v>0</v>
      </c>
      <c r="Y290" s="305">
        <f>IFERROR(SUMPRODUCT(Y274:Y288*H274:H288),"0")</f>
        <v>0</v>
      </c>
      <c r="Z290" s="37"/>
      <c r="AA290" s="306"/>
      <c r="AB290" s="306"/>
      <c r="AC290" s="306"/>
    </row>
    <row r="291" spans="1:32" ht="15" customHeight="1" x14ac:dyDescent="0.2">
      <c r="A291" s="341"/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42"/>
      <c r="P291" s="379" t="s">
        <v>413</v>
      </c>
      <c r="Q291" s="380"/>
      <c r="R291" s="380"/>
      <c r="S291" s="380"/>
      <c r="T291" s="380"/>
      <c r="U291" s="380"/>
      <c r="V291" s="381"/>
      <c r="W291" s="37" t="s">
        <v>72</v>
      </c>
      <c r="X291" s="305">
        <f>IFERROR(X24+X31+X38+X46+X51+X55+X59+X64+X70+X76+X82+X88+X98+X104+X113+X117+X121+X127+X133+X139+X144+X149+X154+X159+X166+X174+X178+X184+X191+X201+X209+X214+X219+X225+X231+X237+X243+X249+X253+X261+X266+X272+X290,"0")</f>
        <v>0</v>
      </c>
      <c r="Y291" s="305">
        <f>IFERROR(Y24+Y31+Y38+Y46+Y51+Y55+Y59+Y64+Y70+Y76+Y82+Y88+Y98+Y104+Y113+Y117+Y121+Y127+Y133+Y139+Y144+Y149+Y154+Y159+Y166+Y174+Y178+Y184+Y191+Y201+Y209+Y214+Y219+Y225+Y231+Y237+Y243+Y249+Y253+Y261+Y266+Y272+Y290,"0")</f>
        <v>0</v>
      </c>
      <c r="Z291" s="37"/>
      <c r="AA291" s="306"/>
      <c r="AB291" s="306"/>
      <c r="AC291" s="306"/>
    </row>
    <row r="292" spans="1:32" x14ac:dyDescent="0.2">
      <c r="A292" s="316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42"/>
      <c r="P292" s="379" t="s">
        <v>414</v>
      </c>
      <c r="Q292" s="380"/>
      <c r="R292" s="380"/>
      <c r="S292" s="380"/>
      <c r="T292" s="380"/>
      <c r="U292" s="380"/>
      <c r="V292" s="381"/>
      <c r="W292" s="37" t="s">
        <v>72</v>
      </c>
      <c r="X292" s="305">
        <f>IFERROR(SUM(BM22:BM288),"0")</f>
        <v>0</v>
      </c>
      <c r="Y292" s="305">
        <f>IFERROR(SUM(BN22:BN288),"0")</f>
        <v>0</v>
      </c>
      <c r="Z292" s="37"/>
      <c r="AA292" s="306"/>
      <c r="AB292" s="306"/>
      <c r="AC292" s="306"/>
    </row>
    <row r="293" spans="1:3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16"/>
      <c r="M293" s="316"/>
      <c r="N293" s="316"/>
      <c r="O293" s="342"/>
      <c r="P293" s="379" t="s">
        <v>415</v>
      </c>
      <c r="Q293" s="380"/>
      <c r="R293" s="380"/>
      <c r="S293" s="380"/>
      <c r="T293" s="380"/>
      <c r="U293" s="380"/>
      <c r="V293" s="381"/>
      <c r="W293" s="37" t="s">
        <v>416</v>
      </c>
      <c r="X293" s="38">
        <f>ROUNDUP(SUM(BO22:BO288),0)</f>
        <v>0</v>
      </c>
      <c r="Y293" s="38">
        <f>ROUNDUP(SUM(BP22:BP288),0)</f>
        <v>0</v>
      </c>
      <c r="Z293" s="37"/>
      <c r="AA293" s="306"/>
      <c r="AB293" s="306"/>
      <c r="AC293" s="306"/>
    </row>
    <row r="294" spans="1:32" x14ac:dyDescent="0.2">
      <c r="A294" s="316"/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42"/>
      <c r="P294" s="379" t="s">
        <v>417</v>
      </c>
      <c r="Q294" s="380"/>
      <c r="R294" s="380"/>
      <c r="S294" s="380"/>
      <c r="T294" s="380"/>
      <c r="U294" s="380"/>
      <c r="V294" s="381"/>
      <c r="W294" s="37" t="s">
        <v>72</v>
      </c>
      <c r="X294" s="305">
        <f>GrossWeightTotal+PalletQtyTotal*25</f>
        <v>0</v>
      </c>
      <c r="Y294" s="305">
        <f>GrossWeightTotalR+PalletQtyTotalR*25</f>
        <v>0</v>
      </c>
      <c r="Z294" s="37"/>
      <c r="AA294" s="306"/>
      <c r="AB294" s="306"/>
      <c r="AC294" s="306"/>
    </row>
    <row r="295" spans="1:32" x14ac:dyDescent="0.2">
      <c r="A295" s="316"/>
      <c r="B295" s="316"/>
      <c r="C295" s="316"/>
      <c r="D295" s="316"/>
      <c r="E295" s="316"/>
      <c r="F295" s="316"/>
      <c r="G295" s="316"/>
      <c r="H295" s="316"/>
      <c r="I295" s="316"/>
      <c r="J295" s="316"/>
      <c r="K295" s="316"/>
      <c r="L295" s="316"/>
      <c r="M295" s="316"/>
      <c r="N295" s="316"/>
      <c r="O295" s="342"/>
      <c r="P295" s="379" t="s">
        <v>418</v>
      </c>
      <c r="Q295" s="380"/>
      <c r="R295" s="380"/>
      <c r="S295" s="380"/>
      <c r="T295" s="380"/>
      <c r="U295" s="380"/>
      <c r="V295" s="381"/>
      <c r="W295" s="37" t="s">
        <v>416</v>
      </c>
      <c r="X295" s="305">
        <f>IFERROR(X23+X30+X37+X45+X50+X54+X58+X63+X69+X75+X81+X87+X97+X103+X112+X116+X120+X126+X132+X138+X143+X148+X153+X158+X165+X173+X177+X183+X190+X200+X208+X213+X218+X224+X230+X236+X242+X248+X252+X260+X265+X271+X289,"0")</f>
        <v>0</v>
      </c>
      <c r="Y295" s="305">
        <f>IFERROR(Y23+Y30+Y37+Y45+Y50+Y54+Y58+Y63+Y69+Y75+Y81+Y87+Y97+Y103+Y112+Y116+Y120+Y126+Y132+Y138+Y143+Y148+Y153+Y158+Y165+Y173+Y177+Y183+Y190+Y200+Y208+Y213+Y218+Y224+Y230+Y236+Y242+Y248+Y252+Y260+Y265+Y271+Y289,"0")</f>
        <v>0</v>
      </c>
      <c r="Z295" s="37"/>
      <c r="AA295" s="306"/>
      <c r="AB295" s="306"/>
      <c r="AC295" s="306"/>
    </row>
    <row r="296" spans="1:32" ht="14.25" customHeight="1" x14ac:dyDescent="0.2">
      <c r="A296" s="316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16"/>
      <c r="M296" s="316"/>
      <c r="N296" s="316"/>
      <c r="O296" s="342"/>
      <c r="P296" s="379" t="s">
        <v>419</v>
      </c>
      <c r="Q296" s="380"/>
      <c r="R296" s="380"/>
      <c r="S296" s="380"/>
      <c r="T296" s="380"/>
      <c r="U296" s="380"/>
      <c r="V296" s="381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0</v>
      </c>
      <c r="AA296" s="306"/>
      <c r="AB296" s="306"/>
      <c r="AC296" s="306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95" t="s">
        <v>61</v>
      </c>
      <c r="C298" s="322" t="s">
        <v>73</v>
      </c>
      <c r="D298" s="433"/>
      <c r="E298" s="433"/>
      <c r="F298" s="433"/>
      <c r="G298" s="433"/>
      <c r="H298" s="433"/>
      <c r="I298" s="433"/>
      <c r="J298" s="433"/>
      <c r="K298" s="433"/>
      <c r="L298" s="433"/>
      <c r="M298" s="433"/>
      <c r="N298" s="433"/>
      <c r="O298" s="433"/>
      <c r="P298" s="433"/>
      <c r="Q298" s="433"/>
      <c r="R298" s="433"/>
      <c r="S298" s="433"/>
      <c r="T298" s="434"/>
      <c r="U298" s="295" t="s">
        <v>232</v>
      </c>
      <c r="V298" s="295" t="s">
        <v>241</v>
      </c>
      <c r="W298" s="322" t="s">
        <v>260</v>
      </c>
      <c r="X298" s="433"/>
      <c r="Y298" s="433"/>
      <c r="Z298" s="433"/>
      <c r="AA298" s="433"/>
      <c r="AB298" s="434"/>
      <c r="AC298" s="295" t="s">
        <v>325</v>
      </c>
      <c r="AD298" s="295" t="s">
        <v>330</v>
      </c>
      <c r="AE298" s="295" t="s">
        <v>334</v>
      </c>
      <c r="AF298" s="295" t="s">
        <v>342</v>
      </c>
    </row>
    <row r="299" spans="1:32" ht="14.25" customHeight="1" thickTop="1" x14ac:dyDescent="0.2">
      <c r="A299" s="395" t="s">
        <v>422</v>
      </c>
      <c r="B299" s="322" t="s">
        <v>61</v>
      </c>
      <c r="C299" s="322" t="s">
        <v>74</v>
      </c>
      <c r="D299" s="322" t="s">
        <v>83</v>
      </c>
      <c r="E299" s="322" t="s">
        <v>93</v>
      </c>
      <c r="F299" s="322" t="s">
        <v>104</v>
      </c>
      <c r="G299" s="322" t="s">
        <v>129</v>
      </c>
      <c r="H299" s="322" t="s">
        <v>136</v>
      </c>
      <c r="I299" s="322" t="s">
        <v>142</v>
      </c>
      <c r="J299" s="322" t="s">
        <v>150</v>
      </c>
      <c r="K299" s="322" t="s">
        <v>170</v>
      </c>
      <c r="L299" s="322" t="s">
        <v>176</v>
      </c>
      <c r="M299" s="322" t="s">
        <v>196</v>
      </c>
      <c r="N299" s="296"/>
      <c r="O299" s="322" t="s">
        <v>202</v>
      </c>
      <c r="P299" s="322" t="s">
        <v>209</v>
      </c>
      <c r="Q299" s="322" t="s">
        <v>216</v>
      </c>
      <c r="R299" s="322" t="s">
        <v>220</v>
      </c>
      <c r="S299" s="322" t="s">
        <v>223</v>
      </c>
      <c r="T299" s="322" t="s">
        <v>228</v>
      </c>
      <c r="U299" s="322" t="s">
        <v>233</v>
      </c>
      <c r="V299" s="322" t="s">
        <v>242</v>
      </c>
      <c r="W299" s="322" t="s">
        <v>261</v>
      </c>
      <c r="X299" s="322" t="s">
        <v>277</v>
      </c>
      <c r="Y299" s="322" t="s">
        <v>292</v>
      </c>
      <c r="Z299" s="322" t="s">
        <v>303</v>
      </c>
      <c r="AA299" s="322" t="s">
        <v>308</v>
      </c>
      <c r="AB299" s="322" t="s">
        <v>319</v>
      </c>
      <c r="AC299" s="322" t="s">
        <v>326</v>
      </c>
      <c r="AD299" s="322" t="s">
        <v>331</v>
      </c>
      <c r="AE299" s="322" t="s">
        <v>335</v>
      </c>
      <c r="AF299" s="322" t="s">
        <v>342</v>
      </c>
    </row>
    <row r="300" spans="1:32" ht="13.5" customHeight="1" thickBot="1" x14ac:dyDescent="0.25">
      <c r="A300" s="396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296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323"/>
      <c r="Z300" s="323"/>
      <c r="AA300" s="323"/>
      <c r="AB300" s="323"/>
      <c r="AC300" s="323"/>
      <c r="AD300" s="323"/>
      <c r="AE300" s="323"/>
      <c r="AF300" s="32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0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96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9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0</v>
      </c>
      <c r="B304" s="60">
        <f>SUMPRODUCT(--(BB:BB="ПГП"),--(W:W="кор"),H:H,Y:Y)+SUMPRODUCT(--(BB:BB="ПГП"),--(W:W="кг"),Y:Y)</f>
        <v>0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13" priority="13" stopIfTrue="1">
      <formula>IF($V$5="самовывоз",1,0)</formula>
    </cfRule>
  </conditionalFormatting>
  <conditionalFormatting sqref="H9:I9">
    <cfRule type="expression" dxfId="12" priority="6" stopIfTrue="1">
      <formula>IF($V$5="самовывоз",1,0)</formula>
    </cfRule>
  </conditionalFormatting>
  <conditionalFormatting sqref="F9:G9">
    <cfRule type="expression" dxfId="11" priority="5" stopIfTrue="1">
      <formula>IF($V$5="самовывоз",1,0)</formula>
    </cfRule>
  </conditionalFormatting>
  <conditionalFormatting sqref="F10:G10">
    <cfRule type="expression" dxfId="10" priority="4" stopIfTrue="1">
      <formula>IF($V$5="самовывоз",1,0)</formula>
    </cfRule>
  </conditionalFormatting>
  <conditionalFormatting sqref="D9:E9">
    <cfRule type="expression" dxfId="9" priority="3" stopIfTrue="1">
      <formula>IF($V$5="самовывоз",1,0)</formula>
    </cfRule>
  </conditionalFormatting>
  <conditionalFormatting sqref="D10:E10">
    <cfRule type="expression" dxfId="8" priority="2" stopIfTrue="1">
      <formula>IF($V$5="самовывоз",1,0)</formula>
    </cfRule>
  </conditionalFormatting>
  <conditionalFormatting sqref="P5:R6 P8:R8">
    <cfRule type="expression" dxfId="7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04"/>
  <sheetViews>
    <sheetView tabSelected="1" workbookViewId="0">
      <pane ySplit="18" topLeftCell="A52" activePane="bottomLeft" state="frozen"/>
      <selection pane="bottomLeft" activeCell="X86" sqref="X8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hidden="1" customWidth="1"/>
    <col min="9" max="9" width="9.42578125" style="3" hidden="1" customWidth="1"/>
    <col min="10" max="10" width="9.140625" style="4" customWidth="1"/>
    <col min="11" max="12" width="13.85546875" style="4" hidden="1" customWidth="1"/>
    <col min="13" max="13" width="9.42578125" style="4" hidden="1" customWidth="1"/>
    <col min="14" max="14" width="15.85546875" style="4" hidden="1" customWidth="1"/>
    <col min="15" max="15" width="10.42578125" style="3" hidden="1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3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300" customFormat="1" ht="45" hidden="1" customHeight="1" x14ac:dyDescent="0.2">
      <c r="A1" s="41"/>
      <c r="B1" s="41"/>
      <c r="C1" s="41"/>
      <c r="D1" s="355" t="s">
        <v>0</v>
      </c>
      <c r="E1" s="330"/>
      <c r="F1" s="330"/>
      <c r="G1" s="12" t="s">
        <v>1</v>
      </c>
      <c r="H1" s="355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280"/>
      <c r="Y1" s="13"/>
      <c r="Z1" s="13"/>
      <c r="AA1" s="13"/>
      <c r="AB1" s="53"/>
      <c r="AC1" s="53"/>
      <c r="AD1" s="53"/>
      <c r="AE1" s="53"/>
      <c r="AF1" s="53"/>
    </row>
    <row r="2" spans="1:32" s="300" customFormat="1" ht="16.5" hidden="1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0"/>
      <c r="Q2" s="316"/>
      <c r="R2" s="316"/>
      <c r="S2" s="316"/>
      <c r="T2" s="316"/>
      <c r="U2" s="316"/>
      <c r="V2" s="316"/>
      <c r="W2" s="316"/>
      <c r="X2" s="281"/>
      <c r="Y2" s="16"/>
      <c r="Z2" s="16"/>
      <c r="AA2" s="16"/>
      <c r="AB2" s="51"/>
      <c r="AC2" s="51"/>
      <c r="AD2" s="51"/>
      <c r="AE2" s="51"/>
    </row>
    <row r="3" spans="1:32" s="300" customFormat="1" ht="11.25" hidden="1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6"/>
      <c r="Q3" s="316"/>
      <c r="R3" s="316"/>
      <c r="S3" s="316"/>
      <c r="T3" s="316"/>
      <c r="U3" s="316"/>
      <c r="V3" s="316"/>
      <c r="W3" s="316"/>
      <c r="X3" s="281"/>
      <c r="Y3" s="16"/>
      <c r="Z3" s="16"/>
      <c r="AA3" s="16"/>
      <c r="AB3" s="51"/>
      <c r="AC3" s="51"/>
      <c r="AD3" s="51"/>
      <c r="AE3" s="51"/>
    </row>
    <row r="4" spans="1:32" s="300" customFormat="1" ht="9" hidden="1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82"/>
      <c r="Y4" s="22"/>
      <c r="Z4" s="22"/>
      <c r="AA4" s="22"/>
      <c r="AB4" s="51"/>
      <c r="AC4" s="51"/>
      <c r="AD4" s="51"/>
      <c r="AE4" s="51"/>
    </row>
    <row r="5" spans="1:32" s="300" customFormat="1" ht="23.45" hidden="1" customHeight="1" x14ac:dyDescent="0.2">
      <c r="A5" s="387" t="s">
        <v>7</v>
      </c>
      <c r="B5" s="380"/>
      <c r="C5" s="381"/>
      <c r="D5" s="357"/>
      <c r="E5" s="358"/>
      <c r="F5" s="487" t="s">
        <v>8</v>
      </c>
      <c r="G5" s="381"/>
      <c r="H5" s="357"/>
      <c r="I5" s="451"/>
      <c r="J5" s="451"/>
      <c r="K5" s="451"/>
      <c r="L5" s="451"/>
      <c r="M5" s="358"/>
      <c r="N5" s="61"/>
      <c r="P5" s="24" t="s">
        <v>9</v>
      </c>
      <c r="Q5" s="492">
        <v>45880</v>
      </c>
      <c r="R5" s="385"/>
      <c r="T5" s="414" t="s">
        <v>10</v>
      </c>
      <c r="U5" s="342"/>
      <c r="V5" s="415" t="s">
        <v>11</v>
      </c>
      <c r="W5" s="385"/>
      <c r="X5" s="289"/>
      <c r="AB5" s="51"/>
      <c r="AC5" s="51"/>
      <c r="AD5" s="51"/>
      <c r="AE5" s="51"/>
    </row>
    <row r="6" spans="1:32" s="300" customFormat="1" ht="24" hidden="1" customHeight="1" x14ac:dyDescent="0.2">
      <c r="A6" s="387" t="s">
        <v>12</v>
      </c>
      <c r="B6" s="380"/>
      <c r="C6" s="381"/>
      <c r="D6" s="452" t="s">
        <v>13</v>
      </c>
      <c r="E6" s="453"/>
      <c r="F6" s="453"/>
      <c r="G6" s="453"/>
      <c r="H6" s="453"/>
      <c r="I6" s="453"/>
      <c r="J6" s="453"/>
      <c r="K6" s="453"/>
      <c r="L6" s="453"/>
      <c r="M6" s="385"/>
      <c r="N6" s="62"/>
      <c r="P6" s="24" t="s">
        <v>14</v>
      </c>
      <c r="Q6" s="498" t="str">
        <f>IF(Q5=0," ",CHOOSE(WEEKDAY(Q5,2),"Понедельник","Вторник","Среда","Четверг","Пятница","Суббота","Воскресенье"))</f>
        <v>Понедельник</v>
      </c>
      <c r="R6" s="314"/>
      <c r="T6" s="416" t="s">
        <v>15</v>
      </c>
      <c r="U6" s="342"/>
      <c r="V6" s="438" t="s">
        <v>16</v>
      </c>
      <c r="W6" s="339"/>
      <c r="X6" s="289"/>
      <c r="AB6" s="51"/>
      <c r="AC6" s="51"/>
      <c r="AD6" s="51"/>
      <c r="AE6" s="51"/>
    </row>
    <row r="7" spans="1:32" s="300" customFormat="1" ht="21.75" hidden="1" customHeight="1" x14ac:dyDescent="0.2">
      <c r="A7" s="55"/>
      <c r="B7" s="55"/>
      <c r="C7" s="5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5"/>
      <c r="M7" s="346"/>
      <c r="N7" s="63"/>
      <c r="P7" s="24"/>
      <c r="Q7" s="42"/>
      <c r="R7" s="42"/>
      <c r="T7" s="316"/>
      <c r="U7" s="342"/>
      <c r="V7" s="439"/>
      <c r="W7" s="440"/>
      <c r="X7" s="289"/>
      <c r="AB7" s="51"/>
      <c r="AC7" s="51"/>
      <c r="AD7" s="51"/>
      <c r="AE7" s="51"/>
    </row>
    <row r="8" spans="1:32" s="300" customFormat="1" ht="25.5" hidden="1" customHeight="1" x14ac:dyDescent="0.2">
      <c r="A8" s="503" t="s">
        <v>17</v>
      </c>
      <c r="B8" s="319"/>
      <c r="C8" s="320"/>
      <c r="D8" s="350"/>
      <c r="E8" s="351"/>
      <c r="F8" s="351"/>
      <c r="G8" s="351"/>
      <c r="H8" s="351"/>
      <c r="I8" s="351"/>
      <c r="J8" s="351"/>
      <c r="K8" s="351"/>
      <c r="L8" s="351"/>
      <c r="M8" s="352"/>
      <c r="N8" s="64"/>
      <c r="P8" s="24" t="s">
        <v>18</v>
      </c>
      <c r="Q8" s="390">
        <v>0.41666666666666669</v>
      </c>
      <c r="R8" s="346"/>
      <c r="T8" s="316"/>
      <c r="U8" s="342"/>
      <c r="V8" s="439"/>
      <c r="W8" s="440"/>
      <c r="X8" s="289"/>
      <c r="AB8" s="51"/>
      <c r="AC8" s="51"/>
      <c r="AD8" s="51"/>
      <c r="AE8" s="51"/>
    </row>
    <row r="9" spans="1:32" s="300" customFormat="1" ht="39.950000000000003" hidden="1" customHeight="1" x14ac:dyDescent="0.2">
      <c r="A9" s="401"/>
      <c r="B9" s="316"/>
      <c r="C9" s="316"/>
      <c r="D9" s="398"/>
      <c r="E9" s="325"/>
      <c r="F9" s="401"/>
      <c r="G9" s="316"/>
      <c r="H9" s="324"/>
      <c r="I9" s="325"/>
      <c r="J9" s="324"/>
      <c r="K9" s="325"/>
      <c r="L9" s="325"/>
      <c r="M9" s="325"/>
      <c r="N9" s="301"/>
      <c r="P9" s="26" t="s">
        <v>19</v>
      </c>
      <c r="Q9" s="382"/>
      <c r="R9" s="383"/>
      <c r="T9" s="316"/>
      <c r="U9" s="342"/>
      <c r="V9" s="441"/>
      <c r="W9" s="442"/>
      <c r="X9" s="283"/>
      <c r="Y9" s="43"/>
      <c r="Z9" s="43"/>
      <c r="AA9" s="43"/>
      <c r="AB9" s="51"/>
      <c r="AC9" s="51"/>
      <c r="AD9" s="51"/>
      <c r="AE9" s="51"/>
    </row>
    <row r="10" spans="1:32" s="300" customFormat="1" ht="26.45" hidden="1" customHeight="1" x14ac:dyDescent="0.2">
      <c r="A10" s="401"/>
      <c r="B10" s="316"/>
      <c r="C10" s="316"/>
      <c r="D10" s="398"/>
      <c r="E10" s="325"/>
      <c r="F10" s="401"/>
      <c r="G10" s="316"/>
      <c r="H10" s="429"/>
      <c r="I10" s="316"/>
      <c r="J10" s="316"/>
      <c r="K10" s="316"/>
      <c r="L10" s="316"/>
      <c r="M10" s="316"/>
      <c r="N10" s="299"/>
      <c r="P10" s="26" t="s">
        <v>20</v>
      </c>
      <c r="Q10" s="417"/>
      <c r="R10" s="418"/>
      <c r="U10" s="24" t="s">
        <v>21</v>
      </c>
      <c r="V10" s="338" t="s">
        <v>22</v>
      </c>
      <c r="W10" s="339"/>
      <c r="X10" s="284"/>
      <c r="Y10" s="44"/>
      <c r="Z10" s="44"/>
      <c r="AA10" s="44"/>
      <c r="AB10" s="51"/>
      <c r="AC10" s="51"/>
      <c r="AD10" s="51"/>
      <c r="AE10" s="51"/>
    </row>
    <row r="11" spans="1:32" s="300" customFormat="1" ht="15.95" hidden="1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84"/>
      <c r="R11" s="385"/>
      <c r="U11" s="24" t="s">
        <v>25</v>
      </c>
      <c r="V11" s="464" t="s">
        <v>26</v>
      </c>
      <c r="W11" s="383"/>
      <c r="X11" s="285"/>
      <c r="Y11" s="45"/>
      <c r="Z11" s="45"/>
      <c r="AA11" s="45"/>
      <c r="AB11" s="51"/>
      <c r="AC11" s="51"/>
      <c r="AD11" s="51"/>
      <c r="AE11" s="51"/>
    </row>
    <row r="12" spans="1:32" s="300" customFormat="1" ht="18.600000000000001" hidden="1" customHeight="1" x14ac:dyDescent="0.2">
      <c r="A12" s="411" t="s">
        <v>27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28</v>
      </c>
      <c r="Q12" s="390"/>
      <c r="R12" s="346"/>
      <c r="S12" s="23"/>
      <c r="U12" s="24"/>
      <c r="V12" s="330"/>
      <c r="W12" s="316"/>
      <c r="X12" s="286"/>
      <c r="AB12" s="51"/>
      <c r="AC12" s="51"/>
      <c r="AD12" s="51"/>
      <c r="AE12" s="51"/>
    </row>
    <row r="13" spans="1:32" s="300" customFormat="1" ht="23.25" hidden="1" customHeight="1" x14ac:dyDescent="0.2">
      <c r="A13" s="411" t="s">
        <v>29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30</v>
      </c>
      <c r="Q13" s="464"/>
      <c r="R13" s="383"/>
      <c r="S13" s="23"/>
      <c r="X13" s="287"/>
      <c r="Y13" s="49"/>
      <c r="Z13" s="49"/>
      <c r="AA13" s="49"/>
      <c r="AB13" s="51"/>
      <c r="AC13" s="51"/>
      <c r="AD13" s="51"/>
      <c r="AE13" s="51"/>
    </row>
    <row r="14" spans="1:32" s="300" customFormat="1" ht="18.600000000000001" hidden="1" customHeight="1" x14ac:dyDescent="0.2">
      <c r="A14" s="411" t="s">
        <v>31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288"/>
      <c r="Y14" s="50"/>
      <c r="Z14" s="50"/>
      <c r="AA14" s="50"/>
      <c r="AB14" s="51"/>
      <c r="AC14" s="51"/>
      <c r="AD14" s="51"/>
      <c r="AE14" s="51"/>
    </row>
    <row r="15" spans="1:32" s="300" customFormat="1" ht="22.5" hidden="1" customHeight="1" x14ac:dyDescent="0.2">
      <c r="A15" s="420" t="s">
        <v>32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405" t="s">
        <v>33</v>
      </c>
      <c r="Q15" s="330"/>
      <c r="R15" s="330"/>
      <c r="S15" s="330"/>
      <c r="T15" s="330"/>
      <c r="X15" s="289"/>
      <c r="AB15" s="51"/>
      <c r="AC15" s="51"/>
      <c r="AD15" s="51"/>
      <c r="AE15" s="51"/>
    </row>
    <row r="16" spans="1:32" ht="18.75" hidden="1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6"/>
      <c r="Q16" s="406"/>
      <c r="R16" s="406"/>
      <c r="S16" s="406"/>
      <c r="T16" s="406"/>
      <c r="U16" s="7"/>
      <c r="V16" s="7"/>
      <c r="W16" s="8"/>
      <c r="X16" s="290"/>
      <c r="Y16" s="9"/>
      <c r="Z16" s="9"/>
      <c r="AA16" s="9"/>
      <c r="AB16" s="9"/>
      <c r="AC16" s="9"/>
    </row>
    <row r="17" spans="1:68" ht="27.75" customHeight="1" x14ac:dyDescent="0.2">
      <c r="A17" s="336" t="s">
        <v>34</v>
      </c>
      <c r="B17" s="336" t="s">
        <v>35</v>
      </c>
      <c r="C17" s="393" t="s">
        <v>36</v>
      </c>
      <c r="D17" s="336" t="s">
        <v>37</v>
      </c>
      <c r="E17" s="366"/>
      <c r="F17" s="336" t="s">
        <v>38</v>
      </c>
      <c r="G17" s="336" t="s">
        <v>39</v>
      </c>
      <c r="H17" s="336" t="s">
        <v>40</v>
      </c>
      <c r="I17" s="336" t="s">
        <v>41</v>
      </c>
      <c r="J17" s="336" t="s">
        <v>42</v>
      </c>
      <c r="K17" s="336" t="s">
        <v>43</v>
      </c>
      <c r="L17" s="336" t="s">
        <v>44</v>
      </c>
      <c r="M17" s="336" t="s">
        <v>45</v>
      </c>
      <c r="N17" s="336" t="s">
        <v>46</v>
      </c>
      <c r="O17" s="336" t="s">
        <v>47</v>
      </c>
      <c r="P17" s="336" t="s">
        <v>48</v>
      </c>
      <c r="Q17" s="365"/>
      <c r="R17" s="365"/>
      <c r="S17" s="365"/>
      <c r="T17" s="366"/>
      <c r="U17" s="500" t="s">
        <v>49</v>
      </c>
      <c r="V17" s="381"/>
      <c r="W17" s="336" t="s">
        <v>50</v>
      </c>
      <c r="X17" s="506">
        <f>SUM(AE22:AE296)</f>
        <v>33</v>
      </c>
      <c r="Y17" s="501" t="s">
        <v>52</v>
      </c>
      <c r="Z17" s="449" t="s">
        <v>53</v>
      </c>
      <c r="AA17" s="430" t="s">
        <v>54</v>
      </c>
      <c r="AB17" s="430" t="s">
        <v>55</v>
      </c>
      <c r="AC17" s="430" t="s">
        <v>56</v>
      </c>
      <c r="AD17" s="430" t="s">
        <v>57</v>
      </c>
      <c r="AE17" s="482"/>
      <c r="AF17" s="483"/>
      <c r="AG17" s="69"/>
      <c r="BD17" s="68" t="s">
        <v>58</v>
      </c>
    </row>
    <row r="18" spans="1:68" ht="14.25" customHeight="1" x14ac:dyDescent="0.2">
      <c r="A18" s="337"/>
      <c r="B18" s="337"/>
      <c r="C18" s="337"/>
      <c r="D18" s="367"/>
      <c r="E18" s="369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67"/>
      <c r="Q18" s="368"/>
      <c r="R18" s="368"/>
      <c r="S18" s="368"/>
      <c r="T18" s="369"/>
      <c r="U18" s="70" t="s">
        <v>59</v>
      </c>
      <c r="V18" s="70" t="s">
        <v>60</v>
      </c>
      <c r="W18" s="337"/>
      <c r="X18" s="337"/>
      <c r="Y18" s="502"/>
      <c r="Z18" s="450"/>
      <c r="AA18" s="431"/>
      <c r="AB18" s="431"/>
      <c r="AC18" s="431"/>
      <c r="AD18" s="484"/>
      <c r="AE18" s="485"/>
      <c r="AF18" s="486"/>
      <c r="AG18" s="69"/>
      <c r="BD18" s="68"/>
    </row>
    <row r="19" spans="1:68" ht="27.75" customHeight="1" x14ac:dyDescent="0.2">
      <c r="A19" s="362" t="s">
        <v>61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48"/>
      <c r="AB19" s="48"/>
      <c r="AC19" s="48"/>
    </row>
    <row r="20" spans="1:68" ht="16.5" customHeight="1" x14ac:dyDescent="0.25">
      <c r="A20" s="321" t="s">
        <v>61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298"/>
      <c r="AB20" s="298"/>
      <c r="AC20" s="298"/>
    </row>
    <row r="21" spans="1:68" ht="14.25" customHeight="1" x14ac:dyDescent="0.25">
      <c r="A21" s="326" t="s">
        <v>62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16"/>
      <c r="Z21" s="316"/>
      <c r="AA21" s="297"/>
      <c r="AB21" s="297"/>
      <c r="AC21" s="297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313">
        <v>4607111035752</v>
      </c>
      <c r="E22" s="314"/>
      <c r="F22" s="302">
        <v>0.43</v>
      </c>
      <c r="G22" s="32">
        <v>16</v>
      </c>
      <c r="H22" s="302">
        <v>6.88</v>
      </c>
      <c r="I22" s="302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0"/>
      <c r="R22" s="310"/>
      <c r="S22" s="310"/>
      <c r="T22" s="311"/>
      <c r="U22" s="34"/>
      <c r="V22" s="34"/>
      <c r="W22" s="35" t="s">
        <v>68</v>
      </c>
      <c r="X22" s="307"/>
      <c r="Y22" s="304" t="str">
        <f>IFERROR(IF(X22="","",X22),"")</f>
        <v/>
      </c>
      <c r="Z22" s="36" t="str">
        <f>IFERROR(IF(X22="","",X22*0.0155),"")</f>
        <v/>
      </c>
      <c r="AA22" s="56"/>
      <c r="AB22" s="57"/>
      <c r="AC22" s="72" t="s">
        <v>69</v>
      </c>
      <c r="AD22" s="52">
        <f>X22*G22</f>
        <v>0</v>
      </c>
      <c r="AE22" s="52">
        <f>X22/J22</f>
        <v>0</v>
      </c>
      <c r="AG22" s="67"/>
      <c r="AJ22" s="71" t="s">
        <v>70</v>
      </c>
      <c r="AK22" s="71">
        <v>1</v>
      </c>
      <c r="BB22" s="73" t="s">
        <v>1</v>
      </c>
      <c r="BM22" s="67">
        <v>0</v>
      </c>
      <c r="BN22" s="67">
        <v>0</v>
      </c>
      <c r="BO22" s="67">
        <v>0</v>
      </c>
      <c r="BP22" s="67">
        <v>0</v>
      </c>
    </row>
    <row r="23" spans="1:68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7"/>
      <c r="P23" s="318" t="s">
        <v>71</v>
      </c>
      <c r="Q23" s="319"/>
      <c r="R23" s="319"/>
      <c r="S23" s="319"/>
      <c r="T23" s="319"/>
      <c r="U23" s="319"/>
      <c r="V23" s="320"/>
      <c r="W23" s="37" t="s">
        <v>68</v>
      </c>
      <c r="X23" s="308">
        <f>IFERROR(SUM(X22:X22),"0")</f>
        <v>0</v>
      </c>
      <c r="Y23" s="305">
        <f>IFERROR(SUM(Y22:Y22),"0")</f>
        <v>0</v>
      </c>
      <c r="Z23" s="305">
        <f>IFERROR(IF(Z22="",0,Z22),"0")</f>
        <v>0</v>
      </c>
      <c r="AA23" s="306"/>
      <c r="AB23" s="306"/>
      <c r="AC23" s="306"/>
    </row>
    <row r="24" spans="1:68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7"/>
      <c r="P24" s="318" t="s">
        <v>71</v>
      </c>
      <c r="Q24" s="319"/>
      <c r="R24" s="319"/>
      <c r="S24" s="319"/>
      <c r="T24" s="319"/>
      <c r="U24" s="319"/>
      <c r="V24" s="320"/>
      <c r="W24" s="37" t="s">
        <v>72</v>
      </c>
      <c r="X24" s="308">
        <f>IFERROR(SUMPRODUCT(X22:X22*H22:H22),"0")</f>
        <v>0</v>
      </c>
      <c r="Y24" s="305" t="str">
        <f>IFERROR(SUMPRODUCT(Y22:Y22*H22:H22),"0")</f>
        <v>0</v>
      </c>
      <c r="Z24" s="37"/>
      <c r="AA24" s="306"/>
      <c r="AB24" s="306"/>
      <c r="AC24" s="306"/>
    </row>
    <row r="25" spans="1:68" ht="27.75" customHeight="1" x14ac:dyDescent="0.2">
      <c r="A25" s="362" t="s">
        <v>73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48"/>
      <c r="AB25" s="48"/>
      <c r="AC25" s="48"/>
    </row>
    <row r="26" spans="1:68" ht="16.5" customHeight="1" x14ac:dyDescent="0.25">
      <c r="A26" s="321" t="s">
        <v>74</v>
      </c>
      <c r="B26" s="316"/>
      <c r="C26" s="316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298"/>
      <c r="AB26" s="298"/>
      <c r="AC26" s="298"/>
    </row>
    <row r="27" spans="1:68" ht="14.25" customHeight="1" x14ac:dyDescent="0.25">
      <c r="A27" s="326" t="s">
        <v>75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297"/>
      <c r="AB27" s="297"/>
      <c r="AC27" s="297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313">
        <v>4607111036537</v>
      </c>
      <c r="E28" s="314"/>
      <c r="F28" s="302">
        <v>0.25</v>
      </c>
      <c r="G28" s="32">
        <v>6</v>
      </c>
      <c r="H28" s="302">
        <v>1.5</v>
      </c>
      <c r="I28" s="302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0"/>
      <c r="R28" s="310"/>
      <c r="S28" s="310"/>
      <c r="T28" s="311"/>
      <c r="U28" s="34"/>
      <c r="V28" s="34"/>
      <c r="W28" s="35" t="s">
        <v>68</v>
      </c>
      <c r="X28" s="307">
        <v>280</v>
      </c>
      <c r="Y28" s="304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79</v>
      </c>
      <c r="AD28" s="52">
        <f>X28*G28</f>
        <v>1680</v>
      </c>
      <c r="AE28" s="52">
        <f>X28/J28</f>
        <v>2</v>
      </c>
      <c r="AG28" s="67"/>
      <c r="AJ28" s="71" t="s">
        <v>70</v>
      </c>
      <c r="AK28" s="71">
        <v>1</v>
      </c>
      <c r="BB28" s="75" t="s">
        <v>80</v>
      </c>
      <c r="BM28" s="67">
        <v>0</v>
      </c>
      <c r="BN28" s="67">
        <v>0</v>
      </c>
      <c r="BO28" s="67">
        <v>0</v>
      </c>
      <c r="BP28" s="67"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313">
        <v>4607111036605</v>
      </c>
      <c r="E29" s="314"/>
      <c r="F29" s="302">
        <v>0.25</v>
      </c>
      <c r="G29" s="32">
        <v>6</v>
      </c>
      <c r="H29" s="302">
        <v>1.5</v>
      </c>
      <c r="I29" s="302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4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0"/>
      <c r="R29" s="310"/>
      <c r="S29" s="310"/>
      <c r="T29" s="311"/>
      <c r="U29" s="34"/>
      <c r="V29" s="34"/>
      <c r="W29" s="35" t="s">
        <v>68</v>
      </c>
      <c r="X29" s="307"/>
      <c r="Y29" s="304" t="str">
        <f>IFERROR(IF(X29="","",X29),"")</f>
        <v/>
      </c>
      <c r="Z29" s="36" t="str">
        <f>IFERROR(IF(X29="","",X29*0.00941),"")</f>
        <v/>
      </c>
      <c r="AA29" s="56"/>
      <c r="AB29" s="57"/>
      <c r="AC29" s="76" t="s">
        <v>79</v>
      </c>
      <c r="AD29" s="52">
        <f>X29*G29</f>
        <v>0</v>
      </c>
      <c r="AE29" s="52">
        <f>X29/J29</f>
        <v>0</v>
      </c>
      <c r="AG29" s="67"/>
      <c r="AJ29" s="71" t="s">
        <v>70</v>
      </c>
      <c r="AK29" s="71">
        <v>1</v>
      </c>
      <c r="BB29" s="77" t="s">
        <v>80</v>
      </c>
      <c r="BM29" s="67">
        <v>0</v>
      </c>
      <c r="BN29" s="67">
        <v>0</v>
      </c>
      <c r="BO29" s="67">
        <v>0</v>
      </c>
      <c r="BP29" s="67">
        <v>0</v>
      </c>
    </row>
    <row r="30" spans="1:68" x14ac:dyDescent="0.2">
      <c r="A30" s="315"/>
      <c r="B30" s="316"/>
      <c r="C30" s="316"/>
      <c r="D30" s="316"/>
      <c r="E30" s="316"/>
      <c r="F30" s="316"/>
      <c r="G30" s="316"/>
      <c r="H30" s="316"/>
      <c r="I30" s="316"/>
      <c r="J30" s="316"/>
      <c r="K30" s="316"/>
      <c r="L30" s="316"/>
      <c r="M30" s="316"/>
      <c r="N30" s="316"/>
      <c r="O30" s="317"/>
      <c r="P30" s="318" t="s">
        <v>71</v>
      </c>
      <c r="Q30" s="319"/>
      <c r="R30" s="319"/>
      <c r="S30" s="319"/>
      <c r="T30" s="319"/>
      <c r="U30" s="319"/>
      <c r="V30" s="320"/>
      <c r="W30" s="37" t="s">
        <v>68</v>
      </c>
      <c r="X30" s="308">
        <f>IFERROR(SUM(X28:X29),"0")</f>
        <v>280</v>
      </c>
      <c r="Y30" s="305">
        <f>IFERROR(SUM(Y28:Y29),"0")</f>
        <v>280</v>
      </c>
      <c r="Z30" s="305">
        <f>IFERROR(IF(Z28="",0,Z28),"0")+IFERROR(IF(Z29="",0,Z29),"0")</f>
        <v>2.6347999999999998</v>
      </c>
      <c r="AA30" s="306"/>
      <c r="AB30" s="306"/>
      <c r="AC30" s="306"/>
    </row>
    <row r="31" spans="1:68" x14ac:dyDescent="0.2">
      <c r="A31" s="316"/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7"/>
      <c r="P31" s="318" t="s">
        <v>71</v>
      </c>
      <c r="Q31" s="319"/>
      <c r="R31" s="319"/>
      <c r="S31" s="319"/>
      <c r="T31" s="319"/>
      <c r="U31" s="319"/>
      <c r="V31" s="320"/>
      <c r="W31" s="37" t="s">
        <v>72</v>
      </c>
      <c r="X31" s="308">
        <f>IFERROR(SUMPRODUCT(X28:X29*H28:H29),"0")</f>
        <v>420</v>
      </c>
      <c r="Y31" s="305" t="str">
        <f>IFERROR(SUMPRODUCT(Y28:Y29*H28:H29),"0")</f>
        <v>0</v>
      </c>
      <c r="Z31" s="37"/>
      <c r="AA31" s="306"/>
      <c r="AB31" s="306"/>
      <c r="AC31" s="306"/>
    </row>
    <row r="32" spans="1:68" ht="16.5" customHeight="1" x14ac:dyDescent="0.25">
      <c r="A32" s="321" t="s">
        <v>83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298"/>
      <c r="AB32" s="298"/>
      <c r="AC32" s="298"/>
    </row>
    <row r="33" spans="1:68" ht="14.25" customHeight="1" x14ac:dyDescent="0.25">
      <c r="A33" s="326" t="s">
        <v>62</v>
      </c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297"/>
      <c r="AB33" s="297"/>
      <c r="AC33" s="297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313">
        <v>4620207490075</v>
      </c>
      <c r="E34" s="314"/>
      <c r="F34" s="302">
        <v>0.7</v>
      </c>
      <c r="G34" s="32">
        <v>8</v>
      </c>
      <c r="H34" s="302">
        <v>5.6</v>
      </c>
      <c r="I34" s="302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6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0"/>
      <c r="R34" s="310"/>
      <c r="S34" s="310"/>
      <c r="T34" s="311"/>
      <c r="U34" s="34"/>
      <c r="V34" s="34"/>
      <c r="W34" s="35" t="s">
        <v>68</v>
      </c>
      <c r="X34" s="307">
        <v>0</v>
      </c>
      <c r="Y34" s="304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D34" s="52">
        <f>X34*G34</f>
        <v>0</v>
      </c>
      <c r="AE34" s="52">
        <f>X34/J34</f>
        <v>0</v>
      </c>
      <c r="AG34" s="67"/>
      <c r="AJ34" s="71" t="s">
        <v>70</v>
      </c>
      <c r="AK34" s="71">
        <v>1</v>
      </c>
      <c r="BB34" s="79" t="s">
        <v>1</v>
      </c>
      <c r="BM34" s="67">
        <v>0</v>
      </c>
      <c r="BN34" s="67">
        <v>0</v>
      </c>
      <c r="BO34" s="67">
        <v>0</v>
      </c>
      <c r="BP34" s="67"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313">
        <v>4620207490174</v>
      </c>
      <c r="E35" s="314"/>
      <c r="F35" s="302">
        <v>0.7</v>
      </c>
      <c r="G35" s="32">
        <v>8</v>
      </c>
      <c r="H35" s="302">
        <v>5.6</v>
      </c>
      <c r="I35" s="302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5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0"/>
      <c r="R35" s="310"/>
      <c r="S35" s="310"/>
      <c r="T35" s="311"/>
      <c r="U35" s="34"/>
      <c r="V35" s="34"/>
      <c r="W35" s="35" t="s">
        <v>68</v>
      </c>
      <c r="X35" s="307">
        <v>0</v>
      </c>
      <c r="Y35" s="304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D35" s="52">
        <f>X35*G35</f>
        <v>0</v>
      </c>
      <c r="AE35" s="52">
        <f>X35/J35</f>
        <v>0</v>
      </c>
      <c r="AG35" s="67"/>
      <c r="AJ35" s="71" t="s">
        <v>70</v>
      </c>
      <c r="AK35" s="71">
        <v>1</v>
      </c>
      <c r="BB35" s="81" t="s">
        <v>1</v>
      </c>
      <c r="BM35" s="67">
        <v>0</v>
      </c>
      <c r="BN35" s="67">
        <v>0</v>
      </c>
      <c r="BO35" s="67">
        <v>0</v>
      </c>
      <c r="BP35" s="67"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313">
        <v>4620207490044</v>
      </c>
      <c r="E36" s="314"/>
      <c r="F36" s="302">
        <v>0.7</v>
      </c>
      <c r="G36" s="32">
        <v>8</v>
      </c>
      <c r="H36" s="302">
        <v>5.6</v>
      </c>
      <c r="I36" s="302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0"/>
      <c r="R36" s="310"/>
      <c r="S36" s="310"/>
      <c r="T36" s="311"/>
      <c r="U36" s="34"/>
      <c r="V36" s="34"/>
      <c r="W36" s="35" t="s">
        <v>68</v>
      </c>
      <c r="X36" s="307">
        <v>0</v>
      </c>
      <c r="Y36" s="304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D36" s="52">
        <f>X36*G36</f>
        <v>0</v>
      </c>
      <c r="AE36" s="52">
        <f>X36/J36</f>
        <v>0</v>
      </c>
      <c r="AG36" s="67"/>
      <c r="AJ36" s="71" t="s">
        <v>70</v>
      </c>
      <c r="AK36" s="71">
        <v>1</v>
      </c>
      <c r="BB36" s="83" t="s">
        <v>1</v>
      </c>
      <c r="BM36" s="67">
        <v>0</v>
      </c>
      <c r="BN36" s="67">
        <v>0</v>
      </c>
      <c r="BO36" s="67">
        <v>0</v>
      </c>
      <c r="BP36" s="67">
        <v>0</v>
      </c>
    </row>
    <row r="37" spans="1:68" x14ac:dyDescent="0.2">
      <c r="A37" s="315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7"/>
      <c r="P37" s="318" t="s">
        <v>71</v>
      </c>
      <c r="Q37" s="319"/>
      <c r="R37" s="319"/>
      <c r="S37" s="319"/>
      <c r="T37" s="319"/>
      <c r="U37" s="319"/>
      <c r="V37" s="320"/>
      <c r="W37" s="37" t="s">
        <v>68</v>
      </c>
      <c r="X37" s="308">
        <f>IFERROR(SUM(X34:X36),"0")</f>
        <v>0</v>
      </c>
      <c r="Y37" s="305">
        <f>IFERROR(SUM(Y34:Y36),"0")</f>
        <v>0</v>
      </c>
      <c r="Z37" s="305">
        <f>IFERROR(IF(Z34="",0,Z34),"0")+IFERROR(IF(Z35="",0,Z35),"0")+IFERROR(IF(Z36="",0,Z36),"0")</f>
        <v>0</v>
      </c>
      <c r="AA37" s="306"/>
      <c r="AB37" s="306"/>
      <c r="AC37" s="306"/>
    </row>
    <row r="38" spans="1:68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7"/>
      <c r="P38" s="318" t="s">
        <v>71</v>
      </c>
      <c r="Q38" s="319"/>
      <c r="R38" s="319"/>
      <c r="S38" s="319"/>
      <c r="T38" s="319"/>
      <c r="U38" s="319"/>
      <c r="V38" s="320"/>
      <c r="W38" s="37" t="s">
        <v>72</v>
      </c>
      <c r="X38" s="308">
        <f>IFERROR(SUMPRODUCT(X34:X36*H34:H36),"0")</f>
        <v>0</v>
      </c>
      <c r="Y38" s="305">
        <f>IFERROR(SUMPRODUCT(Y34:Y36*H34:H36),"0")</f>
        <v>0</v>
      </c>
      <c r="Z38" s="37"/>
      <c r="AA38" s="306"/>
      <c r="AB38" s="306"/>
      <c r="AC38" s="306"/>
    </row>
    <row r="39" spans="1:68" ht="16.5" customHeight="1" x14ac:dyDescent="0.25">
      <c r="A39" s="321" t="s">
        <v>93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16"/>
      <c r="Y39" s="316"/>
      <c r="Z39" s="316"/>
      <c r="AA39" s="298"/>
      <c r="AB39" s="298"/>
      <c r="AC39" s="298"/>
    </row>
    <row r="40" spans="1:68" ht="14.25" customHeight="1" x14ac:dyDescent="0.25">
      <c r="A40" s="326" t="s">
        <v>62</v>
      </c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297"/>
      <c r="AB40" s="297"/>
      <c r="AC40" s="297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313">
        <v>4607111039385</v>
      </c>
      <c r="E41" s="314"/>
      <c r="F41" s="302">
        <v>0.7</v>
      </c>
      <c r="G41" s="32">
        <v>10</v>
      </c>
      <c r="H41" s="302">
        <v>7</v>
      </c>
      <c r="I41" s="302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10"/>
      <c r="R41" s="310"/>
      <c r="S41" s="310"/>
      <c r="T41" s="311"/>
      <c r="U41" s="34"/>
      <c r="V41" s="34"/>
      <c r="W41" s="35" t="s">
        <v>68</v>
      </c>
      <c r="X41" s="307">
        <v>84</v>
      </c>
      <c r="Y41" s="304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96</v>
      </c>
      <c r="AD41" s="52">
        <f>X41*G41</f>
        <v>840</v>
      </c>
      <c r="AE41" s="52">
        <f>X41/J41</f>
        <v>1</v>
      </c>
      <c r="AG41" s="67"/>
      <c r="AJ41" s="71" t="s">
        <v>70</v>
      </c>
      <c r="AK41" s="71">
        <v>1</v>
      </c>
      <c r="BB41" s="85" t="s">
        <v>1</v>
      </c>
      <c r="BM41" s="67">
        <v>0</v>
      </c>
      <c r="BN41" s="67">
        <v>0</v>
      </c>
      <c r="BO41" s="67">
        <v>0</v>
      </c>
      <c r="BP41" s="67"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313">
        <v>4607111038982</v>
      </c>
      <c r="E42" s="314"/>
      <c r="F42" s="302">
        <v>0.7</v>
      </c>
      <c r="G42" s="32">
        <v>10</v>
      </c>
      <c r="H42" s="302">
        <v>7</v>
      </c>
      <c r="I42" s="302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10"/>
      <c r="R42" s="310"/>
      <c r="S42" s="310"/>
      <c r="T42" s="311"/>
      <c r="U42" s="34"/>
      <c r="V42" s="34"/>
      <c r="W42" s="35" t="s">
        <v>68</v>
      </c>
      <c r="X42" s="307">
        <v>84</v>
      </c>
      <c r="Y42" s="304">
        <f>IFERROR(IF(X42="","",X42),"")</f>
        <v>84</v>
      </c>
      <c r="Z42" s="36">
        <f>IFERROR(IF(X42="","",X42*0.0155),"")</f>
        <v>1.302</v>
      </c>
      <c r="AA42" s="56"/>
      <c r="AB42" s="57"/>
      <c r="AC42" s="86" t="s">
        <v>99</v>
      </c>
      <c r="AD42" s="52">
        <f>X42*G42</f>
        <v>840</v>
      </c>
      <c r="AE42" s="52">
        <f>X42/J42</f>
        <v>1</v>
      </c>
      <c r="AG42" s="67"/>
      <c r="AJ42" s="71" t="s">
        <v>70</v>
      </c>
      <c r="AK42" s="71">
        <v>1</v>
      </c>
      <c r="BB42" s="87" t="s">
        <v>1</v>
      </c>
      <c r="BM42" s="67">
        <v>0</v>
      </c>
      <c r="BN42" s="67">
        <v>0</v>
      </c>
      <c r="BO42" s="67">
        <v>0</v>
      </c>
      <c r="BP42" s="67"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313">
        <v>4607111039354</v>
      </c>
      <c r="E43" s="314"/>
      <c r="F43" s="302">
        <v>0.4</v>
      </c>
      <c r="G43" s="32">
        <v>16</v>
      </c>
      <c r="H43" s="302">
        <v>6.4</v>
      </c>
      <c r="I43" s="302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10"/>
      <c r="R43" s="310"/>
      <c r="S43" s="310"/>
      <c r="T43" s="311"/>
      <c r="U43" s="34"/>
      <c r="V43" s="34"/>
      <c r="W43" s="35" t="s">
        <v>68</v>
      </c>
      <c r="X43" s="307"/>
      <c r="Y43" s="304" t="str">
        <f>IFERROR(IF(X43="","",X43),"")</f>
        <v/>
      </c>
      <c r="Z43" s="36" t="str">
        <f>IFERROR(IF(X43="","",X43*0.0155),"")</f>
        <v/>
      </c>
      <c r="AA43" s="56"/>
      <c r="AB43" s="57"/>
      <c r="AC43" s="88" t="s">
        <v>99</v>
      </c>
      <c r="AD43" s="52">
        <f>X43*G43</f>
        <v>0</v>
      </c>
      <c r="AE43" s="52">
        <f>X43/J43</f>
        <v>0</v>
      </c>
      <c r="AG43" s="67"/>
      <c r="AJ43" s="71" t="s">
        <v>70</v>
      </c>
      <c r="AK43" s="71">
        <v>1</v>
      </c>
      <c r="BB43" s="89" t="s">
        <v>1</v>
      </c>
      <c r="BM43" s="67">
        <v>0</v>
      </c>
      <c r="BN43" s="67">
        <v>0</v>
      </c>
      <c r="BO43" s="67">
        <v>0</v>
      </c>
      <c r="BP43" s="67"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313">
        <v>4607111039330</v>
      </c>
      <c r="E44" s="314"/>
      <c r="F44" s="302">
        <v>0.7</v>
      </c>
      <c r="G44" s="32">
        <v>10</v>
      </c>
      <c r="H44" s="302">
        <v>7</v>
      </c>
      <c r="I44" s="302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10"/>
      <c r="R44" s="310"/>
      <c r="S44" s="310"/>
      <c r="T44" s="311"/>
      <c r="U44" s="34"/>
      <c r="V44" s="34"/>
      <c r="W44" s="35" t="s">
        <v>68</v>
      </c>
      <c r="X44" s="307">
        <v>84</v>
      </c>
      <c r="Y44" s="304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99</v>
      </c>
      <c r="AD44" s="52">
        <f>X44*G44</f>
        <v>840</v>
      </c>
      <c r="AE44" s="52">
        <f>X44/J44</f>
        <v>1</v>
      </c>
      <c r="AG44" s="67"/>
      <c r="AJ44" s="71" t="s">
        <v>70</v>
      </c>
      <c r="AK44" s="71">
        <v>1</v>
      </c>
      <c r="BB44" s="91" t="s">
        <v>1</v>
      </c>
      <c r="BM44" s="67">
        <v>0</v>
      </c>
      <c r="BN44" s="67">
        <v>0</v>
      </c>
      <c r="BO44" s="67">
        <v>0</v>
      </c>
      <c r="BP44" s="67">
        <v>0</v>
      </c>
    </row>
    <row r="45" spans="1:68" x14ac:dyDescent="0.2">
      <c r="A45" s="315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7"/>
      <c r="P45" s="318" t="s">
        <v>71</v>
      </c>
      <c r="Q45" s="319"/>
      <c r="R45" s="319"/>
      <c r="S45" s="319"/>
      <c r="T45" s="319"/>
      <c r="U45" s="319"/>
      <c r="V45" s="320"/>
      <c r="W45" s="37" t="s">
        <v>68</v>
      </c>
      <c r="X45" s="308">
        <f>IFERROR(SUM(X41:X44),"0")</f>
        <v>252</v>
      </c>
      <c r="Y45" s="305">
        <f>IFERROR(SUM(Y41:Y44),"0")</f>
        <v>252</v>
      </c>
      <c r="Z45" s="305">
        <f>IFERROR(IF(Z41="",0,Z41),"0")+IFERROR(IF(Z42="",0,Z42),"0")+IFERROR(IF(Z43="",0,Z43),"0")+IFERROR(IF(Z44="",0,Z44),"0")</f>
        <v>3.9060000000000001</v>
      </c>
      <c r="AA45" s="306"/>
      <c r="AB45" s="306"/>
      <c r="AC45" s="306"/>
    </row>
    <row r="46" spans="1:68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7"/>
      <c r="P46" s="318" t="s">
        <v>71</v>
      </c>
      <c r="Q46" s="319"/>
      <c r="R46" s="319"/>
      <c r="S46" s="319"/>
      <c r="T46" s="319"/>
      <c r="U46" s="319"/>
      <c r="V46" s="320"/>
      <c r="W46" s="37" t="s">
        <v>72</v>
      </c>
      <c r="X46" s="308">
        <f>IFERROR(SUMPRODUCT(X41:X44*H41:H44),"0")</f>
        <v>1764</v>
      </c>
      <c r="Y46" s="305" t="str">
        <f>IFERROR(SUMPRODUCT(Y41:Y44*H41:H44),"0")</f>
        <v>0</v>
      </c>
      <c r="Z46" s="37"/>
      <c r="AA46" s="306"/>
      <c r="AB46" s="306"/>
      <c r="AC46" s="306"/>
    </row>
    <row r="47" spans="1:68" ht="16.5" customHeight="1" x14ac:dyDescent="0.25">
      <c r="A47" s="321" t="s">
        <v>104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298"/>
      <c r="AB47" s="298"/>
      <c r="AC47" s="298"/>
    </row>
    <row r="48" spans="1:68" ht="14.25" customHeight="1" x14ac:dyDescent="0.25">
      <c r="A48" s="326" t="s">
        <v>62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16"/>
      <c r="Z48" s="316"/>
      <c r="AA48" s="297"/>
      <c r="AB48" s="297"/>
      <c r="AC48" s="297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313">
        <v>4620207490822</v>
      </c>
      <c r="E49" s="314"/>
      <c r="F49" s="302">
        <v>0.43</v>
      </c>
      <c r="G49" s="32">
        <v>8</v>
      </c>
      <c r="H49" s="302">
        <v>3.44</v>
      </c>
      <c r="I49" s="302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7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10"/>
      <c r="R49" s="310"/>
      <c r="S49" s="310"/>
      <c r="T49" s="311"/>
      <c r="U49" s="34"/>
      <c r="V49" s="34"/>
      <c r="W49" s="35" t="s">
        <v>68</v>
      </c>
      <c r="X49" s="307">
        <v>0</v>
      </c>
      <c r="Y49" s="304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D49" s="52">
        <f>X49*G49</f>
        <v>0</v>
      </c>
      <c r="AE49" s="52">
        <f>X49/J49</f>
        <v>0</v>
      </c>
      <c r="AG49" s="67"/>
      <c r="AJ49" s="71" t="s">
        <v>70</v>
      </c>
      <c r="AK49" s="71">
        <v>1</v>
      </c>
      <c r="BB49" s="93" t="s">
        <v>1</v>
      </c>
      <c r="BM49" s="67">
        <v>0</v>
      </c>
      <c r="BN49" s="67">
        <v>0</v>
      </c>
      <c r="BO49" s="67">
        <v>0</v>
      </c>
      <c r="BP49" s="67">
        <v>0</v>
      </c>
    </row>
    <row r="50" spans="1:68" x14ac:dyDescent="0.2">
      <c r="A50" s="315"/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7"/>
      <c r="P50" s="318" t="s">
        <v>71</v>
      </c>
      <c r="Q50" s="319"/>
      <c r="R50" s="319"/>
      <c r="S50" s="319"/>
      <c r="T50" s="319"/>
      <c r="U50" s="319"/>
      <c r="V50" s="320"/>
      <c r="W50" s="37" t="s">
        <v>68</v>
      </c>
      <c r="X50" s="308">
        <f>IFERROR(SUM(X49:X49),"0")</f>
        <v>0</v>
      </c>
      <c r="Y50" s="305">
        <f>IFERROR(SUM(Y49:Y49),"0")</f>
        <v>0</v>
      </c>
      <c r="Z50" s="305">
        <f>IFERROR(IF(Z49="",0,Z49),"0")</f>
        <v>0</v>
      </c>
      <c r="AA50" s="306"/>
      <c r="AB50" s="306"/>
      <c r="AC50" s="306"/>
    </row>
    <row r="51" spans="1:68" x14ac:dyDescent="0.2">
      <c r="A51" s="316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7"/>
      <c r="P51" s="318" t="s">
        <v>71</v>
      </c>
      <c r="Q51" s="319"/>
      <c r="R51" s="319"/>
      <c r="S51" s="319"/>
      <c r="T51" s="319"/>
      <c r="U51" s="319"/>
      <c r="V51" s="320"/>
      <c r="W51" s="37" t="s">
        <v>72</v>
      </c>
      <c r="X51" s="308">
        <f>IFERROR(SUMPRODUCT(X49:X49*H49:H49),"0")</f>
        <v>0</v>
      </c>
      <c r="Y51" s="305">
        <f>IFERROR(SUMPRODUCT(Y49:Y49*H49:H49),"0")</f>
        <v>0</v>
      </c>
      <c r="Z51" s="37"/>
      <c r="AA51" s="306"/>
      <c r="AB51" s="306"/>
      <c r="AC51" s="306"/>
    </row>
    <row r="52" spans="1:68" ht="14.25" customHeight="1" x14ac:dyDescent="0.25">
      <c r="A52" s="326" t="s">
        <v>108</v>
      </c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6"/>
      <c r="U52" s="316"/>
      <c r="V52" s="316"/>
      <c r="W52" s="316"/>
      <c r="X52" s="316"/>
      <c r="Y52" s="316"/>
      <c r="Z52" s="316"/>
      <c r="AA52" s="297"/>
      <c r="AB52" s="297"/>
      <c r="AC52" s="297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313">
        <v>4607111039743</v>
      </c>
      <c r="E53" s="314"/>
      <c r="F53" s="302">
        <v>0.18</v>
      </c>
      <c r="G53" s="32">
        <v>6</v>
      </c>
      <c r="H53" s="302">
        <v>1.08</v>
      </c>
      <c r="I53" s="302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40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10"/>
      <c r="R53" s="310"/>
      <c r="S53" s="310"/>
      <c r="T53" s="311"/>
      <c r="U53" s="34"/>
      <c r="V53" s="34"/>
      <c r="W53" s="35" t="s">
        <v>68</v>
      </c>
      <c r="X53" s="307">
        <v>0</v>
      </c>
      <c r="Y53" s="304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D53" s="52">
        <f>X53*G53</f>
        <v>0</v>
      </c>
      <c r="AE53" s="52">
        <f>X53/J53</f>
        <v>0</v>
      </c>
      <c r="AG53" s="67"/>
      <c r="AJ53" s="71" t="s">
        <v>70</v>
      </c>
      <c r="AK53" s="71">
        <v>1</v>
      </c>
      <c r="BB53" s="95" t="s">
        <v>80</v>
      </c>
      <c r="BM53" s="67">
        <v>0</v>
      </c>
      <c r="BN53" s="67">
        <v>0</v>
      </c>
      <c r="BO53" s="67">
        <v>0</v>
      </c>
      <c r="BP53" s="67">
        <v>0</v>
      </c>
    </row>
    <row r="54" spans="1:68" x14ac:dyDescent="0.2">
      <c r="A54" s="315"/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7"/>
      <c r="P54" s="318" t="s">
        <v>71</v>
      </c>
      <c r="Q54" s="319"/>
      <c r="R54" s="319"/>
      <c r="S54" s="319"/>
      <c r="T54" s="319"/>
      <c r="U54" s="319"/>
      <c r="V54" s="320"/>
      <c r="W54" s="37" t="s">
        <v>68</v>
      </c>
      <c r="X54" s="308">
        <f>IFERROR(SUM(X53:X53),"0")</f>
        <v>0</v>
      </c>
      <c r="Y54" s="305">
        <f>IFERROR(SUM(Y53:Y53),"0")</f>
        <v>0</v>
      </c>
      <c r="Z54" s="305">
        <f>IFERROR(IF(Z53="",0,Z53),"0")</f>
        <v>0</v>
      </c>
      <c r="AA54" s="306"/>
      <c r="AB54" s="306"/>
      <c r="AC54" s="306"/>
    </row>
    <row r="55" spans="1:68" x14ac:dyDescent="0.2">
      <c r="A55" s="316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7"/>
      <c r="P55" s="318" t="s">
        <v>71</v>
      </c>
      <c r="Q55" s="319"/>
      <c r="R55" s="319"/>
      <c r="S55" s="319"/>
      <c r="T55" s="319"/>
      <c r="U55" s="319"/>
      <c r="V55" s="320"/>
      <c r="W55" s="37" t="s">
        <v>72</v>
      </c>
      <c r="X55" s="308">
        <f>IFERROR(SUMPRODUCT(X53:X53*H53:H53),"0")</f>
        <v>0</v>
      </c>
      <c r="Y55" s="305">
        <f>IFERROR(SUMPRODUCT(Y53:Y53*H53:H53),"0")</f>
        <v>0</v>
      </c>
      <c r="Z55" s="37"/>
      <c r="AA55" s="306"/>
      <c r="AB55" s="306"/>
      <c r="AC55" s="306"/>
    </row>
    <row r="56" spans="1:68" ht="14.25" customHeight="1" x14ac:dyDescent="0.25">
      <c r="A56" s="326" t="s">
        <v>75</v>
      </c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297"/>
      <c r="AB56" s="297"/>
      <c r="AC56" s="297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313">
        <v>4607111039712</v>
      </c>
      <c r="E57" s="314"/>
      <c r="F57" s="302">
        <v>0.2</v>
      </c>
      <c r="G57" s="32">
        <v>6</v>
      </c>
      <c r="H57" s="302">
        <v>1.2</v>
      </c>
      <c r="I57" s="302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9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10"/>
      <c r="R57" s="310"/>
      <c r="S57" s="310"/>
      <c r="T57" s="311"/>
      <c r="U57" s="34"/>
      <c r="V57" s="34"/>
      <c r="W57" s="35" t="s">
        <v>68</v>
      </c>
      <c r="X57" s="307">
        <v>0</v>
      </c>
      <c r="Y57" s="304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D57" s="52">
        <f>X57*G57</f>
        <v>0</v>
      </c>
      <c r="AE57" s="52">
        <f>X57/J57</f>
        <v>0</v>
      </c>
      <c r="AG57" s="67"/>
      <c r="AJ57" s="71" t="s">
        <v>70</v>
      </c>
      <c r="AK57" s="71">
        <v>1</v>
      </c>
      <c r="BB57" s="97" t="s">
        <v>80</v>
      </c>
      <c r="BM57" s="67">
        <v>0</v>
      </c>
      <c r="BN57" s="67">
        <v>0</v>
      </c>
      <c r="BO57" s="67">
        <v>0</v>
      </c>
      <c r="BP57" s="67">
        <v>0</v>
      </c>
    </row>
    <row r="58" spans="1:68" x14ac:dyDescent="0.2">
      <c r="A58" s="315"/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7"/>
      <c r="P58" s="318" t="s">
        <v>71</v>
      </c>
      <c r="Q58" s="319"/>
      <c r="R58" s="319"/>
      <c r="S58" s="319"/>
      <c r="T58" s="319"/>
      <c r="U58" s="319"/>
      <c r="V58" s="320"/>
      <c r="W58" s="37" t="s">
        <v>68</v>
      </c>
      <c r="X58" s="308">
        <f>IFERROR(SUM(X57:X57),"0")</f>
        <v>0</v>
      </c>
      <c r="Y58" s="305">
        <f>IFERROR(SUM(Y57:Y57),"0")</f>
        <v>0</v>
      </c>
      <c r="Z58" s="305">
        <f>IFERROR(IF(Z57="",0,Z57),"0")</f>
        <v>0</v>
      </c>
      <c r="AA58" s="306"/>
      <c r="AB58" s="306"/>
      <c r="AC58" s="306"/>
    </row>
    <row r="59" spans="1:68" x14ac:dyDescent="0.2">
      <c r="A59" s="316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7"/>
      <c r="P59" s="318" t="s">
        <v>71</v>
      </c>
      <c r="Q59" s="319"/>
      <c r="R59" s="319"/>
      <c r="S59" s="319"/>
      <c r="T59" s="319"/>
      <c r="U59" s="319"/>
      <c r="V59" s="320"/>
      <c r="W59" s="37" t="s">
        <v>72</v>
      </c>
      <c r="X59" s="308">
        <f>IFERROR(SUMPRODUCT(X57:X57*H57:H57),"0")</f>
        <v>0</v>
      </c>
      <c r="Y59" s="305">
        <f>IFERROR(SUMPRODUCT(Y57:Y57*H57:H57),"0")</f>
        <v>0</v>
      </c>
      <c r="Z59" s="37"/>
      <c r="AA59" s="306"/>
      <c r="AB59" s="306"/>
      <c r="AC59" s="306"/>
    </row>
    <row r="60" spans="1:68" ht="14.25" customHeight="1" x14ac:dyDescent="0.25">
      <c r="A60" s="326" t="s">
        <v>115</v>
      </c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297"/>
      <c r="AB60" s="297"/>
      <c r="AC60" s="297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313">
        <v>4607111037008</v>
      </c>
      <c r="E61" s="314"/>
      <c r="F61" s="302">
        <v>0.36</v>
      </c>
      <c r="G61" s="32">
        <v>4</v>
      </c>
      <c r="H61" s="302">
        <v>1.44</v>
      </c>
      <c r="I61" s="302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6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10"/>
      <c r="R61" s="310"/>
      <c r="S61" s="310"/>
      <c r="T61" s="311"/>
      <c r="U61" s="34"/>
      <c r="V61" s="34"/>
      <c r="W61" s="35" t="s">
        <v>68</v>
      </c>
      <c r="X61" s="307">
        <v>0</v>
      </c>
      <c r="Y61" s="304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D61" s="52">
        <f>X61*G61</f>
        <v>0</v>
      </c>
      <c r="AE61" s="52">
        <f>X61/J61</f>
        <v>0</v>
      </c>
      <c r="AG61" s="67"/>
      <c r="AJ61" s="71" t="s">
        <v>70</v>
      </c>
      <c r="AK61" s="71">
        <v>1</v>
      </c>
      <c r="BB61" s="99" t="s">
        <v>80</v>
      </c>
      <c r="BM61" s="67">
        <v>0</v>
      </c>
      <c r="BN61" s="67">
        <v>0</v>
      </c>
      <c r="BO61" s="67">
        <v>0</v>
      </c>
      <c r="BP61" s="67"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313">
        <v>4607111037398</v>
      </c>
      <c r="E62" s="314"/>
      <c r="F62" s="302">
        <v>0.09</v>
      </c>
      <c r="G62" s="32">
        <v>24</v>
      </c>
      <c r="H62" s="302">
        <v>2.16</v>
      </c>
      <c r="I62" s="302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7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10"/>
      <c r="R62" s="310"/>
      <c r="S62" s="310"/>
      <c r="T62" s="311"/>
      <c r="U62" s="34"/>
      <c r="V62" s="34"/>
      <c r="W62" s="35" t="s">
        <v>68</v>
      </c>
      <c r="X62" s="307">
        <v>0</v>
      </c>
      <c r="Y62" s="304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D62" s="52">
        <f>X62*G62</f>
        <v>0</v>
      </c>
      <c r="AE62" s="52">
        <f>X62/J62</f>
        <v>0</v>
      </c>
      <c r="AG62" s="67"/>
      <c r="AJ62" s="71" t="s">
        <v>70</v>
      </c>
      <c r="AK62" s="71">
        <v>1</v>
      </c>
      <c r="BB62" s="101" t="s">
        <v>80</v>
      </c>
      <c r="BM62" s="67">
        <v>0</v>
      </c>
      <c r="BN62" s="67">
        <v>0</v>
      </c>
      <c r="BO62" s="67">
        <v>0</v>
      </c>
      <c r="BP62" s="67">
        <v>0</v>
      </c>
    </row>
    <row r="63" spans="1:68" x14ac:dyDescent="0.2">
      <c r="A63" s="315"/>
      <c r="B63" s="316"/>
      <c r="C63" s="316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7"/>
      <c r="P63" s="318" t="s">
        <v>71</v>
      </c>
      <c r="Q63" s="319"/>
      <c r="R63" s="319"/>
      <c r="S63" s="319"/>
      <c r="T63" s="319"/>
      <c r="U63" s="319"/>
      <c r="V63" s="320"/>
      <c r="W63" s="37" t="s">
        <v>68</v>
      </c>
      <c r="X63" s="308">
        <f>IFERROR(SUM(X61:X62),"0")</f>
        <v>0</v>
      </c>
      <c r="Y63" s="305">
        <f>IFERROR(SUM(Y61:Y62),"0")</f>
        <v>0</v>
      </c>
      <c r="Z63" s="305">
        <f>IFERROR(IF(Z61="",0,Z61),"0")+IFERROR(IF(Z62="",0,Z62),"0")</f>
        <v>0</v>
      </c>
      <c r="AA63" s="306"/>
      <c r="AB63" s="306"/>
      <c r="AC63" s="306"/>
    </row>
    <row r="64" spans="1:68" x14ac:dyDescent="0.2">
      <c r="A64" s="316"/>
      <c r="B64" s="316"/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7"/>
      <c r="P64" s="318" t="s">
        <v>71</v>
      </c>
      <c r="Q64" s="319"/>
      <c r="R64" s="319"/>
      <c r="S64" s="319"/>
      <c r="T64" s="319"/>
      <c r="U64" s="319"/>
      <c r="V64" s="320"/>
      <c r="W64" s="37" t="s">
        <v>72</v>
      </c>
      <c r="X64" s="308">
        <f>IFERROR(SUMPRODUCT(X61:X62*H61:H62),"0")</f>
        <v>0</v>
      </c>
      <c r="Y64" s="305">
        <f>IFERROR(SUMPRODUCT(Y61:Y62*H61:H62),"0")</f>
        <v>0</v>
      </c>
      <c r="Z64" s="37"/>
      <c r="AA64" s="306"/>
      <c r="AB64" s="306"/>
      <c r="AC64" s="306"/>
    </row>
    <row r="65" spans="1:68" ht="14.25" customHeight="1" x14ac:dyDescent="0.25">
      <c r="A65" s="326" t="s">
        <v>121</v>
      </c>
      <c r="B65" s="316"/>
      <c r="C65" s="316"/>
      <c r="D65" s="316"/>
      <c r="E65" s="316"/>
      <c r="F65" s="316"/>
      <c r="G65" s="316"/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6"/>
      <c r="U65" s="316"/>
      <c r="V65" s="316"/>
      <c r="W65" s="316"/>
      <c r="X65" s="316"/>
      <c r="Y65" s="316"/>
      <c r="Z65" s="316"/>
      <c r="AA65" s="297"/>
      <c r="AB65" s="297"/>
      <c r="AC65" s="297"/>
    </row>
    <row r="66" spans="1:68" ht="27.75" customHeight="1" x14ac:dyDescent="0.25">
      <c r="A66" s="54" t="s">
        <v>122</v>
      </c>
      <c r="B66" s="54" t="s">
        <v>123</v>
      </c>
      <c r="C66" s="31">
        <v>4301135664</v>
      </c>
      <c r="D66" s="313">
        <v>4607111039705</v>
      </c>
      <c r="E66" s="314"/>
      <c r="F66" s="302">
        <v>0.2</v>
      </c>
      <c r="G66" s="32">
        <v>6</v>
      </c>
      <c r="H66" s="302">
        <v>1.2</v>
      </c>
      <c r="I66" s="302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9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10"/>
      <c r="R66" s="310"/>
      <c r="S66" s="310"/>
      <c r="T66" s="311"/>
      <c r="U66" s="34"/>
      <c r="V66" s="34"/>
      <c r="W66" s="35" t="s">
        <v>68</v>
      </c>
      <c r="X66" s="307"/>
      <c r="Y66" s="304" t="str">
        <f>IFERROR(IF(X66="","",X66),"")</f>
        <v/>
      </c>
      <c r="Z66" s="36" t="str">
        <f>IFERROR(IF(X66="","",X66*0.00941),"")</f>
        <v/>
      </c>
      <c r="AA66" s="56"/>
      <c r="AB66" s="57"/>
      <c r="AC66" s="102" t="s">
        <v>118</v>
      </c>
      <c r="AD66" s="52">
        <f>X66*G66</f>
        <v>0</v>
      </c>
      <c r="AE66" s="52">
        <f>X66/J66</f>
        <v>0</v>
      </c>
      <c r="AG66" s="67"/>
      <c r="AJ66" s="71" t="s">
        <v>70</v>
      </c>
      <c r="AK66" s="71">
        <v>1</v>
      </c>
      <c r="BB66" s="103" t="s">
        <v>80</v>
      </c>
      <c r="BM66" s="67">
        <v>0</v>
      </c>
      <c r="BN66" s="67">
        <v>0</v>
      </c>
      <c r="BO66" s="67">
        <v>0</v>
      </c>
      <c r="BP66" s="67"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313">
        <v>4607111039729</v>
      </c>
      <c r="E67" s="314"/>
      <c r="F67" s="302">
        <v>0.2</v>
      </c>
      <c r="G67" s="32">
        <v>6</v>
      </c>
      <c r="H67" s="302">
        <v>1.2</v>
      </c>
      <c r="I67" s="302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8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10"/>
      <c r="R67" s="310"/>
      <c r="S67" s="310"/>
      <c r="T67" s="311"/>
      <c r="U67" s="34"/>
      <c r="V67" s="34"/>
      <c r="W67" s="35" t="s">
        <v>68</v>
      </c>
      <c r="X67" s="307">
        <v>70</v>
      </c>
      <c r="Y67" s="304">
        <f>IFERROR(IF(X67="","",X67),"")</f>
        <v>70</v>
      </c>
      <c r="Z67" s="36">
        <f>IFERROR(IF(X67="","",X67*0.00941),"")</f>
        <v>0.65869999999999995</v>
      </c>
      <c r="AA67" s="56"/>
      <c r="AB67" s="57"/>
      <c r="AC67" s="104" t="s">
        <v>126</v>
      </c>
      <c r="AD67" s="52">
        <f>X67*G67</f>
        <v>420</v>
      </c>
      <c r="AE67" s="52">
        <f>X67/J67</f>
        <v>0.5</v>
      </c>
      <c r="AG67" s="67"/>
      <c r="AJ67" s="71" t="s">
        <v>70</v>
      </c>
      <c r="AK67" s="71">
        <v>1</v>
      </c>
      <c r="BB67" s="105" t="s">
        <v>80</v>
      </c>
      <c r="BM67" s="67">
        <v>0</v>
      </c>
      <c r="BN67" s="67">
        <v>0</v>
      </c>
      <c r="BO67" s="67">
        <v>0</v>
      </c>
      <c r="BP67" s="67"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313">
        <v>4620207490228</v>
      </c>
      <c r="E68" s="314"/>
      <c r="F68" s="302">
        <v>0.2</v>
      </c>
      <c r="G68" s="32">
        <v>6</v>
      </c>
      <c r="H68" s="302">
        <v>1.2</v>
      </c>
      <c r="I68" s="302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40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10"/>
      <c r="R68" s="310"/>
      <c r="S68" s="310"/>
      <c r="T68" s="311"/>
      <c r="U68" s="34"/>
      <c r="V68" s="34"/>
      <c r="W68" s="35" t="s">
        <v>68</v>
      </c>
      <c r="X68" s="307">
        <v>70</v>
      </c>
      <c r="Y68" s="304">
        <f>IFERROR(IF(X68="","",X68),"")</f>
        <v>70</v>
      </c>
      <c r="Z68" s="36">
        <f>IFERROR(IF(X68="","",X68*0.00941),"")</f>
        <v>0.65869999999999995</v>
      </c>
      <c r="AA68" s="56"/>
      <c r="AB68" s="57"/>
      <c r="AC68" s="106" t="s">
        <v>126</v>
      </c>
      <c r="AD68" s="52">
        <f>X68*G68</f>
        <v>420</v>
      </c>
      <c r="AE68" s="52">
        <f>X68/J68</f>
        <v>0.5</v>
      </c>
      <c r="AG68" s="67"/>
      <c r="AJ68" s="71" t="s">
        <v>70</v>
      </c>
      <c r="AK68" s="71">
        <v>1</v>
      </c>
      <c r="BB68" s="107" t="s">
        <v>80</v>
      </c>
      <c r="BM68" s="67">
        <v>0</v>
      </c>
      <c r="BN68" s="67">
        <v>0</v>
      </c>
      <c r="BO68" s="67">
        <v>0</v>
      </c>
      <c r="BP68" s="67">
        <v>0</v>
      </c>
    </row>
    <row r="69" spans="1:68" x14ac:dyDescent="0.2">
      <c r="A69" s="315"/>
      <c r="B69" s="316"/>
      <c r="C69" s="316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7"/>
      <c r="P69" s="318" t="s">
        <v>71</v>
      </c>
      <c r="Q69" s="319"/>
      <c r="R69" s="319"/>
      <c r="S69" s="319"/>
      <c r="T69" s="319"/>
      <c r="U69" s="319"/>
      <c r="V69" s="320"/>
      <c r="W69" s="37" t="s">
        <v>68</v>
      </c>
      <c r="X69" s="308">
        <f>IFERROR(SUM(X66:X68),"0")</f>
        <v>140</v>
      </c>
      <c r="Y69" s="305">
        <f>IFERROR(SUM(Y66:Y68),"0")</f>
        <v>140</v>
      </c>
      <c r="Z69" s="305">
        <f>IFERROR(IF(Z66="",0,Z66),"0")+IFERROR(IF(Z67="",0,Z67),"0")+IFERROR(IF(Z68="",0,Z68),"0")</f>
        <v>1.3173999999999999</v>
      </c>
      <c r="AA69" s="306"/>
      <c r="AB69" s="306"/>
      <c r="AC69" s="306"/>
    </row>
    <row r="70" spans="1:68" x14ac:dyDescent="0.2">
      <c r="A70" s="316"/>
      <c r="B70" s="316"/>
      <c r="C70" s="316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7"/>
      <c r="P70" s="318" t="s">
        <v>71</v>
      </c>
      <c r="Q70" s="319"/>
      <c r="R70" s="319"/>
      <c r="S70" s="319"/>
      <c r="T70" s="319"/>
      <c r="U70" s="319"/>
      <c r="V70" s="320"/>
      <c r="W70" s="37" t="s">
        <v>72</v>
      </c>
      <c r="X70" s="308">
        <f>IFERROR(SUMPRODUCT(X66:X68*H66:H68),"0")</f>
        <v>168</v>
      </c>
      <c r="Y70" s="305" t="str">
        <f>IFERROR(SUMPRODUCT(Y66:Y68*H66:H68),"0")</f>
        <v>0</v>
      </c>
      <c r="Z70" s="37"/>
      <c r="AA70" s="306"/>
      <c r="AB70" s="306"/>
      <c r="AC70" s="306"/>
    </row>
    <row r="71" spans="1:68" ht="16.5" customHeight="1" x14ac:dyDescent="0.25">
      <c r="A71" s="321" t="s">
        <v>129</v>
      </c>
      <c r="B71" s="316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6"/>
      <c r="X71" s="316"/>
      <c r="Y71" s="316"/>
      <c r="Z71" s="316"/>
      <c r="AA71" s="298"/>
      <c r="AB71" s="298"/>
      <c r="AC71" s="298"/>
    </row>
    <row r="72" spans="1:68" ht="14.25" customHeight="1" x14ac:dyDescent="0.25">
      <c r="A72" s="326" t="s">
        <v>62</v>
      </c>
      <c r="B72" s="316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297"/>
      <c r="AB72" s="297"/>
      <c r="AC72" s="297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313">
        <v>4607111037411</v>
      </c>
      <c r="E73" s="314"/>
      <c r="F73" s="302">
        <v>2.7</v>
      </c>
      <c r="G73" s="32">
        <v>1</v>
      </c>
      <c r="H73" s="302">
        <v>2.7</v>
      </c>
      <c r="I73" s="302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10"/>
      <c r="R73" s="310"/>
      <c r="S73" s="310"/>
      <c r="T73" s="311"/>
      <c r="U73" s="34"/>
      <c r="V73" s="34"/>
      <c r="W73" s="35" t="s">
        <v>68</v>
      </c>
      <c r="X73" s="307"/>
      <c r="Y73" s="304" t="str">
        <f>IFERROR(IF(X73="","",X73),"")</f>
        <v/>
      </c>
      <c r="Z73" s="36" t="str">
        <f>IFERROR(IF(X73="","",X73*0.00502),"")</f>
        <v/>
      </c>
      <c r="AA73" s="56"/>
      <c r="AB73" s="57"/>
      <c r="AC73" s="108" t="s">
        <v>133</v>
      </c>
      <c r="AD73" s="52">
        <f>X73*G73</f>
        <v>0</v>
      </c>
      <c r="AE73" s="52">
        <f>X73/J73</f>
        <v>0</v>
      </c>
      <c r="AG73" s="67"/>
      <c r="AJ73" s="71" t="s">
        <v>70</v>
      </c>
      <c r="AK73" s="71">
        <v>1</v>
      </c>
      <c r="BB73" s="109" t="s">
        <v>1</v>
      </c>
      <c r="BM73" s="67">
        <v>0</v>
      </c>
      <c r="BN73" s="67">
        <v>0</v>
      </c>
      <c r="BO73" s="67">
        <v>0</v>
      </c>
      <c r="BP73" s="67"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313">
        <v>4607111036728</v>
      </c>
      <c r="E74" s="314"/>
      <c r="F74" s="302">
        <v>5</v>
      </c>
      <c r="G74" s="32">
        <v>1</v>
      </c>
      <c r="H74" s="302">
        <v>5</v>
      </c>
      <c r="I74" s="302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10"/>
      <c r="R74" s="310"/>
      <c r="S74" s="310"/>
      <c r="T74" s="311"/>
      <c r="U74" s="34"/>
      <c r="V74" s="34"/>
      <c r="W74" s="35" t="s">
        <v>68</v>
      </c>
      <c r="X74" s="307"/>
      <c r="Y74" s="304" t="str">
        <f>IFERROR(IF(X74="","",X74),"")</f>
        <v/>
      </c>
      <c r="Z74" s="36" t="str">
        <f>IFERROR(IF(X74="","",X74*0.00866),"")</f>
        <v/>
      </c>
      <c r="AA74" s="56"/>
      <c r="AB74" s="57"/>
      <c r="AC74" s="110" t="s">
        <v>133</v>
      </c>
      <c r="AD74" s="52">
        <f>X74*G74</f>
        <v>0</v>
      </c>
      <c r="AE74" s="52">
        <f>X74/J74</f>
        <v>0</v>
      </c>
      <c r="AG74" s="67"/>
      <c r="AJ74" s="71" t="s">
        <v>70</v>
      </c>
      <c r="AK74" s="71">
        <v>1</v>
      </c>
      <c r="BB74" s="111" t="s">
        <v>1</v>
      </c>
      <c r="BM74" s="67">
        <v>0</v>
      </c>
      <c r="BN74" s="67">
        <v>0</v>
      </c>
      <c r="BO74" s="67">
        <v>0</v>
      </c>
      <c r="BP74" s="67">
        <v>0</v>
      </c>
    </row>
    <row r="75" spans="1:68" x14ac:dyDescent="0.2">
      <c r="A75" s="315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7"/>
      <c r="P75" s="318" t="s">
        <v>71</v>
      </c>
      <c r="Q75" s="319"/>
      <c r="R75" s="319"/>
      <c r="S75" s="319"/>
      <c r="T75" s="319"/>
      <c r="U75" s="319"/>
      <c r="V75" s="320"/>
      <c r="W75" s="37" t="s">
        <v>68</v>
      </c>
      <c r="X75" s="308">
        <f>IFERROR(SUM(X73:X74),"0")</f>
        <v>0</v>
      </c>
      <c r="Y75" s="305">
        <f>IFERROR(SUM(Y73:Y74),"0")</f>
        <v>0</v>
      </c>
      <c r="Z75" s="305">
        <f>IFERROR(IF(Z73="",0,Z73),"0")+IFERROR(IF(Z74="",0,Z74),"0")</f>
        <v>0</v>
      </c>
      <c r="AA75" s="306"/>
      <c r="AB75" s="306"/>
      <c r="AC75" s="306"/>
    </row>
    <row r="76" spans="1:68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7"/>
      <c r="P76" s="318" t="s">
        <v>71</v>
      </c>
      <c r="Q76" s="319"/>
      <c r="R76" s="319"/>
      <c r="S76" s="319"/>
      <c r="T76" s="319"/>
      <c r="U76" s="319"/>
      <c r="V76" s="320"/>
      <c r="W76" s="37" t="s">
        <v>72</v>
      </c>
      <c r="X76" s="308">
        <f>IFERROR(SUMPRODUCT(X73:X74*H73:H74),"0")</f>
        <v>0</v>
      </c>
      <c r="Y76" s="305" t="str">
        <f>IFERROR(SUMPRODUCT(Y73:Y74*H73:H74),"0")</f>
        <v>0</v>
      </c>
      <c r="Z76" s="37"/>
      <c r="AA76" s="306"/>
      <c r="AB76" s="306"/>
      <c r="AC76" s="306"/>
    </row>
    <row r="77" spans="1:68" ht="16.5" customHeight="1" x14ac:dyDescent="0.25">
      <c r="A77" s="321" t="s">
        <v>136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298"/>
      <c r="AB77" s="298"/>
      <c r="AC77" s="298"/>
    </row>
    <row r="78" spans="1:68" ht="14.25" customHeight="1" x14ac:dyDescent="0.25">
      <c r="A78" s="326" t="s">
        <v>121</v>
      </c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297"/>
      <c r="AB78" s="297"/>
      <c r="AC78" s="297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313">
        <v>4607111033659</v>
      </c>
      <c r="E79" s="314"/>
      <c r="F79" s="302">
        <v>0.3</v>
      </c>
      <c r="G79" s="32">
        <v>12</v>
      </c>
      <c r="H79" s="302">
        <v>3.6</v>
      </c>
      <c r="I79" s="302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0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10"/>
      <c r="R79" s="310"/>
      <c r="S79" s="310"/>
      <c r="T79" s="311"/>
      <c r="U79" s="34"/>
      <c r="V79" s="34"/>
      <c r="W79" s="35" t="s">
        <v>68</v>
      </c>
      <c r="X79" s="307">
        <v>70</v>
      </c>
      <c r="Y79" s="304">
        <f>IFERROR(IF(X79="","",X79),"")</f>
        <v>70</v>
      </c>
      <c r="Z79" s="36">
        <f>IFERROR(IF(X79="","",X79*0.01788),"")</f>
        <v>1.2516</v>
      </c>
      <c r="AA79" s="56"/>
      <c r="AB79" s="57"/>
      <c r="AC79" s="112" t="s">
        <v>139</v>
      </c>
      <c r="AD79" s="52">
        <f>X79*G79</f>
        <v>840</v>
      </c>
      <c r="AE79" s="52">
        <f>X79/J79</f>
        <v>1</v>
      </c>
      <c r="AG79" s="67"/>
      <c r="AJ79" s="71" t="s">
        <v>70</v>
      </c>
      <c r="AK79" s="71">
        <v>1</v>
      </c>
      <c r="BB79" s="113" t="s">
        <v>80</v>
      </c>
      <c r="BM79" s="67">
        <v>0</v>
      </c>
      <c r="BN79" s="67">
        <v>0</v>
      </c>
      <c r="BO79" s="67">
        <v>0</v>
      </c>
      <c r="BP79" s="67"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313">
        <v>4607111033659</v>
      </c>
      <c r="E80" s="314"/>
      <c r="F80" s="302">
        <v>0.3</v>
      </c>
      <c r="G80" s="32">
        <v>6</v>
      </c>
      <c r="H80" s="302">
        <v>1.8</v>
      </c>
      <c r="I80" s="302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4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0"/>
      <c r="R80" s="310"/>
      <c r="S80" s="310"/>
      <c r="T80" s="311"/>
      <c r="U80" s="34"/>
      <c r="V80" s="34"/>
      <c r="W80" s="35" t="s">
        <v>68</v>
      </c>
      <c r="X80" s="307"/>
      <c r="Y80" s="304" t="str">
        <f>IFERROR(IF(X80="","",X80),"")</f>
        <v/>
      </c>
      <c r="Z80" s="36" t="str">
        <f>IFERROR(IF(X80="","",X80*0.00941),"")</f>
        <v/>
      </c>
      <c r="AA80" s="56"/>
      <c r="AB80" s="57"/>
      <c r="AC80" s="114" t="s">
        <v>139</v>
      </c>
      <c r="AD80" s="52">
        <f>X80*G80</f>
        <v>0</v>
      </c>
      <c r="AE80" s="52">
        <f>X80/J80</f>
        <v>0</v>
      </c>
      <c r="AG80" s="67"/>
      <c r="AJ80" s="71" t="s">
        <v>70</v>
      </c>
      <c r="AK80" s="71">
        <v>1</v>
      </c>
      <c r="BB80" s="115" t="s">
        <v>80</v>
      </c>
      <c r="BM80" s="67">
        <v>0</v>
      </c>
      <c r="BN80" s="67">
        <v>0</v>
      </c>
      <c r="BO80" s="67">
        <v>0</v>
      </c>
      <c r="BP80" s="67">
        <v>0</v>
      </c>
    </row>
    <row r="81" spans="1:68" x14ac:dyDescent="0.2">
      <c r="A81" s="315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7"/>
      <c r="P81" s="318" t="s">
        <v>71</v>
      </c>
      <c r="Q81" s="319"/>
      <c r="R81" s="319"/>
      <c r="S81" s="319"/>
      <c r="T81" s="319"/>
      <c r="U81" s="319"/>
      <c r="V81" s="320"/>
      <c r="W81" s="37" t="s">
        <v>68</v>
      </c>
      <c r="X81" s="308">
        <f>IFERROR(SUM(X79:X80),"0")</f>
        <v>70</v>
      </c>
      <c r="Y81" s="305">
        <f>IFERROR(SUM(Y79:Y80),"0")</f>
        <v>70</v>
      </c>
      <c r="Z81" s="305">
        <f>IFERROR(IF(Z79="",0,Z79),"0")+IFERROR(IF(Z80="",0,Z80),"0")</f>
        <v>1.2516</v>
      </c>
      <c r="AA81" s="306"/>
      <c r="AB81" s="306"/>
      <c r="AC81" s="306"/>
    </row>
    <row r="82" spans="1:68" x14ac:dyDescent="0.2">
      <c r="A82" s="316"/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7"/>
      <c r="P82" s="318" t="s">
        <v>71</v>
      </c>
      <c r="Q82" s="319"/>
      <c r="R82" s="319"/>
      <c r="S82" s="319"/>
      <c r="T82" s="319"/>
      <c r="U82" s="319"/>
      <c r="V82" s="320"/>
      <c r="W82" s="37" t="s">
        <v>72</v>
      </c>
      <c r="X82" s="308">
        <f>IFERROR(SUMPRODUCT(X79:X80*H79:H80),"0")</f>
        <v>252</v>
      </c>
      <c r="Y82" s="305" t="str">
        <f>IFERROR(SUMPRODUCT(Y79:Y80*H79:H80),"0")</f>
        <v>0</v>
      </c>
      <c r="Z82" s="37"/>
      <c r="AA82" s="306"/>
      <c r="AB82" s="306"/>
      <c r="AC82" s="306"/>
    </row>
    <row r="83" spans="1:68" ht="16.5" customHeight="1" x14ac:dyDescent="0.25">
      <c r="A83" s="321" t="s">
        <v>142</v>
      </c>
      <c r="B83" s="316"/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298"/>
      <c r="AB83" s="298"/>
      <c r="AC83" s="298"/>
    </row>
    <row r="84" spans="1:68" ht="14.25" customHeight="1" x14ac:dyDescent="0.25">
      <c r="A84" s="326" t="s">
        <v>143</v>
      </c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297"/>
      <c r="AB84" s="297"/>
      <c r="AC84" s="297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313">
        <v>4607111034120</v>
      </c>
      <c r="E85" s="314"/>
      <c r="F85" s="302">
        <v>0.3</v>
      </c>
      <c r="G85" s="32">
        <v>12</v>
      </c>
      <c r="H85" s="302">
        <v>3.6</v>
      </c>
      <c r="I85" s="302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10"/>
      <c r="R85" s="310"/>
      <c r="S85" s="310"/>
      <c r="T85" s="311"/>
      <c r="U85" s="34"/>
      <c r="V85" s="34"/>
      <c r="W85" s="35" t="s">
        <v>68</v>
      </c>
      <c r="X85" s="307">
        <v>175</v>
      </c>
      <c r="Y85" s="304">
        <f>IFERROR(IF(X85="","",X85),"")</f>
        <v>175</v>
      </c>
      <c r="Z85" s="36">
        <f>IFERROR(IF(X85="","",X85*0.01788),"")</f>
        <v>3.129</v>
      </c>
      <c r="AA85" s="56"/>
      <c r="AB85" s="57"/>
      <c r="AC85" s="116" t="s">
        <v>146</v>
      </c>
      <c r="AD85" s="52">
        <f>X85*G85</f>
        <v>2100</v>
      </c>
      <c r="AE85" s="52">
        <f>X85/J85</f>
        <v>2.5</v>
      </c>
      <c r="AG85" s="67"/>
      <c r="AJ85" s="71" t="s">
        <v>70</v>
      </c>
      <c r="AK85" s="71">
        <v>1</v>
      </c>
      <c r="BB85" s="117" t="s">
        <v>80</v>
      </c>
      <c r="BM85" s="67">
        <v>0</v>
      </c>
      <c r="BN85" s="67">
        <v>0</v>
      </c>
      <c r="BO85" s="67">
        <v>0</v>
      </c>
      <c r="BP85" s="67"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313">
        <v>4607111034137</v>
      </c>
      <c r="E86" s="314"/>
      <c r="F86" s="302">
        <v>0.3</v>
      </c>
      <c r="G86" s="32">
        <v>12</v>
      </c>
      <c r="H86" s="302">
        <v>3.6</v>
      </c>
      <c r="I86" s="302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2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10"/>
      <c r="R86" s="310"/>
      <c r="S86" s="310"/>
      <c r="T86" s="311"/>
      <c r="U86" s="34"/>
      <c r="V86" s="34"/>
      <c r="W86" s="35" t="s">
        <v>68</v>
      </c>
      <c r="X86" s="307">
        <v>210</v>
      </c>
      <c r="Y86" s="304">
        <f>IFERROR(IF(X86="","",X86),"")</f>
        <v>210</v>
      </c>
      <c r="Z86" s="36">
        <f>IFERROR(IF(X86="","",X86*0.01788),"")</f>
        <v>3.7547999999999999</v>
      </c>
      <c r="AA86" s="56"/>
      <c r="AB86" s="57"/>
      <c r="AC86" s="118" t="s">
        <v>149</v>
      </c>
      <c r="AD86" s="52">
        <f>X86*G86</f>
        <v>2520</v>
      </c>
      <c r="AE86" s="52">
        <f>X86/J86</f>
        <v>3</v>
      </c>
      <c r="AG86" s="67"/>
      <c r="AJ86" s="71" t="s">
        <v>70</v>
      </c>
      <c r="AK86" s="71">
        <v>1</v>
      </c>
      <c r="BB86" s="119" t="s">
        <v>80</v>
      </c>
      <c r="BM86" s="67">
        <v>0</v>
      </c>
      <c r="BN86" s="67">
        <v>0</v>
      </c>
      <c r="BO86" s="67">
        <v>0</v>
      </c>
      <c r="BP86" s="67">
        <v>0</v>
      </c>
    </row>
    <row r="87" spans="1:68" x14ac:dyDescent="0.2">
      <c r="A87" s="315"/>
      <c r="B87" s="316"/>
      <c r="C87" s="316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7"/>
      <c r="P87" s="318" t="s">
        <v>71</v>
      </c>
      <c r="Q87" s="319"/>
      <c r="R87" s="319"/>
      <c r="S87" s="319"/>
      <c r="T87" s="319"/>
      <c r="U87" s="319"/>
      <c r="V87" s="320"/>
      <c r="W87" s="37" t="s">
        <v>68</v>
      </c>
      <c r="X87" s="308">
        <f>IFERROR(SUM(X85:X86),"0")</f>
        <v>385</v>
      </c>
      <c r="Y87" s="305">
        <f>IFERROR(SUM(Y85:Y86),"0")</f>
        <v>385</v>
      </c>
      <c r="Z87" s="305">
        <f>IFERROR(IF(Z85="",0,Z85),"0")+IFERROR(IF(Z86="",0,Z86),"0")</f>
        <v>6.8837999999999999</v>
      </c>
      <c r="AA87" s="306"/>
      <c r="AB87" s="306"/>
      <c r="AC87" s="306"/>
    </row>
    <row r="88" spans="1:68" x14ac:dyDescent="0.2">
      <c r="A88" s="316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7"/>
      <c r="P88" s="318" t="s">
        <v>71</v>
      </c>
      <c r="Q88" s="319"/>
      <c r="R88" s="319"/>
      <c r="S88" s="319"/>
      <c r="T88" s="319"/>
      <c r="U88" s="319"/>
      <c r="V88" s="320"/>
      <c r="W88" s="37" t="s">
        <v>72</v>
      </c>
      <c r="X88" s="308">
        <f>IFERROR(SUMPRODUCT(X85:X86*H85:H86),"0")</f>
        <v>1386</v>
      </c>
      <c r="Y88" s="305">
        <f>IFERROR(SUMPRODUCT(Y85:Y86*H85:H86),"0")</f>
        <v>1386</v>
      </c>
      <c r="Z88" s="37"/>
      <c r="AA88" s="306"/>
      <c r="AB88" s="306"/>
      <c r="AC88" s="306"/>
    </row>
    <row r="89" spans="1:68" ht="16.5" customHeight="1" x14ac:dyDescent="0.25">
      <c r="A89" s="321" t="s">
        <v>150</v>
      </c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298"/>
      <c r="AB89" s="298"/>
      <c r="AC89" s="298"/>
    </row>
    <row r="90" spans="1:68" ht="14.25" customHeight="1" x14ac:dyDescent="0.25">
      <c r="A90" s="326" t="s">
        <v>121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297"/>
      <c r="AB90" s="297"/>
      <c r="AC90" s="297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313">
        <v>4620207491027</v>
      </c>
      <c r="E91" s="314"/>
      <c r="F91" s="302">
        <v>0.24</v>
      </c>
      <c r="G91" s="32">
        <v>12</v>
      </c>
      <c r="H91" s="302">
        <v>2.88</v>
      </c>
      <c r="I91" s="302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8" t="s">
        <v>153</v>
      </c>
      <c r="Q91" s="310"/>
      <c r="R91" s="310"/>
      <c r="S91" s="310"/>
      <c r="T91" s="311"/>
      <c r="U91" s="34"/>
      <c r="V91" s="34"/>
      <c r="W91" s="35" t="s">
        <v>68</v>
      </c>
      <c r="X91" s="307">
        <v>140</v>
      </c>
      <c r="Y91" s="304">
        <f t="shared" ref="Y91:Y96" si="0">IFERROR(IF(X91="","",X91),"")</f>
        <v>140</v>
      </c>
      <c r="Z91" s="36">
        <f t="shared" ref="Z91:Z96" si="1">IFERROR(IF(X91="","",X91*0.01788),"")</f>
        <v>2.5032000000000001</v>
      </c>
      <c r="AA91" s="56"/>
      <c r="AB91" s="57"/>
      <c r="AC91" s="120" t="s">
        <v>139</v>
      </c>
      <c r="AD91" s="52">
        <f t="shared" ref="AD91:AD96" si="2">X91*G91</f>
        <v>1680</v>
      </c>
      <c r="AE91" s="52">
        <f t="shared" ref="AE91:AE96" si="3">X91/J91</f>
        <v>2</v>
      </c>
      <c r="AG91" s="67"/>
      <c r="AJ91" s="71" t="s">
        <v>70</v>
      </c>
      <c r="AK91" s="71">
        <v>1</v>
      </c>
      <c r="BB91" s="121" t="s">
        <v>80</v>
      </c>
      <c r="BM91" s="67">
        <v>0</v>
      </c>
      <c r="BN91" s="67">
        <v>0</v>
      </c>
      <c r="BO91" s="67">
        <v>0</v>
      </c>
      <c r="BP91" s="67"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313">
        <v>4620207491003</v>
      </c>
      <c r="E92" s="314"/>
      <c r="F92" s="302">
        <v>0.24</v>
      </c>
      <c r="G92" s="32">
        <v>12</v>
      </c>
      <c r="H92" s="302">
        <v>2.88</v>
      </c>
      <c r="I92" s="302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47" t="s">
        <v>156</v>
      </c>
      <c r="Q92" s="310"/>
      <c r="R92" s="310"/>
      <c r="S92" s="310"/>
      <c r="T92" s="311"/>
      <c r="U92" s="34"/>
      <c r="V92" s="34"/>
      <c r="W92" s="35" t="s">
        <v>68</v>
      </c>
      <c r="X92" s="307">
        <v>70</v>
      </c>
      <c r="Y92" s="304">
        <f t="shared" si="0"/>
        <v>70</v>
      </c>
      <c r="Z92" s="36">
        <f t="shared" si="1"/>
        <v>1.2516</v>
      </c>
      <c r="AA92" s="56"/>
      <c r="AB92" s="57"/>
      <c r="AC92" s="122" t="s">
        <v>139</v>
      </c>
      <c r="AD92" s="52">
        <f t="shared" si="2"/>
        <v>840</v>
      </c>
      <c r="AE92" s="52">
        <f t="shared" si="3"/>
        <v>1</v>
      </c>
      <c r="AG92" s="67"/>
      <c r="AJ92" s="71" t="s">
        <v>70</v>
      </c>
      <c r="AK92" s="71">
        <v>1</v>
      </c>
      <c r="BB92" s="123" t="s">
        <v>80</v>
      </c>
      <c r="BM92" s="67">
        <v>0</v>
      </c>
      <c r="BN92" s="67">
        <v>0</v>
      </c>
      <c r="BO92" s="67">
        <v>0</v>
      </c>
      <c r="BP92" s="67"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313">
        <v>4620207491034</v>
      </c>
      <c r="E93" s="314"/>
      <c r="F93" s="302">
        <v>0.24</v>
      </c>
      <c r="G93" s="32">
        <v>12</v>
      </c>
      <c r="H93" s="302">
        <v>2.88</v>
      </c>
      <c r="I93" s="302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54" t="s">
        <v>159</v>
      </c>
      <c r="Q93" s="310"/>
      <c r="R93" s="310"/>
      <c r="S93" s="310"/>
      <c r="T93" s="311"/>
      <c r="U93" s="34"/>
      <c r="V93" s="34"/>
      <c r="W93" s="35" t="s">
        <v>68</v>
      </c>
      <c r="X93" s="307">
        <v>70</v>
      </c>
      <c r="Y93" s="304">
        <f t="shared" si="0"/>
        <v>70</v>
      </c>
      <c r="Z93" s="36">
        <f t="shared" si="1"/>
        <v>1.2516</v>
      </c>
      <c r="AA93" s="56"/>
      <c r="AB93" s="57"/>
      <c r="AC93" s="124" t="s">
        <v>160</v>
      </c>
      <c r="AD93" s="52">
        <f t="shared" si="2"/>
        <v>840</v>
      </c>
      <c r="AE93" s="52">
        <f t="shared" si="3"/>
        <v>1</v>
      </c>
      <c r="AG93" s="67"/>
      <c r="AJ93" s="71" t="s">
        <v>70</v>
      </c>
      <c r="AK93" s="71">
        <v>1</v>
      </c>
      <c r="BB93" s="125" t="s">
        <v>80</v>
      </c>
      <c r="BM93" s="67">
        <v>0</v>
      </c>
      <c r="BN93" s="67">
        <v>0</v>
      </c>
      <c r="BO93" s="67">
        <v>0</v>
      </c>
      <c r="BP93" s="67"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313">
        <v>4620207491010</v>
      </c>
      <c r="E94" s="314"/>
      <c r="F94" s="302">
        <v>0.24</v>
      </c>
      <c r="G94" s="32">
        <v>12</v>
      </c>
      <c r="H94" s="302">
        <v>2.88</v>
      </c>
      <c r="I94" s="302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49" t="s">
        <v>163</v>
      </c>
      <c r="Q94" s="310"/>
      <c r="R94" s="310"/>
      <c r="S94" s="310"/>
      <c r="T94" s="311"/>
      <c r="U94" s="34"/>
      <c r="V94" s="34"/>
      <c r="W94" s="35" t="s">
        <v>68</v>
      </c>
      <c r="X94" s="307">
        <v>140</v>
      </c>
      <c r="Y94" s="304">
        <f t="shared" si="0"/>
        <v>140</v>
      </c>
      <c r="Z94" s="36">
        <f t="shared" si="1"/>
        <v>2.5032000000000001</v>
      </c>
      <c r="AA94" s="56"/>
      <c r="AB94" s="57"/>
      <c r="AC94" s="126" t="s">
        <v>139</v>
      </c>
      <c r="AD94" s="52">
        <f t="shared" si="2"/>
        <v>1680</v>
      </c>
      <c r="AE94" s="52">
        <f t="shared" si="3"/>
        <v>2</v>
      </c>
      <c r="AG94" s="67"/>
      <c r="AJ94" s="71" t="s">
        <v>70</v>
      </c>
      <c r="AK94" s="71">
        <v>1</v>
      </c>
      <c r="BB94" s="127" t="s">
        <v>80</v>
      </c>
      <c r="BM94" s="67">
        <v>0</v>
      </c>
      <c r="BN94" s="67">
        <v>0</v>
      </c>
      <c r="BO94" s="67">
        <v>0</v>
      </c>
      <c r="BP94" s="67"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313">
        <v>4607111035028</v>
      </c>
      <c r="E95" s="314"/>
      <c r="F95" s="302">
        <v>0.48</v>
      </c>
      <c r="G95" s="32">
        <v>8</v>
      </c>
      <c r="H95" s="302">
        <v>3.84</v>
      </c>
      <c r="I95" s="302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54" t="s">
        <v>166</v>
      </c>
      <c r="Q95" s="310"/>
      <c r="R95" s="310"/>
      <c r="S95" s="310"/>
      <c r="T95" s="311"/>
      <c r="U95" s="34"/>
      <c r="V95" s="34"/>
      <c r="W95" s="35" t="s">
        <v>68</v>
      </c>
      <c r="X95" s="307"/>
      <c r="Y95" s="304" t="str">
        <f t="shared" si="0"/>
        <v/>
      </c>
      <c r="Z95" s="36" t="str">
        <f t="shared" si="1"/>
        <v/>
      </c>
      <c r="AA95" s="56"/>
      <c r="AB95" s="57"/>
      <c r="AC95" s="128" t="s">
        <v>139</v>
      </c>
      <c r="AD95" s="52">
        <f t="shared" si="2"/>
        <v>0</v>
      </c>
      <c r="AE95" s="52">
        <f t="shared" si="3"/>
        <v>0</v>
      </c>
      <c r="AG95" s="67"/>
      <c r="AJ95" s="71" t="s">
        <v>70</v>
      </c>
      <c r="AK95" s="71">
        <v>1</v>
      </c>
      <c r="BB95" s="129" t="s">
        <v>80</v>
      </c>
      <c r="BM95" s="67">
        <v>0</v>
      </c>
      <c r="BN95" s="67">
        <v>0</v>
      </c>
      <c r="BO95" s="67">
        <v>0</v>
      </c>
      <c r="BP95" s="67"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313">
        <v>4607111036407</v>
      </c>
      <c r="E96" s="314"/>
      <c r="F96" s="302">
        <v>0.3</v>
      </c>
      <c r="G96" s="32">
        <v>14</v>
      </c>
      <c r="H96" s="302">
        <v>4.2</v>
      </c>
      <c r="I96" s="302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10"/>
      <c r="R96" s="310"/>
      <c r="S96" s="310"/>
      <c r="T96" s="311"/>
      <c r="U96" s="34"/>
      <c r="V96" s="34"/>
      <c r="W96" s="35" t="s">
        <v>68</v>
      </c>
      <c r="X96" s="307"/>
      <c r="Y96" s="304" t="str">
        <f t="shared" si="0"/>
        <v/>
      </c>
      <c r="Z96" s="36" t="str">
        <f t="shared" si="1"/>
        <v/>
      </c>
      <c r="AA96" s="56"/>
      <c r="AB96" s="57"/>
      <c r="AC96" s="130" t="s">
        <v>169</v>
      </c>
      <c r="AD96" s="52">
        <f t="shared" si="2"/>
        <v>0</v>
      </c>
      <c r="AE96" s="52">
        <f t="shared" si="3"/>
        <v>0</v>
      </c>
      <c r="AG96" s="67"/>
      <c r="AJ96" s="71" t="s">
        <v>70</v>
      </c>
      <c r="AK96" s="71">
        <v>1</v>
      </c>
      <c r="BB96" s="131" t="s">
        <v>80</v>
      </c>
      <c r="BM96" s="67">
        <v>0</v>
      </c>
      <c r="BN96" s="67">
        <v>0</v>
      </c>
      <c r="BO96" s="67">
        <v>0</v>
      </c>
      <c r="BP96" s="67">
        <v>0</v>
      </c>
    </row>
    <row r="97" spans="1:68" x14ac:dyDescent="0.2">
      <c r="A97" s="315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7"/>
      <c r="P97" s="318" t="s">
        <v>71</v>
      </c>
      <c r="Q97" s="319"/>
      <c r="R97" s="319"/>
      <c r="S97" s="319"/>
      <c r="T97" s="319"/>
      <c r="U97" s="319"/>
      <c r="V97" s="320"/>
      <c r="W97" s="37" t="s">
        <v>68</v>
      </c>
      <c r="X97" s="308">
        <f>IFERROR(SUM(X91:X96),"0")</f>
        <v>420</v>
      </c>
      <c r="Y97" s="305">
        <f>IFERROR(SUM(Y91:Y96),"0")</f>
        <v>420</v>
      </c>
      <c r="Z97" s="305">
        <f>IFERROR(IF(Z91="",0,Z91),"0")+IFERROR(IF(Z92="",0,Z92),"0")+IFERROR(IF(Z93="",0,Z93),"0")+IFERROR(IF(Z94="",0,Z94),"0")+IFERROR(IF(Z95="",0,Z95),"0")+IFERROR(IF(Z96="",0,Z96),"0")</f>
        <v>7.5096000000000007</v>
      </c>
      <c r="AA97" s="306"/>
      <c r="AB97" s="306"/>
      <c r="AC97" s="306"/>
    </row>
    <row r="98" spans="1:68" x14ac:dyDescent="0.2">
      <c r="A98" s="316"/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7"/>
      <c r="P98" s="318" t="s">
        <v>71</v>
      </c>
      <c r="Q98" s="319"/>
      <c r="R98" s="319"/>
      <c r="S98" s="319"/>
      <c r="T98" s="319"/>
      <c r="U98" s="319"/>
      <c r="V98" s="320"/>
      <c r="W98" s="37" t="s">
        <v>72</v>
      </c>
      <c r="X98" s="308">
        <f>IFERROR(SUMPRODUCT(X91:X96*H91:H96),"0")</f>
        <v>1209.5999999999999</v>
      </c>
      <c r="Y98" s="305" t="str">
        <f>IFERROR(SUMPRODUCT(Y91:Y96*H91:H96),"0")</f>
        <v>0</v>
      </c>
      <c r="Z98" s="37"/>
      <c r="AA98" s="306"/>
      <c r="AB98" s="306"/>
      <c r="AC98" s="306"/>
    </row>
    <row r="99" spans="1:68" ht="16.5" customHeight="1" x14ac:dyDescent="0.25">
      <c r="A99" s="321" t="s">
        <v>170</v>
      </c>
      <c r="B99" s="316"/>
      <c r="C99" s="316"/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298"/>
      <c r="AB99" s="298"/>
      <c r="AC99" s="298"/>
    </row>
    <row r="100" spans="1:68" ht="14.25" customHeight="1" x14ac:dyDescent="0.25">
      <c r="A100" s="326" t="s">
        <v>115</v>
      </c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6"/>
      <c r="U100" s="316"/>
      <c r="V100" s="316"/>
      <c r="W100" s="316"/>
      <c r="X100" s="316"/>
      <c r="Y100" s="316"/>
      <c r="Z100" s="316"/>
      <c r="AA100" s="297"/>
      <c r="AB100" s="297"/>
      <c r="AC100" s="297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313">
        <v>4607025784012</v>
      </c>
      <c r="E101" s="314"/>
      <c r="F101" s="302">
        <v>0.09</v>
      </c>
      <c r="G101" s="32">
        <v>24</v>
      </c>
      <c r="H101" s="302">
        <v>2.16</v>
      </c>
      <c r="I101" s="302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7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10"/>
      <c r="R101" s="310"/>
      <c r="S101" s="310"/>
      <c r="T101" s="311"/>
      <c r="U101" s="34"/>
      <c r="V101" s="34"/>
      <c r="W101" s="35" t="s">
        <v>68</v>
      </c>
      <c r="X101" s="307">
        <v>0</v>
      </c>
      <c r="Y101" s="304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D101" s="52">
        <f>X101*G101</f>
        <v>0</v>
      </c>
      <c r="AE101" s="52">
        <f>X101/J101</f>
        <v>0</v>
      </c>
      <c r="AG101" s="67"/>
      <c r="AJ101" s="71" t="s">
        <v>70</v>
      </c>
      <c r="AK101" s="71">
        <v>1</v>
      </c>
      <c r="BB101" s="133" t="s">
        <v>80</v>
      </c>
      <c r="BM101" s="67">
        <v>0</v>
      </c>
      <c r="BN101" s="67">
        <v>0</v>
      </c>
      <c r="BO101" s="67">
        <v>0</v>
      </c>
      <c r="BP101" s="67"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313">
        <v>4607025784319</v>
      </c>
      <c r="E102" s="314"/>
      <c r="F102" s="302">
        <v>0.36</v>
      </c>
      <c r="G102" s="32">
        <v>10</v>
      </c>
      <c r="H102" s="302">
        <v>3.6</v>
      </c>
      <c r="I102" s="302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7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10"/>
      <c r="R102" s="310"/>
      <c r="S102" s="310"/>
      <c r="T102" s="311"/>
      <c r="U102" s="34"/>
      <c r="V102" s="34"/>
      <c r="W102" s="35" t="s">
        <v>68</v>
      </c>
      <c r="X102" s="307">
        <v>0</v>
      </c>
      <c r="Y102" s="304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D102" s="52">
        <f>X102*G102</f>
        <v>0</v>
      </c>
      <c r="AE102" s="52">
        <f>X102/J102</f>
        <v>0</v>
      </c>
      <c r="AG102" s="67"/>
      <c r="AJ102" s="71" t="s">
        <v>70</v>
      </c>
      <c r="AK102" s="71">
        <v>1</v>
      </c>
      <c r="BB102" s="135" t="s">
        <v>80</v>
      </c>
      <c r="BM102" s="67">
        <v>0</v>
      </c>
      <c r="BN102" s="67">
        <v>0</v>
      </c>
      <c r="BO102" s="67">
        <v>0</v>
      </c>
      <c r="BP102" s="67">
        <v>0</v>
      </c>
    </row>
    <row r="103" spans="1:68" x14ac:dyDescent="0.2">
      <c r="A103" s="315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7"/>
      <c r="P103" s="318" t="s">
        <v>71</v>
      </c>
      <c r="Q103" s="319"/>
      <c r="R103" s="319"/>
      <c r="S103" s="319"/>
      <c r="T103" s="319"/>
      <c r="U103" s="319"/>
      <c r="V103" s="320"/>
      <c r="W103" s="37" t="s">
        <v>68</v>
      </c>
      <c r="X103" s="308">
        <f>IFERROR(SUM(X101:X102),"0")</f>
        <v>0</v>
      </c>
      <c r="Y103" s="305">
        <f>IFERROR(SUM(Y101:Y102),"0")</f>
        <v>0</v>
      </c>
      <c r="Z103" s="305">
        <f>IFERROR(IF(Z101="",0,Z101),"0")+IFERROR(IF(Z102="",0,Z102),"0")</f>
        <v>0</v>
      </c>
      <c r="AA103" s="306"/>
      <c r="AB103" s="306"/>
      <c r="AC103" s="306"/>
    </row>
    <row r="104" spans="1:68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7"/>
      <c r="P104" s="318" t="s">
        <v>71</v>
      </c>
      <c r="Q104" s="319"/>
      <c r="R104" s="319"/>
      <c r="S104" s="319"/>
      <c r="T104" s="319"/>
      <c r="U104" s="319"/>
      <c r="V104" s="320"/>
      <c r="W104" s="37" t="s">
        <v>72</v>
      </c>
      <c r="X104" s="308">
        <f>IFERROR(SUMPRODUCT(X101:X102*H101:H102),"0")</f>
        <v>0</v>
      </c>
      <c r="Y104" s="305">
        <f>IFERROR(SUMPRODUCT(Y101:Y102*H101:H102),"0")</f>
        <v>0</v>
      </c>
      <c r="Z104" s="37"/>
      <c r="AA104" s="306"/>
      <c r="AB104" s="306"/>
      <c r="AC104" s="306"/>
    </row>
    <row r="105" spans="1:68" ht="16.5" customHeight="1" x14ac:dyDescent="0.25">
      <c r="A105" s="321" t="s">
        <v>176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  <c r="AA105" s="298"/>
      <c r="AB105" s="298"/>
      <c r="AC105" s="298"/>
    </row>
    <row r="106" spans="1:68" ht="14.25" customHeight="1" x14ac:dyDescent="0.25">
      <c r="A106" s="326" t="s">
        <v>62</v>
      </c>
      <c r="B106" s="316"/>
      <c r="C106" s="316"/>
      <c r="D106" s="316"/>
      <c r="E106" s="316"/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316"/>
      <c r="Y106" s="316"/>
      <c r="Z106" s="316"/>
      <c r="AA106" s="297"/>
      <c r="AB106" s="297"/>
      <c r="AC106" s="297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13">
        <v>4620207491157</v>
      </c>
      <c r="E107" s="314"/>
      <c r="F107" s="302">
        <v>0.7</v>
      </c>
      <c r="G107" s="32">
        <v>10</v>
      </c>
      <c r="H107" s="302">
        <v>7</v>
      </c>
      <c r="I107" s="302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0"/>
      <c r="R107" s="310"/>
      <c r="S107" s="310"/>
      <c r="T107" s="311"/>
      <c r="U107" s="34"/>
      <c r="V107" s="34"/>
      <c r="W107" s="35" t="s">
        <v>68</v>
      </c>
      <c r="X107" s="307">
        <v>0</v>
      </c>
      <c r="Y107" s="304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D107" s="52">
        <f>X107*G107</f>
        <v>0</v>
      </c>
      <c r="AE107" s="52">
        <f>X107/J107</f>
        <v>0</v>
      </c>
      <c r="AG107" s="67"/>
      <c r="AJ107" s="71" t="s">
        <v>70</v>
      </c>
      <c r="AK107" s="71">
        <v>1</v>
      </c>
      <c r="BB107" s="137" t="s">
        <v>1</v>
      </c>
      <c r="BM107" s="67">
        <v>0</v>
      </c>
      <c r="BN107" s="67">
        <v>0</v>
      </c>
      <c r="BO107" s="67">
        <v>0</v>
      </c>
      <c r="BP107" s="67"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313">
        <v>4607111039262</v>
      </c>
      <c r="E108" s="314"/>
      <c r="F108" s="302">
        <v>0.4</v>
      </c>
      <c r="G108" s="32">
        <v>16</v>
      </c>
      <c r="H108" s="302">
        <v>6.4</v>
      </c>
      <c r="I108" s="302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0"/>
      <c r="R108" s="310"/>
      <c r="S108" s="310"/>
      <c r="T108" s="311"/>
      <c r="U108" s="34"/>
      <c r="V108" s="34"/>
      <c r="W108" s="35" t="s">
        <v>68</v>
      </c>
      <c r="X108" s="307">
        <v>0</v>
      </c>
      <c r="Y108" s="304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D108" s="52">
        <f>X108*G108</f>
        <v>0</v>
      </c>
      <c r="AE108" s="52">
        <f>X108/J108</f>
        <v>0</v>
      </c>
      <c r="AG108" s="67"/>
      <c r="AJ108" s="71" t="s">
        <v>70</v>
      </c>
      <c r="AK108" s="71">
        <v>1</v>
      </c>
      <c r="BB108" s="139" t="s">
        <v>1</v>
      </c>
      <c r="BM108" s="67">
        <v>0</v>
      </c>
      <c r="BN108" s="67">
        <v>0</v>
      </c>
      <c r="BO108" s="67">
        <v>0</v>
      </c>
      <c r="BP108" s="67"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13">
        <v>4607111039248</v>
      </c>
      <c r="E109" s="314"/>
      <c r="F109" s="302">
        <v>0.7</v>
      </c>
      <c r="G109" s="32">
        <v>10</v>
      </c>
      <c r="H109" s="302">
        <v>7</v>
      </c>
      <c r="I109" s="302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0"/>
      <c r="R109" s="310"/>
      <c r="S109" s="310"/>
      <c r="T109" s="311"/>
      <c r="U109" s="34"/>
      <c r="V109" s="34"/>
      <c r="W109" s="35" t="s">
        <v>68</v>
      </c>
      <c r="X109" s="307">
        <v>84</v>
      </c>
      <c r="Y109" s="304">
        <f>IFERROR(IF(X109="","",X109),"")</f>
        <v>84</v>
      </c>
      <c r="Z109" s="36">
        <f>IFERROR(IF(X109="","",X109*0.0155),"")</f>
        <v>1.302</v>
      </c>
      <c r="AA109" s="56"/>
      <c r="AB109" s="57"/>
      <c r="AC109" s="140" t="s">
        <v>133</v>
      </c>
      <c r="AD109" s="52">
        <f>X109*G109</f>
        <v>840</v>
      </c>
      <c r="AE109" s="52">
        <f>X109/J109</f>
        <v>1</v>
      </c>
      <c r="AG109" s="67"/>
      <c r="AJ109" s="71" t="s">
        <v>70</v>
      </c>
      <c r="AK109" s="71">
        <v>1</v>
      </c>
      <c r="BB109" s="141" t="s">
        <v>1</v>
      </c>
      <c r="BM109" s="67">
        <v>0</v>
      </c>
      <c r="BN109" s="67">
        <v>0</v>
      </c>
      <c r="BO109" s="67">
        <v>0</v>
      </c>
      <c r="BP109" s="67"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13">
        <v>4607111039293</v>
      </c>
      <c r="E110" s="314"/>
      <c r="F110" s="302">
        <v>0.4</v>
      </c>
      <c r="G110" s="32">
        <v>16</v>
      </c>
      <c r="H110" s="302">
        <v>6.4</v>
      </c>
      <c r="I110" s="302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0"/>
      <c r="R110" s="310"/>
      <c r="S110" s="310"/>
      <c r="T110" s="311"/>
      <c r="U110" s="34"/>
      <c r="V110" s="34"/>
      <c r="W110" s="35" t="s">
        <v>68</v>
      </c>
      <c r="X110" s="307">
        <v>0</v>
      </c>
      <c r="Y110" s="304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D110" s="52">
        <f>X110*G110</f>
        <v>0</v>
      </c>
      <c r="AE110" s="52">
        <f>X110/J110</f>
        <v>0</v>
      </c>
      <c r="AG110" s="67"/>
      <c r="AJ110" s="71" t="s">
        <v>70</v>
      </c>
      <c r="AK110" s="71">
        <v>1</v>
      </c>
      <c r="BB110" s="143" t="s">
        <v>1</v>
      </c>
      <c r="BM110" s="67">
        <v>0</v>
      </c>
      <c r="BN110" s="67">
        <v>0</v>
      </c>
      <c r="BO110" s="67">
        <v>0</v>
      </c>
      <c r="BP110" s="67"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13">
        <v>4607111039279</v>
      </c>
      <c r="E111" s="314"/>
      <c r="F111" s="302">
        <v>0.7</v>
      </c>
      <c r="G111" s="32">
        <v>10</v>
      </c>
      <c r="H111" s="302">
        <v>7</v>
      </c>
      <c r="I111" s="302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0"/>
      <c r="R111" s="310"/>
      <c r="S111" s="310"/>
      <c r="T111" s="311"/>
      <c r="U111" s="34"/>
      <c r="V111" s="34"/>
      <c r="W111" s="35" t="s">
        <v>68</v>
      </c>
      <c r="X111" s="307">
        <v>0</v>
      </c>
      <c r="Y111" s="304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D111" s="52">
        <f>X111*G111</f>
        <v>0</v>
      </c>
      <c r="AE111" s="52">
        <f>X111/J111</f>
        <v>0</v>
      </c>
      <c r="AG111" s="67"/>
      <c r="AJ111" s="71" t="s">
        <v>70</v>
      </c>
      <c r="AK111" s="71">
        <v>1</v>
      </c>
      <c r="BB111" s="145" t="s">
        <v>1</v>
      </c>
      <c r="BM111" s="67">
        <v>0</v>
      </c>
      <c r="BN111" s="67">
        <v>0</v>
      </c>
      <c r="BO111" s="67">
        <v>0</v>
      </c>
      <c r="BP111" s="67">
        <v>0</v>
      </c>
    </row>
    <row r="112" spans="1:68" x14ac:dyDescent="0.2">
      <c r="A112" s="315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16"/>
      <c r="M112" s="316"/>
      <c r="N112" s="316"/>
      <c r="O112" s="317"/>
      <c r="P112" s="318" t="s">
        <v>71</v>
      </c>
      <c r="Q112" s="319"/>
      <c r="R112" s="319"/>
      <c r="S112" s="319"/>
      <c r="T112" s="319"/>
      <c r="U112" s="319"/>
      <c r="V112" s="320"/>
      <c r="W112" s="37" t="s">
        <v>68</v>
      </c>
      <c r="X112" s="308">
        <f>IFERROR(SUM(X107:X111),"0")</f>
        <v>84</v>
      </c>
      <c r="Y112" s="305">
        <f>IFERROR(SUM(Y107:Y111),"0")</f>
        <v>84</v>
      </c>
      <c r="Z112" s="305">
        <f>IFERROR(IF(Z107="",0,Z107),"0")+IFERROR(IF(Z108="",0,Z108),"0")+IFERROR(IF(Z109="",0,Z109),"0")+IFERROR(IF(Z110="",0,Z110),"0")+IFERROR(IF(Z111="",0,Z111),"0")</f>
        <v>1.302</v>
      </c>
      <c r="AA112" s="306"/>
      <c r="AB112" s="306"/>
      <c r="AC112" s="306"/>
    </row>
    <row r="113" spans="1:68" x14ac:dyDescent="0.2">
      <c r="A113" s="316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7"/>
      <c r="P113" s="318" t="s">
        <v>71</v>
      </c>
      <c r="Q113" s="319"/>
      <c r="R113" s="319"/>
      <c r="S113" s="319"/>
      <c r="T113" s="319"/>
      <c r="U113" s="319"/>
      <c r="V113" s="320"/>
      <c r="W113" s="37" t="s">
        <v>72</v>
      </c>
      <c r="X113" s="308">
        <f>IFERROR(SUMPRODUCT(X107:X111*H107:H111),"0")</f>
        <v>588</v>
      </c>
      <c r="Y113" s="305">
        <f>IFERROR(SUMPRODUCT(Y107:Y111*H107:H111),"0")</f>
        <v>588</v>
      </c>
      <c r="Z113" s="37"/>
      <c r="AA113" s="306"/>
      <c r="AB113" s="306"/>
      <c r="AC113" s="306"/>
    </row>
    <row r="114" spans="1:68" ht="14.25" customHeight="1" x14ac:dyDescent="0.25">
      <c r="A114" s="326" t="s">
        <v>121</v>
      </c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297"/>
      <c r="AB114" s="297"/>
      <c r="AC114" s="297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13">
        <v>4620207490983</v>
      </c>
      <c r="E115" s="314"/>
      <c r="F115" s="302">
        <v>0.22</v>
      </c>
      <c r="G115" s="32">
        <v>12</v>
      </c>
      <c r="H115" s="302">
        <v>2.64</v>
      </c>
      <c r="I115" s="302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0"/>
      <c r="R115" s="310"/>
      <c r="S115" s="310"/>
      <c r="T115" s="311"/>
      <c r="U115" s="34"/>
      <c r="V115" s="34"/>
      <c r="W115" s="35" t="s">
        <v>68</v>
      </c>
      <c r="X115" s="307">
        <v>0</v>
      </c>
      <c r="Y115" s="304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D115" s="52">
        <f>X115*G115</f>
        <v>0</v>
      </c>
      <c r="AE115" s="52">
        <f>X115/J115</f>
        <v>0</v>
      </c>
      <c r="AG115" s="67"/>
      <c r="AJ115" s="71" t="s">
        <v>70</v>
      </c>
      <c r="AK115" s="71">
        <v>1</v>
      </c>
      <c r="BB115" s="147" t="s">
        <v>80</v>
      </c>
      <c r="BM115" s="67">
        <v>0</v>
      </c>
      <c r="BN115" s="67">
        <v>0</v>
      </c>
      <c r="BO115" s="67">
        <v>0</v>
      </c>
      <c r="BP115" s="67">
        <v>0</v>
      </c>
    </row>
    <row r="116" spans="1:68" x14ac:dyDescent="0.2">
      <c r="A116" s="315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16"/>
      <c r="N116" s="316"/>
      <c r="O116" s="317"/>
      <c r="P116" s="318" t="s">
        <v>71</v>
      </c>
      <c r="Q116" s="319"/>
      <c r="R116" s="319"/>
      <c r="S116" s="319"/>
      <c r="T116" s="319"/>
      <c r="U116" s="319"/>
      <c r="V116" s="320"/>
      <c r="W116" s="37" t="s">
        <v>68</v>
      </c>
      <c r="X116" s="308">
        <f>IFERROR(SUM(X115:X115),"0")</f>
        <v>0</v>
      </c>
      <c r="Y116" s="305">
        <f>IFERROR(SUM(Y115:Y115),"0")</f>
        <v>0</v>
      </c>
      <c r="Z116" s="305">
        <f>IFERROR(IF(Z115="",0,Z115),"0")</f>
        <v>0</v>
      </c>
      <c r="AA116" s="306"/>
      <c r="AB116" s="306"/>
      <c r="AC116" s="306"/>
    </row>
    <row r="117" spans="1:68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7"/>
      <c r="P117" s="318" t="s">
        <v>71</v>
      </c>
      <c r="Q117" s="319"/>
      <c r="R117" s="319"/>
      <c r="S117" s="319"/>
      <c r="T117" s="319"/>
      <c r="U117" s="319"/>
      <c r="V117" s="320"/>
      <c r="W117" s="37" t="s">
        <v>72</v>
      </c>
      <c r="X117" s="308">
        <f>IFERROR(SUMPRODUCT(X115:X115*H115:H115),"0")</f>
        <v>0</v>
      </c>
      <c r="Y117" s="305">
        <f>IFERROR(SUMPRODUCT(Y115:Y115*H115:H115),"0")</f>
        <v>0</v>
      </c>
      <c r="Z117" s="37"/>
      <c r="AA117" s="306"/>
      <c r="AB117" s="306"/>
      <c r="AC117" s="306"/>
    </row>
    <row r="118" spans="1:68" ht="14.25" customHeight="1" x14ac:dyDescent="0.25">
      <c r="A118" s="326" t="s">
        <v>191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16"/>
      <c r="Z118" s="316"/>
      <c r="AA118" s="297"/>
      <c r="AB118" s="297"/>
      <c r="AC118" s="297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313">
        <v>4620207491140</v>
      </c>
      <c r="E119" s="314"/>
      <c r="F119" s="302">
        <v>0.6</v>
      </c>
      <c r="G119" s="32">
        <v>10</v>
      </c>
      <c r="H119" s="302">
        <v>6</v>
      </c>
      <c r="I119" s="302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92" t="s">
        <v>194</v>
      </c>
      <c r="Q119" s="310"/>
      <c r="R119" s="310"/>
      <c r="S119" s="310"/>
      <c r="T119" s="311"/>
      <c r="U119" s="34"/>
      <c r="V119" s="34"/>
      <c r="W119" s="35" t="s">
        <v>68</v>
      </c>
      <c r="X119" s="307">
        <v>0</v>
      </c>
      <c r="Y119" s="304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D119" s="52">
        <f>X119*G119</f>
        <v>0</v>
      </c>
      <c r="AE119" s="52">
        <f>X119/J119</f>
        <v>0</v>
      </c>
      <c r="AG119" s="67"/>
      <c r="AJ119" s="71" t="s">
        <v>70</v>
      </c>
      <c r="AK119" s="71">
        <v>1</v>
      </c>
      <c r="BB119" s="149" t="s">
        <v>80</v>
      </c>
      <c r="BM119" s="67">
        <v>0</v>
      </c>
      <c r="BN119" s="67">
        <v>0</v>
      </c>
      <c r="BO119" s="67">
        <v>0</v>
      </c>
      <c r="BP119" s="67">
        <v>0</v>
      </c>
    </row>
    <row r="120" spans="1:68" x14ac:dyDescent="0.2">
      <c r="A120" s="315"/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7"/>
      <c r="P120" s="318" t="s">
        <v>71</v>
      </c>
      <c r="Q120" s="319"/>
      <c r="R120" s="319"/>
      <c r="S120" s="319"/>
      <c r="T120" s="319"/>
      <c r="U120" s="319"/>
      <c r="V120" s="320"/>
      <c r="W120" s="37" t="s">
        <v>68</v>
      </c>
      <c r="X120" s="308">
        <f>IFERROR(SUM(X119:X119),"0")</f>
        <v>0</v>
      </c>
      <c r="Y120" s="305">
        <f>IFERROR(SUM(Y119:Y119),"0")</f>
        <v>0</v>
      </c>
      <c r="Z120" s="305">
        <f>IFERROR(IF(Z119="",0,Z119),"0")</f>
        <v>0</v>
      </c>
      <c r="AA120" s="306"/>
      <c r="AB120" s="306"/>
      <c r="AC120" s="306"/>
    </row>
    <row r="121" spans="1:68" x14ac:dyDescent="0.2">
      <c r="A121" s="316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7"/>
      <c r="P121" s="318" t="s">
        <v>71</v>
      </c>
      <c r="Q121" s="319"/>
      <c r="R121" s="319"/>
      <c r="S121" s="319"/>
      <c r="T121" s="319"/>
      <c r="U121" s="319"/>
      <c r="V121" s="320"/>
      <c r="W121" s="37" t="s">
        <v>72</v>
      </c>
      <c r="X121" s="308">
        <f>IFERROR(SUMPRODUCT(X119:X119*H119:H119),"0")</f>
        <v>0</v>
      </c>
      <c r="Y121" s="305">
        <f>IFERROR(SUMPRODUCT(Y119:Y119*H119:H119),"0")</f>
        <v>0</v>
      </c>
      <c r="Z121" s="37"/>
      <c r="AA121" s="306"/>
      <c r="AB121" s="306"/>
      <c r="AC121" s="306"/>
    </row>
    <row r="122" spans="1:68" ht="16.5" customHeight="1" x14ac:dyDescent="0.25">
      <c r="A122" s="321" t="s">
        <v>196</v>
      </c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316"/>
      <c r="R122" s="316"/>
      <c r="S122" s="316"/>
      <c r="T122" s="316"/>
      <c r="U122" s="316"/>
      <c r="V122" s="316"/>
      <c r="W122" s="316"/>
      <c r="X122" s="316"/>
      <c r="Y122" s="316"/>
      <c r="Z122" s="316"/>
      <c r="AA122" s="298"/>
      <c r="AB122" s="298"/>
      <c r="AC122" s="298"/>
    </row>
    <row r="123" spans="1:68" ht="14.25" customHeight="1" x14ac:dyDescent="0.25">
      <c r="A123" s="326" t="s">
        <v>121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16"/>
      <c r="Y123" s="316"/>
      <c r="Z123" s="316"/>
      <c r="AA123" s="297"/>
      <c r="AB123" s="297"/>
      <c r="AC123" s="297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313">
        <v>4607111034014</v>
      </c>
      <c r="E124" s="314"/>
      <c r="F124" s="302">
        <v>0.25</v>
      </c>
      <c r="G124" s="32">
        <v>12</v>
      </c>
      <c r="H124" s="302">
        <v>3</v>
      </c>
      <c r="I124" s="302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50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10"/>
      <c r="R124" s="310"/>
      <c r="S124" s="310"/>
      <c r="T124" s="311"/>
      <c r="U124" s="34"/>
      <c r="V124" s="34"/>
      <c r="W124" s="35" t="s">
        <v>68</v>
      </c>
      <c r="X124" s="307">
        <v>140</v>
      </c>
      <c r="Y124" s="304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199</v>
      </c>
      <c r="AD124" s="52">
        <f>X124*G124</f>
        <v>1680</v>
      </c>
      <c r="AE124" s="52">
        <f>X124/J124</f>
        <v>2</v>
      </c>
      <c r="AG124" s="67"/>
      <c r="AJ124" s="71" t="s">
        <v>70</v>
      </c>
      <c r="AK124" s="71">
        <v>1</v>
      </c>
      <c r="BB124" s="151" t="s">
        <v>80</v>
      </c>
      <c r="BM124" s="67">
        <v>0</v>
      </c>
      <c r="BN124" s="67">
        <v>0</v>
      </c>
      <c r="BO124" s="67">
        <v>0</v>
      </c>
      <c r="BP124" s="67"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313">
        <v>4607111033994</v>
      </c>
      <c r="E125" s="314"/>
      <c r="F125" s="302">
        <v>0.25</v>
      </c>
      <c r="G125" s="32">
        <v>12</v>
      </c>
      <c r="H125" s="302">
        <v>3</v>
      </c>
      <c r="I125" s="302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10"/>
      <c r="R125" s="310"/>
      <c r="S125" s="310"/>
      <c r="T125" s="311"/>
      <c r="U125" s="34"/>
      <c r="V125" s="34"/>
      <c r="W125" s="35" t="s">
        <v>68</v>
      </c>
      <c r="X125" s="307">
        <v>140</v>
      </c>
      <c r="Y125" s="304">
        <f>IFERROR(IF(X125="","",X125),"")</f>
        <v>140</v>
      </c>
      <c r="Z125" s="36">
        <f>IFERROR(IF(X125="","",X125*0.01788),"")</f>
        <v>2.5032000000000001</v>
      </c>
      <c r="AA125" s="56"/>
      <c r="AB125" s="57"/>
      <c r="AC125" s="152" t="s">
        <v>139</v>
      </c>
      <c r="AD125" s="52">
        <f>X125*G125</f>
        <v>1680</v>
      </c>
      <c r="AE125" s="52">
        <f>X125/J125</f>
        <v>2</v>
      </c>
      <c r="AG125" s="67"/>
      <c r="AJ125" s="71" t="s">
        <v>70</v>
      </c>
      <c r="AK125" s="71">
        <v>1</v>
      </c>
      <c r="BB125" s="153" t="s">
        <v>80</v>
      </c>
      <c r="BM125" s="67">
        <v>0</v>
      </c>
      <c r="BN125" s="67">
        <v>0</v>
      </c>
      <c r="BO125" s="67">
        <v>0</v>
      </c>
      <c r="BP125" s="67">
        <v>0</v>
      </c>
    </row>
    <row r="126" spans="1:68" x14ac:dyDescent="0.2">
      <c r="A126" s="315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7"/>
      <c r="P126" s="318" t="s">
        <v>71</v>
      </c>
      <c r="Q126" s="319"/>
      <c r="R126" s="319"/>
      <c r="S126" s="319"/>
      <c r="T126" s="319"/>
      <c r="U126" s="319"/>
      <c r="V126" s="320"/>
      <c r="W126" s="37" t="s">
        <v>68</v>
      </c>
      <c r="X126" s="308">
        <f>IFERROR(SUM(X124:X125),"0")</f>
        <v>280</v>
      </c>
      <c r="Y126" s="305">
        <f>IFERROR(SUM(Y124:Y125),"0")</f>
        <v>280</v>
      </c>
      <c r="Z126" s="305">
        <f>IFERROR(IF(Z124="",0,Z124),"0")+IFERROR(IF(Z125="",0,Z125),"0")</f>
        <v>5.0064000000000002</v>
      </c>
      <c r="AA126" s="306"/>
      <c r="AB126" s="306"/>
      <c r="AC126" s="306"/>
    </row>
    <row r="127" spans="1:68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7"/>
      <c r="P127" s="318" t="s">
        <v>71</v>
      </c>
      <c r="Q127" s="319"/>
      <c r="R127" s="319"/>
      <c r="S127" s="319"/>
      <c r="T127" s="319"/>
      <c r="U127" s="319"/>
      <c r="V127" s="320"/>
      <c r="W127" s="37" t="s">
        <v>72</v>
      </c>
      <c r="X127" s="308">
        <f>IFERROR(SUMPRODUCT(X124:X125*H124:H125),"0")</f>
        <v>840</v>
      </c>
      <c r="Y127" s="305">
        <f>IFERROR(SUMPRODUCT(Y124:Y125*H124:H125),"0")</f>
        <v>840</v>
      </c>
      <c r="Z127" s="37"/>
      <c r="AA127" s="306"/>
      <c r="AB127" s="306"/>
      <c r="AC127" s="306"/>
    </row>
    <row r="128" spans="1:68" ht="16.5" customHeight="1" x14ac:dyDescent="0.25">
      <c r="A128" s="321" t="s">
        <v>202</v>
      </c>
      <c r="B128" s="316"/>
      <c r="C128" s="316"/>
      <c r="D128" s="316"/>
      <c r="E128" s="316"/>
      <c r="F128" s="316"/>
      <c r="G128" s="316"/>
      <c r="H128" s="316"/>
      <c r="I128" s="316"/>
      <c r="J128" s="316"/>
      <c r="K128" s="316"/>
      <c r="L128" s="316"/>
      <c r="M128" s="316"/>
      <c r="N128" s="316"/>
      <c r="O128" s="316"/>
      <c r="P128" s="316"/>
      <c r="Q128" s="316"/>
      <c r="R128" s="316"/>
      <c r="S128" s="316"/>
      <c r="T128" s="316"/>
      <c r="U128" s="316"/>
      <c r="V128" s="316"/>
      <c r="W128" s="316"/>
      <c r="X128" s="316"/>
      <c r="Y128" s="316"/>
      <c r="Z128" s="316"/>
      <c r="AA128" s="298"/>
      <c r="AB128" s="298"/>
      <c r="AC128" s="298"/>
    </row>
    <row r="129" spans="1:68" ht="14.25" customHeight="1" x14ac:dyDescent="0.25">
      <c r="A129" s="326" t="s">
        <v>121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16"/>
      <c r="Y129" s="316"/>
      <c r="Z129" s="316"/>
      <c r="AA129" s="297"/>
      <c r="AB129" s="297"/>
      <c r="AC129" s="297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313">
        <v>4607111039095</v>
      </c>
      <c r="E130" s="314"/>
      <c r="F130" s="302">
        <v>0.25</v>
      </c>
      <c r="G130" s="32">
        <v>12</v>
      </c>
      <c r="H130" s="302">
        <v>3</v>
      </c>
      <c r="I130" s="302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5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10"/>
      <c r="R130" s="310"/>
      <c r="S130" s="310"/>
      <c r="T130" s="311"/>
      <c r="U130" s="34"/>
      <c r="V130" s="34"/>
      <c r="W130" s="35" t="s">
        <v>68</v>
      </c>
      <c r="X130" s="307">
        <v>140</v>
      </c>
      <c r="Y130" s="304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205</v>
      </c>
      <c r="AD130" s="52">
        <f>X130*G130</f>
        <v>1680</v>
      </c>
      <c r="AE130" s="52">
        <f>X130/J130</f>
        <v>2</v>
      </c>
      <c r="AG130" s="67"/>
      <c r="AJ130" s="71" t="s">
        <v>70</v>
      </c>
      <c r="AK130" s="71">
        <v>1</v>
      </c>
      <c r="BB130" s="155" t="s">
        <v>80</v>
      </c>
      <c r="BM130" s="67">
        <v>0</v>
      </c>
      <c r="BN130" s="67">
        <v>0</v>
      </c>
      <c r="BO130" s="67">
        <v>0</v>
      </c>
      <c r="BP130" s="67"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313">
        <v>4607111034199</v>
      </c>
      <c r="E131" s="314"/>
      <c r="F131" s="302">
        <v>0.25</v>
      </c>
      <c r="G131" s="32">
        <v>12</v>
      </c>
      <c r="H131" s="302">
        <v>3</v>
      </c>
      <c r="I131" s="302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10"/>
      <c r="R131" s="310"/>
      <c r="S131" s="310"/>
      <c r="T131" s="311"/>
      <c r="U131" s="34"/>
      <c r="V131" s="34"/>
      <c r="W131" s="35" t="s">
        <v>68</v>
      </c>
      <c r="X131" s="307">
        <v>140</v>
      </c>
      <c r="Y131" s="304">
        <f>IFERROR(IF(X131="","",X131),"")</f>
        <v>140</v>
      </c>
      <c r="Z131" s="36">
        <f>IFERROR(IF(X131="","",X131*0.01788),"")</f>
        <v>2.5032000000000001</v>
      </c>
      <c r="AA131" s="56"/>
      <c r="AB131" s="57"/>
      <c r="AC131" s="156" t="s">
        <v>208</v>
      </c>
      <c r="AD131" s="52">
        <f>X131*G131</f>
        <v>1680</v>
      </c>
      <c r="AE131" s="52">
        <f>X131/J131</f>
        <v>2</v>
      </c>
      <c r="AG131" s="67"/>
      <c r="AJ131" s="71" t="s">
        <v>70</v>
      </c>
      <c r="AK131" s="71">
        <v>1</v>
      </c>
      <c r="BB131" s="157" t="s">
        <v>80</v>
      </c>
      <c r="BM131" s="67">
        <v>0</v>
      </c>
      <c r="BN131" s="67">
        <v>0</v>
      </c>
      <c r="BO131" s="67">
        <v>0</v>
      </c>
      <c r="BP131" s="67">
        <v>0</v>
      </c>
    </row>
    <row r="132" spans="1:68" x14ac:dyDescent="0.2">
      <c r="A132" s="315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7"/>
      <c r="P132" s="318" t="s">
        <v>71</v>
      </c>
      <c r="Q132" s="319"/>
      <c r="R132" s="319"/>
      <c r="S132" s="319"/>
      <c r="T132" s="319"/>
      <c r="U132" s="319"/>
      <c r="V132" s="320"/>
      <c r="W132" s="37" t="s">
        <v>68</v>
      </c>
      <c r="X132" s="308">
        <f>IFERROR(SUM(X130:X131),"0")</f>
        <v>280</v>
      </c>
      <c r="Y132" s="305">
        <f>IFERROR(SUM(Y130:Y131),"0")</f>
        <v>280</v>
      </c>
      <c r="Z132" s="305">
        <f>IFERROR(IF(Z130="",0,Z130),"0")+IFERROR(IF(Z131="",0,Z131),"0")</f>
        <v>5.0064000000000002</v>
      </c>
      <c r="AA132" s="306"/>
      <c r="AB132" s="306"/>
      <c r="AC132" s="306"/>
    </row>
    <row r="133" spans="1:68" x14ac:dyDescent="0.2">
      <c r="A133" s="316"/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7"/>
      <c r="P133" s="318" t="s">
        <v>71</v>
      </c>
      <c r="Q133" s="319"/>
      <c r="R133" s="319"/>
      <c r="S133" s="319"/>
      <c r="T133" s="319"/>
      <c r="U133" s="319"/>
      <c r="V133" s="320"/>
      <c r="W133" s="37" t="s">
        <v>72</v>
      </c>
      <c r="X133" s="308">
        <f>IFERROR(SUMPRODUCT(X130:X131*H130:H131),"0")</f>
        <v>840</v>
      </c>
      <c r="Y133" s="305">
        <f>IFERROR(SUMPRODUCT(Y130:Y131*H130:H131),"0")</f>
        <v>840</v>
      </c>
      <c r="Z133" s="37"/>
      <c r="AA133" s="306"/>
      <c r="AB133" s="306"/>
      <c r="AC133" s="306"/>
    </row>
    <row r="134" spans="1:68" ht="16.5" customHeight="1" x14ac:dyDescent="0.25">
      <c r="A134" s="321" t="s">
        <v>209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16"/>
      <c r="Z134" s="316"/>
      <c r="AA134" s="298"/>
      <c r="AB134" s="298"/>
      <c r="AC134" s="298"/>
    </row>
    <row r="135" spans="1:68" ht="14.25" customHeight="1" x14ac:dyDescent="0.25">
      <c r="A135" s="326" t="s">
        <v>121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16"/>
      <c r="Z135" s="316"/>
      <c r="AA135" s="297"/>
      <c r="AB135" s="297"/>
      <c r="AC135" s="297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313">
        <v>4620207490914</v>
      </c>
      <c r="E136" s="314"/>
      <c r="F136" s="302">
        <v>0.2</v>
      </c>
      <c r="G136" s="32">
        <v>12</v>
      </c>
      <c r="H136" s="302">
        <v>2.4</v>
      </c>
      <c r="I136" s="302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95" t="s">
        <v>212</v>
      </c>
      <c r="Q136" s="310"/>
      <c r="R136" s="310"/>
      <c r="S136" s="310"/>
      <c r="T136" s="311"/>
      <c r="U136" s="34"/>
      <c r="V136" s="34"/>
      <c r="W136" s="35" t="s">
        <v>68</v>
      </c>
      <c r="X136" s="307">
        <v>140</v>
      </c>
      <c r="Y136" s="304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58" t="s">
        <v>199</v>
      </c>
      <c r="AD136" s="52">
        <f>X136*G136</f>
        <v>1680</v>
      </c>
      <c r="AE136" s="52">
        <f>X136/J136</f>
        <v>2</v>
      </c>
      <c r="AG136" s="67"/>
      <c r="AJ136" s="71" t="s">
        <v>70</v>
      </c>
      <c r="AK136" s="71">
        <v>1</v>
      </c>
      <c r="BB136" s="159" t="s">
        <v>80</v>
      </c>
      <c r="BM136" s="67">
        <v>0</v>
      </c>
      <c r="BN136" s="67">
        <v>0</v>
      </c>
      <c r="BO136" s="67">
        <v>0</v>
      </c>
      <c r="BP136" s="67"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313">
        <v>4620207490853</v>
      </c>
      <c r="E137" s="314"/>
      <c r="F137" s="302">
        <v>0.2</v>
      </c>
      <c r="G137" s="32">
        <v>12</v>
      </c>
      <c r="H137" s="302">
        <v>2.4</v>
      </c>
      <c r="I137" s="302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9" t="s">
        <v>215</v>
      </c>
      <c r="Q137" s="310"/>
      <c r="R137" s="310"/>
      <c r="S137" s="310"/>
      <c r="T137" s="311"/>
      <c r="U137" s="34"/>
      <c r="V137" s="34"/>
      <c r="W137" s="35" t="s">
        <v>68</v>
      </c>
      <c r="X137" s="307">
        <v>140</v>
      </c>
      <c r="Y137" s="304">
        <f>IFERROR(IF(X137="","",X137),"")</f>
        <v>140</v>
      </c>
      <c r="Z137" s="36">
        <f>IFERROR(IF(X137="","",X137*0.01788),"")</f>
        <v>2.5032000000000001</v>
      </c>
      <c r="AA137" s="56"/>
      <c r="AB137" s="57"/>
      <c r="AC137" s="160" t="s">
        <v>199</v>
      </c>
      <c r="AD137" s="52">
        <f>X137*G137</f>
        <v>1680</v>
      </c>
      <c r="AE137" s="52">
        <f>X137/J137</f>
        <v>2</v>
      </c>
      <c r="AG137" s="67"/>
      <c r="AJ137" s="71" t="s">
        <v>70</v>
      </c>
      <c r="AK137" s="71">
        <v>1</v>
      </c>
      <c r="BB137" s="161" t="s">
        <v>80</v>
      </c>
      <c r="BM137" s="67">
        <v>0</v>
      </c>
      <c r="BN137" s="67">
        <v>0</v>
      </c>
      <c r="BO137" s="67">
        <v>0</v>
      </c>
      <c r="BP137" s="67">
        <v>0</v>
      </c>
    </row>
    <row r="138" spans="1:68" x14ac:dyDescent="0.2">
      <c r="A138" s="315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6"/>
      <c r="N138" s="316"/>
      <c r="O138" s="317"/>
      <c r="P138" s="318" t="s">
        <v>71</v>
      </c>
      <c r="Q138" s="319"/>
      <c r="R138" s="319"/>
      <c r="S138" s="319"/>
      <c r="T138" s="319"/>
      <c r="U138" s="319"/>
      <c r="V138" s="320"/>
      <c r="W138" s="37" t="s">
        <v>68</v>
      </c>
      <c r="X138" s="308">
        <f>IFERROR(SUM(X136:X137),"0")</f>
        <v>280</v>
      </c>
      <c r="Y138" s="305">
        <f>IFERROR(SUM(Y136:Y137),"0")</f>
        <v>280</v>
      </c>
      <c r="Z138" s="305">
        <f>IFERROR(IF(Z136="",0,Z136),"0")+IFERROR(IF(Z137="",0,Z137),"0")</f>
        <v>5.0064000000000002</v>
      </c>
      <c r="AA138" s="306"/>
      <c r="AB138" s="306"/>
      <c r="AC138" s="306"/>
    </row>
    <row r="139" spans="1:68" x14ac:dyDescent="0.2">
      <c r="A139" s="316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7"/>
      <c r="P139" s="318" t="s">
        <v>71</v>
      </c>
      <c r="Q139" s="319"/>
      <c r="R139" s="319"/>
      <c r="S139" s="319"/>
      <c r="T139" s="319"/>
      <c r="U139" s="319"/>
      <c r="V139" s="320"/>
      <c r="W139" s="37" t="s">
        <v>72</v>
      </c>
      <c r="X139" s="308">
        <f>IFERROR(SUMPRODUCT(X136:X137*H136:H137),"0")</f>
        <v>672</v>
      </c>
      <c r="Y139" s="305">
        <f>IFERROR(SUMPRODUCT(Y136:Y137*H136:H137),"0")</f>
        <v>672</v>
      </c>
      <c r="Z139" s="37"/>
      <c r="AA139" s="306"/>
      <c r="AB139" s="306"/>
      <c r="AC139" s="306"/>
    </row>
    <row r="140" spans="1:68" ht="16.5" customHeight="1" x14ac:dyDescent="0.25">
      <c r="A140" s="321" t="s">
        <v>216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Z140" s="316"/>
      <c r="AA140" s="298"/>
      <c r="AB140" s="298"/>
      <c r="AC140" s="298"/>
    </row>
    <row r="141" spans="1:68" ht="14.25" customHeight="1" x14ac:dyDescent="0.25">
      <c r="A141" s="326" t="s">
        <v>121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Z141" s="316"/>
      <c r="AA141" s="297"/>
      <c r="AB141" s="297"/>
      <c r="AC141" s="297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313">
        <v>4607111035806</v>
      </c>
      <c r="E142" s="314"/>
      <c r="F142" s="302">
        <v>0.25</v>
      </c>
      <c r="G142" s="32">
        <v>12</v>
      </c>
      <c r="H142" s="302">
        <v>3</v>
      </c>
      <c r="I142" s="302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10"/>
      <c r="R142" s="310"/>
      <c r="S142" s="310"/>
      <c r="T142" s="311"/>
      <c r="U142" s="34"/>
      <c r="V142" s="34"/>
      <c r="W142" s="35" t="s">
        <v>68</v>
      </c>
      <c r="X142" s="307">
        <v>0</v>
      </c>
      <c r="Y142" s="304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D142" s="52">
        <f>X142*G142</f>
        <v>0</v>
      </c>
      <c r="AE142" s="52">
        <f>X142/J142</f>
        <v>0</v>
      </c>
      <c r="AG142" s="67"/>
      <c r="AJ142" s="71" t="s">
        <v>70</v>
      </c>
      <c r="AK142" s="71">
        <v>1</v>
      </c>
      <c r="BB142" s="163" t="s">
        <v>80</v>
      </c>
      <c r="BM142" s="67">
        <v>0</v>
      </c>
      <c r="BN142" s="67">
        <v>0</v>
      </c>
      <c r="BO142" s="67">
        <v>0</v>
      </c>
      <c r="BP142" s="67">
        <v>0</v>
      </c>
    </row>
    <row r="143" spans="1:68" x14ac:dyDescent="0.2">
      <c r="A143" s="315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16"/>
      <c r="M143" s="316"/>
      <c r="N143" s="316"/>
      <c r="O143" s="317"/>
      <c r="P143" s="318" t="s">
        <v>71</v>
      </c>
      <c r="Q143" s="319"/>
      <c r="R143" s="319"/>
      <c r="S143" s="319"/>
      <c r="T143" s="319"/>
      <c r="U143" s="319"/>
      <c r="V143" s="320"/>
      <c r="W143" s="37" t="s">
        <v>68</v>
      </c>
      <c r="X143" s="308">
        <f>IFERROR(SUM(X142:X142),"0")</f>
        <v>0</v>
      </c>
      <c r="Y143" s="305">
        <f>IFERROR(SUM(Y142:Y142),"0")</f>
        <v>0</v>
      </c>
      <c r="Z143" s="305">
        <f>IFERROR(IF(Z142="",0,Z142),"0")</f>
        <v>0</v>
      </c>
      <c r="AA143" s="306"/>
      <c r="AB143" s="306"/>
      <c r="AC143" s="306"/>
    </row>
    <row r="144" spans="1:68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16"/>
      <c r="M144" s="316"/>
      <c r="N144" s="316"/>
      <c r="O144" s="317"/>
      <c r="P144" s="318" t="s">
        <v>71</v>
      </c>
      <c r="Q144" s="319"/>
      <c r="R144" s="319"/>
      <c r="S144" s="319"/>
      <c r="T144" s="319"/>
      <c r="U144" s="319"/>
      <c r="V144" s="320"/>
      <c r="W144" s="37" t="s">
        <v>72</v>
      </c>
      <c r="X144" s="308">
        <f>IFERROR(SUMPRODUCT(X142:X142*H142:H142),"0")</f>
        <v>0</v>
      </c>
      <c r="Y144" s="305">
        <f>IFERROR(SUMPRODUCT(Y142:Y142*H142:H142),"0")</f>
        <v>0</v>
      </c>
      <c r="Z144" s="37"/>
      <c r="AA144" s="306"/>
      <c r="AB144" s="306"/>
      <c r="AC144" s="306"/>
    </row>
    <row r="145" spans="1:68" ht="16.5" customHeight="1" x14ac:dyDescent="0.25">
      <c r="A145" s="321" t="s">
        <v>220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298"/>
      <c r="AB145" s="298"/>
      <c r="AC145" s="298"/>
    </row>
    <row r="146" spans="1:68" ht="14.25" customHeight="1" x14ac:dyDescent="0.25">
      <c r="A146" s="326" t="s">
        <v>121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Z146" s="316"/>
      <c r="AA146" s="297"/>
      <c r="AB146" s="297"/>
      <c r="AC146" s="297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313">
        <v>4607111039613</v>
      </c>
      <c r="E147" s="314"/>
      <c r="F147" s="302">
        <v>0.09</v>
      </c>
      <c r="G147" s="32">
        <v>30</v>
      </c>
      <c r="H147" s="302">
        <v>2.7</v>
      </c>
      <c r="I147" s="302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4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10"/>
      <c r="R147" s="310"/>
      <c r="S147" s="310"/>
      <c r="T147" s="311"/>
      <c r="U147" s="34"/>
      <c r="V147" s="34"/>
      <c r="W147" s="35" t="s">
        <v>68</v>
      </c>
      <c r="X147" s="307">
        <v>0</v>
      </c>
      <c r="Y147" s="304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D147" s="52">
        <f>X147*G147</f>
        <v>0</v>
      </c>
      <c r="AE147" s="52">
        <f>X147/J147</f>
        <v>0</v>
      </c>
      <c r="AG147" s="67"/>
      <c r="AJ147" s="71" t="s">
        <v>70</v>
      </c>
      <c r="AK147" s="71">
        <v>1</v>
      </c>
      <c r="BB147" s="165" t="s">
        <v>80</v>
      </c>
      <c r="BM147" s="67">
        <v>0</v>
      </c>
      <c r="BN147" s="67">
        <v>0</v>
      </c>
      <c r="BO147" s="67">
        <v>0</v>
      </c>
      <c r="BP147" s="67">
        <v>0</v>
      </c>
    </row>
    <row r="148" spans="1:68" x14ac:dyDescent="0.2">
      <c r="A148" s="315"/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7"/>
      <c r="P148" s="318" t="s">
        <v>71</v>
      </c>
      <c r="Q148" s="319"/>
      <c r="R148" s="319"/>
      <c r="S148" s="319"/>
      <c r="T148" s="319"/>
      <c r="U148" s="319"/>
      <c r="V148" s="320"/>
      <c r="W148" s="37" t="s">
        <v>68</v>
      </c>
      <c r="X148" s="308">
        <f>IFERROR(SUM(X147:X147),"0")</f>
        <v>0</v>
      </c>
      <c r="Y148" s="305">
        <f>IFERROR(SUM(Y147:Y147),"0")</f>
        <v>0</v>
      </c>
      <c r="Z148" s="305">
        <f>IFERROR(IF(Z147="",0,Z147),"0")</f>
        <v>0</v>
      </c>
      <c r="AA148" s="306"/>
      <c r="AB148" s="306"/>
      <c r="AC148" s="306"/>
    </row>
    <row r="149" spans="1:68" x14ac:dyDescent="0.2">
      <c r="A149" s="316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7"/>
      <c r="P149" s="318" t="s">
        <v>71</v>
      </c>
      <c r="Q149" s="319"/>
      <c r="R149" s="319"/>
      <c r="S149" s="319"/>
      <c r="T149" s="319"/>
      <c r="U149" s="319"/>
      <c r="V149" s="320"/>
      <c r="W149" s="37" t="s">
        <v>72</v>
      </c>
      <c r="X149" s="308">
        <f>IFERROR(SUMPRODUCT(X147:X147*H147:H147),"0")</f>
        <v>0</v>
      </c>
      <c r="Y149" s="305">
        <f>IFERROR(SUMPRODUCT(Y147:Y147*H147:H147),"0")</f>
        <v>0</v>
      </c>
      <c r="Z149" s="37"/>
      <c r="AA149" s="306"/>
      <c r="AB149" s="306"/>
      <c r="AC149" s="306"/>
    </row>
    <row r="150" spans="1:68" ht="16.5" customHeight="1" x14ac:dyDescent="0.25">
      <c r="A150" s="321" t="s">
        <v>223</v>
      </c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Z150" s="316"/>
      <c r="AA150" s="298"/>
      <c r="AB150" s="298"/>
      <c r="AC150" s="298"/>
    </row>
    <row r="151" spans="1:68" ht="14.25" customHeight="1" x14ac:dyDescent="0.25">
      <c r="A151" s="326" t="s">
        <v>191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Z151" s="316"/>
      <c r="AA151" s="297"/>
      <c r="AB151" s="297"/>
      <c r="AC151" s="297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313">
        <v>4607111035646</v>
      </c>
      <c r="E152" s="314"/>
      <c r="F152" s="302">
        <v>0.2</v>
      </c>
      <c r="G152" s="32">
        <v>8</v>
      </c>
      <c r="H152" s="302">
        <v>1.6</v>
      </c>
      <c r="I152" s="302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3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10"/>
      <c r="R152" s="310"/>
      <c r="S152" s="310"/>
      <c r="T152" s="311"/>
      <c r="U152" s="34"/>
      <c r="V152" s="34"/>
      <c r="W152" s="35" t="s">
        <v>68</v>
      </c>
      <c r="X152" s="307">
        <v>0</v>
      </c>
      <c r="Y152" s="304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D152" s="52">
        <f>X152*G152</f>
        <v>0</v>
      </c>
      <c r="AE152" s="52">
        <f>X152/J152</f>
        <v>0</v>
      </c>
      <c r="AG152" s="67"/>
      <c r="AJ152" s="71" t="s">
        <v>70</v>
      </c>
      <c r="AK152" s="71">
        <v>1</v>
      </c>
      <c r="BB152" s="167" t="s">
        <v>80</v>
      </c>
      <c r="BM152" s="67">
        <v>0</v>
      </c>
      <c r="BN152" s="67">
        <v>0</v>
      </c>
      <c r="BO152" s="67">
        <v>0</v>
      </c>
      <c r="BP152" s="67">
        <v>0</v>
      </c>
    </row>
    <row r="153" spans="1:68" x14ac:dyDescent="0.2">
      <c r="A153" s="315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7"/>
      <c r="P153" s="318" t="s">
        <v>71</v>
      </c>
      <c r="Q153" s="319"/>
      <c r="R153" s="319"/>
      <c r="S153" s="319"/>
      <c r="T153" s="319"/>
      <c r="U153" s="319"/>
      <c r="V153" s="320"/>
      <c r="W153" s="37" t="s">
        <v>68</v>
      </c>
      <c r="X153" s="308">
        <f>IFERROR(SUM(X152:X152),"0")</f>
        <v>0</v>
      </c>
      <c r="Y153" s="305">
        <f>IFERROR(SUM(Y152:Y152),"0")</f>
        <v>0</v>
      </c>
      <c r="Z153" s="305">
        <f>IFERROR(IF(Z152="",0,Z152),"0")</f>
        <v>0</v>
      </c>
      <c r="AA153" s="306"/>
      <c r="AB153" s="306"/>
      <c r="AC153" s="306"/>
    </row>
    <row r="154" spans="1:68" x14ac:dyDescent="0.2">
      <c r="A154" s="316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7"/>
      <c r="P154" s="318" t="s">
        <v>71</v>
      </c>
      <c r="Q154" s="319"/>
      <c r="R154" s="319"/>
      <c r="S154" s="319"/>
      <c r="T154" s="319"/>
      <c r="U154" s="319"/>
      <c r="V154" s="320"/>
      <c r="W154" s="37" t="s">
        <v>72</v>
      </c>
      <c r="X154" s="308">
        <f>IFERROR(SUMPRODUCT(X152:X152*H152:H152),"0")</f>
        <v>0</v>
      </c>
      <c r="Y154" s="305">
        <f>IFERROR(SUMPRODUCT(Y152:Y152*H152:H152),"0")</f>
        <v>0</v>
      </c>
      <c r="Z154" s="37"/>
      <c r="AA154" s="306"/>
      <c r="AB154" s="306"/>
      <c r="AC154" s="306"/>
    </row>
    <row r="155" spans="1:68" ht="16.5" customHeight="1" x14ac:dyDescent="0.25">
      <c r="A155" s="321" t="s">
        <v>228</v>
      </c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298"/>
      <c r="AB155" s="298"/>
      <c r="AC155" s="298"/>
    </row>
    <row r="156" spans="1:68" ht="14.25" customHeight="1" x14ac:dyDescent="0.25">
      <c r="A156" s="326" t="s">
        <v>121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297"/>
      <c r="AB156" s="297"/>
      <c r="AC156" s="297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313">
        <v>4607111036568</v>
      </c>
      <c r="E157" s="314"/>
      <c r="F157" s="302">
        <v>0.28000000000000003</v>
      </c>
      <c r="G157" s="32">
        <v>6</v>
      </c>
      <c r="H157" s="302">
        <v>1.68</v>
      </c>
      <c r="I157" s="302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10"/>
      <c r="R157" s="310"/>
      <c r="S157" s="310"/>
      <c r="T157" s="311"/>
      <c r="U157" s="34"/>
      <c r="V157" s="34"/>
      <c r="W157" s="35" t="s">
        <v>68</v>
      </c>
      <c r="X157" s="307">
        <v>210</v>
      </c>
      <c r="Y157" s="304">
        <f>IFERROR(IF(X157="","",X157),"")</f>
        <v>210</v>
      </c>
      <c r="Z157" s="36">
        <f>IFERROR(IF(X157="","",X157*0.00941),"")</f>
        <v>1.9761</v>
      </c>
      <c r="AA157" s="56"/>
      <c r="AB157" s="57"/>
      <c r="AC157" s="168" t="s">
        <v>231</v>
      </c>
      <c r="AD157" s="52">
        <f>X157*G157</f>
        <v>1260</v>
      </c>
      <c r="AE157" s="52">
        <f>X157/J157</f>
        <v>1.5</v>
      </c>
      <c r="AG157" s="67"/>
      <c r="AJ157" s="71" t="s">
        <v>70</v>
      </c>
      <c r="AK157" s="71">
        <v>1</v>
      </c>
      <c r="BB157" s="169" t="s">
        <v>80</v>
      </c>
      <c r="BM157" s="67">
        <v>0</v>
      </c>
      <c r="BN157" s="67">
        <v>0</v>
      </c>
      <c r="BO157" s="67">
        <v>0</v>
      </c>
      <c r="BP157" s="67">
        <v>0</v>
      </c>
    </row>
    <row r="158" spans="1:68" x14ac:dyDescent="0.2">
      <c r="A158" s="315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7"/>
      <c r="P158" s="318" t="s">
        <v>71</v>
      </c>
      <c r="Q158" s="319"/>
      <c r="R158" s="319"/>
      <c r="S158" s="319"/>
      <c r="T158" s="319"/>
      <c r="U158" s="319"/>
      <c r="V158" s="320"/>
      <c r="W158" s="37" t="s">
        <v>68</v>
      </c>
      <c r="X158" s="308">
        <f>IFERROR(SUM(X157:X157),"0")</f>
        <v>210</v>
      </c>
      <c r="Y158" s="305">
        <f>IFERROR(SUM(Y157:Y157),"0")</f>
        <v>210</v>
      </c>
      <c r="Z158" s="305">
        <f>IFERROR(IF(Z157="",0,Z157),"0")</f>
        <v>1.9761</v>
      </c>
      <c r="AA158" s="306"/>
      <c r="AB158" s="306"/>
      <c r="AC158" s="306"/>
    </row>
    <row r="159" spans="1:68" x14ac:dyDescent="0.2">
      <c r="A159" s="316"/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7"/>
      <c r="P159" s="318" t="s">
        <v>71</v>
      </c>
      <c r="Q159" s="319"/>
      <c r="R159" s="319"/>
      <c r="S159" s="319"/>
      <c r="T159" s="319"/>
      <c r="U159" s="319"/>
      <c r="V159" s="320"/>
      <c r="W159" s="37" t="s">
        <v>72</v>
      </c>
      <c r="X159" s="308">
        <f>IFERROR(SUMPRODUCT(X157:X157*H157:H157),"0")</f>
        <v>352.8</v>
      </c>
      <c r="Y159" s="305">
        <f>IFERROR(SUMPRODUCT(Y157:Y157*H157:H157),"0")</f>
        <v>352.8</v>
      </c>
      <c r="Z159" s="37"/>
      <c r="AA159" s="306"/>
      <c r="AB159" s="306"/>
      <c r="AC159" s="306"/>
    </row>
    <row r="160" spans="1:68" ht="27.75" customHeight="1" x14ac:dyDescent="0.2">
      <c r="A160" s="362" t="s">
        <v>232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48"/>
      <c r="AB160" s="48"/>
      <c r="AC160" s="48"/>
    </row>
    <row r="161" spans="1:68" ht="16.5" customHeight="1" x14ac:dyDescent="0.25">
      <c r="A161" s="321" t="s">
        <v>233</v>
      </c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Z161" s="316"/>
      <c r="AA161" s="298"/>
      <c r="AB161" s="298"/>
      <c r="AC161" s="298"/>
    </row>
    <row r="162" spans="1:68" ht="14.25" customHeight="1" x14ac:dyDescent="0.25">
      <c r="A162" s="326" t="s">
        <v>62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Z162" s="316"/>
      <c r="AA162" s="297"/>
      <c r="AB162" s="297"/>
      <c r="AC162" s="297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313">
        <v>4607111036384</v>
      </c>
      <c r="E163" s="314"/>
      <c r="F163" s="302">
        <v>5</v>
      </c>
      <c r="G163" s="32">
        <v>1</v>
      </c>
      <c r="H163" s="302">
        <v>5</v>
      </c>
      <c r="I163" s="302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10"/>
      <c r="R163" s="310"/>
      <c r="S163" s="310"/>
      <c r="T163" s="311"/>
      <c r="U163" s="34"/>
      <c r="V163" s="34"/>
      <c r="W163" s="35" t="s">
        <v>68</v>
      </c>
      <c r="X163" s="307"/>
      <c r="Y163" s="304" t="str">
        <f>IFERROR(IF(X163="","",X163),"")</f>
        <v/>
      </c>
      <c r="Z163" s="36" t="str">
        <f>IFERROR(IF(X163="","",X163*0.00866),"")</f>
        <v/>
      </c>
      <c r="AA163" s="56"/>
      <c r="AB163" s="57"/>
      <c r="AC163" s="170" t="s">
        <v>237</v>
      </c>
      <c r="AD163" s="52">
        <f>X163*G163</f>
        <v>0</v>
      </c>
      <c r="AE163" s="52">
        <f>X163/J163</f>
        <v>0</v>
      </c>
      <c r="AG163" s="67"/>
      <c r="AJ163" s="71" t="s">
        <v>70</v>
      </c>
      <c r="AK163" s="71">
        <v>1</v>
      </c>
      <c r="BB163" s="171" t="s">
        <v>1</v>
      </c>
      <c r="BM163" s="67">
        <v>0</v>
      </c>
      <c r="BN163" s="67">
        <v>0</v>
      </c>
      <c r="BO163" s="67">
        <v>0</v>
      </c>
      <c r="BP163" s="67"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313">
        <v>4607111036216</v>
      </c>
      <c r="E164" s="314"/>
      <c r="F164" s="302">
        <v>5</v>
      </c>
      <c r="G164" s="32">
        <v>1</v>
      </c>
      <c r="H164" s="302">
        <v>5</v>
      </c>
      <c r="I164" s="302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10"/>
      <c r="R164" s="310"/>
      <c r="S164" s="310"/>
      <c r="T164" s="311"/>
      <c r="U164" s="34"/>
      <c r="V164" s="34"/>
      <c r="W164" s="35" t="s">
        <v>68</v>
      </c>
      <c r="X164" s="307">
        <v>0</v>
      </c>
      <c r="Y164" s="304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D164" s="52">
        <f>X164*G164</f>
        <v>0</v>
      </c>
      <c r="AE164" s="52">
        <f>X164/J164</f>
        <v>0</v>
      </c>
      <c r="AG164" s="67"/>
      <c r="AJ164" s="71" t="s">
        <v>70</v>
      </c>
      <c r="AK164" s="71">
        <v>1</v>
      </c>
      <c r="BB164" s="173" t="s">
        <v>1</v>
      </c>
      <c r="BM164" s="67">
        <v>0</v>
      </c>
      <c r="BN164" s="67">
        <v>0</v>
      </c>
      <c r="BO164" s="67">
        <v>0</v>
      </c>
      <c r="BP164" s="67">
        <v>0</v>
      </c>
    </row>
    <row r="165" spans="1:68" x14ac:dyDescent="0.2">
      <c r="A165" s="315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7"/>
      <c r="P165" s="318" t="s">
        <v>71</v>
      </c>
      <c r="Q165" s="319"/>
      <c r="R165" s="319"/>
      <c r="S165" s="319"/>
      <c r="T165" s="319"/>
      <c r="U165" s="319"/>
      <c r="V165" s="320"/>
      <c r="W165" s="37" t="s">
        <v>68</v>
      </c>
      <c r="X165" s="308">
        <f>IFERROR(SUM(X163:X164),"0")</f>
        <v>0</v>
      </c>
      <c r="Y165" s="305">
        <f>IFERROR(SUM(Y163:Y164),"0")</f>
        <v>0</v>
      </c>
      <c r="Z165" s="305">
        <f>IFERROR(IF(Z163="",0,Z163),"0")+IFERROR(IF(Z164="",0,Z164),"0")</f>
        <v>0</v>
      </c>
      <c r="AA165" s="306"/>
      <c r="AB165" s="306"/>
      <c r="AC165" s="306"/>
    </row>
    <row r="166" spans="1:68" x14ac:dyDescent="0.2">
      <c r="A166" s="316"/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7"/>
      <c r="P166" s="318" t="s">
        <v>71</v>
      </c>
      <c r="Q166" s="319"/>
      <c r="R166" s="319"/>
      <c r="S166" s="319"/>
      <c r="T166" s="319"/>
      <c r="U166" s="319"/>
      <c r="V166" s="320"/>
      <c r="W166" s="37" t="s">
        <v>72</v>
      </c>
      <c r="X166" s="308">
        <f>IFERROR(SUMPRODUCT(X163:X164*H163:H164),"0")</f>
        <v>0</v>
      </c>
      <c r="Y166" s="305" t="str">
        <f>IFERROR(SUMPRODUCT(Y163:Y164*H163:H164),"0")</f>
        <v>0</v>
      </c>
      <c r="Z166" s="37"/>
      <c r="AA166" s="306"/>
      <c r="AB166" s="306"/>
      <c r="AC166" s="306"/>
    </row>
    <row r="167" spans="1:68" ht="27.75" customHeight="1" x14ac:dyDescent="0.2">
      <c r="A167" s="362" t="s">
        <v>241</v>
      </c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48"/>
      <c r="AB167" s="48"/>
      <c r="AC167" s="48"/>
    </row>
    <row r="168" spans="1:68" ht="16.5" customHeight="1" x14ac:dyDescent="0.25">
      <c r="A168" s="321" t="s">
        <v>242</v>
      </c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Z168" s="316"/>
      <c r="AA168" s="298"/>
      <c r="AB168" s="298"/>
      <c r="AC168" s="298"/>
    </row>
    <row r="169" spans="1:68" ht="14.25" customHeight="1" x14ac:dyDescent="0.25">
      <c r="A169" s="326" t="s">
        <v>75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Z169" s="316"/>
      <c r="AA169" s="297"/>
      <c r="AB169" s="297"/>
      <c r="AC169" s="297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313">
        <v>4607111035691</v>
      </c>
      <c r="E170" s="314"/>
      <c r="F170" s="302">
        <v>0.25</v>
      </c>
      <c r="G170" s="32">
        <v>12</v>
      </c>
      <c r="H170" s="302">
        <v>3</v>
      </c>
      <c r="I170" s="302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4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10"/>
      <c r="R170" s="310"/>
      <c r="S170" s="310"/>
      <c r="T170" s="311"/>
      <c r="U170" s="34"/>
      <c r="V170" s="34"/>
      <c r="W170" s="35" t="s">
        <v>68</v>
      </c>
      <c r="X170" s="307">
        <v>0</v>
      </c>
      <c r="Y170" s="304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D170" s="52">
        <f>X170*G170</f>
        <v>0</v>
      </c>
      <c r="AE170" s="52">
        <f>X170/J170</f>
        <v>0</v>
      </c>
      <c r="AG170" s="67"/>
      <c r="AJ170" s="71" t="s">
        <v>70</v>
      </c>
      <c r="AK170" s="71">
        <v>1</v>
      </c>
      <c r="BB170" s="175" t="s">
        <v>80</v>
      </c>
      <c r="BM170" s="67">
        <v>0</v>
      </c>
      <c r="BN170" s="67">
        <v>0</v>
      </c>
      <c r="BO170" s="67">
        <v>0</v>
      </c>
      <c r="BP170" s="67"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313">
        <v>4607111035721</v>
      </c>
      <c r="E171" s="314"/>
      <c r="F171" s="302">
        <v>0.25</v>
      </c>
      <c r="G171" s="32">
        <v>12</v>
      </c>
      <c r="H171" s="302">
        <v>3</v>
      </c>
      <c r="I171" s="302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10"/>
      <c r="R171" s="310"/>
      <c r="S171" s="310"/>
      <c r="T171" s="311"/>
      <c r="U171" s="34"/>
      <c r="V171" s="34"/>
      <c r="W171" s="35" t="s">
        <v>68</v>
      </c>
      <c r="X171" s="307">
        <v>0</v>
      </c>
      <c r="Y171" s="304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D171" s="52">
        <f>X171*G171</f>
        <v>0</v>
      </c>
      <c r="AE171" s="52">
        <f>X171/J171</f>
        <v>0</v>
      </c>
      <c r="AG171" s="67"/>
      <c r="AJ171" s="71" t="s">
        <v>70</v>
      </c>
      <c r="AK171" s="71">
        <v>1</v>
      </c>
      <c r="BB171" s="177" t="s">
        <v>80</v>
      </c>
      <c r="BM171" s="67">
        <v>0</v>
      </c>
      <c r="BN171" s="67">
        <v>0</v>
      </c>
      <c r="BO171" s="67">
        <v>0</v>
      </c>
      <c r="BP171" s="67"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313">
        <v>4607111038487</v>
      </c>
      <c r="E172" s="314"/>
      <c r="F172" s="302">
        <v>0.25</v>
      </c>
      <c r="G172" s="32">
        <v>12</v>
      </c>
      <c r="H172" s="302">
        <v>3</v>
      </c>
      <c r="I172" s="302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10"/>
      <c r="R172" s="310"/>
      <c r="S172" s="310"/>
      <c r="T172" s="311"/>
      <c r="U172" s="34"/>
      <c r="V172" s="34"/>
      <c r="W172" s="35" t="s">
        <v>68</v>
      </c>
      <c r="X172" s="307">
        <v>0</v>
      </c>
      <c r="Y172" s="304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D172" s="52">
        <f>X172*G172</f>
        <v>0</v>
      </c>
      <c r="AE172" s="52">
        <f>X172/J172</f>
        <v>0</v>
      </c>
      <c r="AG172" s="67"/>
      <c r="AJ172" s="71" t="s">
        <v>70</v>
      </c>
      <c r="AK172" s="71">
        <v>1</v>
      </c>
      <c r="BB172" s="179" t="s">
        <v>80</v>
      </c>
      <c r="BM172" s="67">
        <v>0</v>
      </c>
      <c r="BN172" s="67">
        <v>0</v>
      </c>
      <c r="BO172" s="67">
        <v>0</v>
      </c>
      <c r="BP172" s="67">
        <v>0</v>
      </c>
    </row>
    <row r="173" spans="1:68" x14ac:dyDescent="0.2">
      <c r="A173" s="315"/>
      <c r="B173" s="316"/>
      <c r="C173" s="316"/>
      <c r="D173" s="316"/>
      <c r="E173" s="316"/>
      <c r="F173" s="316"/>
      <c r="G173" s="316"/>
      <c r="H173" s="316"/>
      <c r="I173" s="316"/>
      <c r="J173" s="316"/>
      <c r="K173" s="316"/>
      <c r="L173" s="316"/>
      <c r="M173" s="316"/>
      <c r="N173" s="316"/>
      <c r="O173" s="317"/>
      <c r="P173" s="318" t="s">
        <v>71</v>
      </c>
      <c r="Q173" s="319"/>
      <c r="R173" s="319"/>
      <c r="S173" s="319"/>
      <c r="T173" s="319"/>
      <c r="U173" s="319"/>
      <c r="V173" s="320"/>
      <c r="W173" s="37" t="s">
        <v>68</v>
      </c>
      <c r="X173" s="308">
        <f>IFERROR(SUM(X170:X172),"0")</f>
        <v>0</v>
      </c>
      <c r="Y173" s="305">
        <f>IFERROR(SUM(Y170:Y172),"0")</f>
        <v>0</v>
      </c>
      <c r="Z173" s="305">
        <f>IFERROR(IF(Z170="",0,Z170),"0")+IFERROR(IF(Z171="",0,Z171),"0")+IFERROR(IF(Z172="",0,Z172),"0")</f>
        <v>0</v>
      </c>
      <c r="AA173" s="306"/>
      <c r="AB173" s="306"/>
      <c r="AC173" s="306"/>
    </row>
    <row r="174" spans="1:68" x14ac:dyDescent="0.2">
      <c r="A174" s="316"/>
      <c r="B174" s="316"/>
      <c r="C174" s="316"/>
      <c r="D174" s="316"/>
      <c r="E174" s="316"/>
      <c r="F174" s="316"/>
      <c r="G174" s="316"/>
      <c r="H174" s="316"/>
      <c r="I174" s="316"/>
      <c r="J174" s="316"/>
      <c r="K174" s="316"/>
      <c r="L174" s="316"/>
      <c r="M174" s="316"/>
      <c r="N174" s="316"/>
      <c r="O174" s="317"/>
      <c r="P174" s="318" t="s">
        <v>71</v>
      </c>
      <c r="Q174" s="319"/>
      <c r="R174" s="319"/>
      <c r="S174" s="319"/>
      <c r="T174" s="319"/>
      <c r="U174" s="319"/>
      <c r="V174" s="320"/>
      <c r="W174" s="37" t="s">
        <v>72</v>
      </c>
      <c r="X174" s="308">
        <f>IFERROR(SUMPRODUCT(X170:X172*H170:H172),"0")</f>
        <v>0</v>
      </c>
      <c r="Y174" s="305">
        <f>IFERROR(SUMPRODUCT(Y170:Y172*H170:H172),"0")</f>
        <v>0</v>
      </c>
      <c r="Z174" s="37"/>
      <c r="AA174" s="306"/>
      <c r="AB174" s="306"/>
      <c r="AC174" s="306"/>
    </row>
    <row r="175" spans="1:68" ht="14.25" customHeight="1" x14ac:dyDescent="0.25">
      <c r="A175" s="326" t="s">
        <v>252</v>
      </c>
      <c r="B175" s="316"/>
      <c r="C175" s="316"/>
      <c r="D175" s="316"/>
      <c r="E175" s="316"/>
      <c r="F175" s="316"/>
      <c r="G175" s="316"/>
      <c r="H175" s="316"/>
      <c r="I175" s="316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Z175" s="316"/>
      <c r="AA175" s="297"/>
      <c r="AB175" s="297"/>
      <c r="AC175" s="297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313">
        <v>4680115885875</v>
      </c>
      <c r="E176" s="314"/>
      <c r="F176" s="302">
        <v>1</v>
      </c>
      <c r="G176" s="32">
        <v>9</v>
      </c>
      <c r="H176" s="302">
        <v>9</v>
      </c>
      <c r="I176" s="302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65" t="s">
        <v>257</v>
      </c>
      <c r="Q176" s="310"/>
      <c r="R176" s="310"/>
      <c r="S176" s="310"/>
      <c r="T176" s="311"/>
      <c r="U176" s="34"/>
      <c r="V176" s="34"/>
      <c r="W176" s="35" t="s">
        <v>68</v>
      </c>
      <c r="X176" s="307">
        <v>0</v>
      </c>
      <c r="Y176" s="304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D176" s="52">
        <f>X176*G176</f>
        <v>0</v>
      </c>
      <c r="AE176" s="52">
        <f>X176/J176</f>
        <v>0</v>
      </c>
      <c r="AG176" s="67"/>
      <c r="AJ176" s="71" t="s">
        <v>70</v>
      </c>
      <c r="AK176" s="71">
        <v>1</v>
      </c>
      <c r="BB176" s="181" t="s">
        <v>259</v>
      </c>
      <c r="BM176" s="67">
        <v>0</v>
      </c>
      <c r="BN176" s="67">
        <v>0</v>
      </c>
      <c r="BO176" s="67">
        <v>0</v>
      </c>
      <c r="BP176" s="67">
        <v>0</v>
      </c>
    </row>
    <row r="177" spans="1:68" x14ac:dyDescent="0.2">
      <c r="A177" s="315"/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7"/>
      <c r="P177" s="318" t="s">
        <v>71</v>
      </c>
      <c r="Q177" s="319"/>
      <c r="R177" s="319"/>
      <c r="S177" s="319"/>
      <c r="T177" s="319"/>
      <c r="U177" s="319"/>
      <c r="V177" s="320"/>
      <c r="W177" s="37" t="s">
        <v>68</v>
      </c>
      <c r="X177" s="308">
        <f>IFERROR(SUM(X176:X176),"0")</f>
        <v>0</v>
      </c>
      <c r="Y177" s="305">
        <f>IFERROR(SUM(Y176:Y176),"0")</f>
        <v>0</v>
      </c>
      <c r="Z177" s="305">
        <f>IFERROR(IF(Z176="",0,Z176),"0")</f>
        <v>0</v>
      </c>
      <c r="AA177" s="306"/>
      <c r="AB177" s="306"/>
      <c r="AC177" s="306"/>
    </row>
    <row r="178" spans="1:68" x14ac:dyDescent="0.2">
      <c r="A178" s="316"/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7"/>
      <c r="P178" s="318" t="s">
        <v>71</v>
      </c>
      <c r="Q178" s="319"/>
      <c r="R178" s="319"/>
      <c r="S178" s="319"/>
      <c r="T178" s="319"/>
      <c r="U178" s="319"/>
      <c r="V178" s="320"/>
      <c r="W178" s="37" t="s">
        <v>72</v>
      </c>
      <c r="X178" s="308">
        <f>IFERROR(SUMPRODUCT(X176:X176*H176:H176),"0")</f>
        <v>0</v>
      </c>
      <c r="Y178" s="305">
        <f>IFERROR(SUMPRODUCT(Y176:Y176*H176:H176),"0")</f>
        <v>0</v>
      </c>
      <c r="Z178" s="37"/>
      <c r="AA178" s="306"/>
      <c r="AB178" s="306"/>
      <c r="AC178" s="306"/>
    </row>
    <row r="179" spans="1:68" ht="27.75" customHeight="1" x14ac:dyDescent="0.2">
      <c r="A179" s="362" t="s">
        <v>260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48"/>
      <c r="AB179" s="48"/>
      <c r="AC179" s="48"/>
    </row>
    <row r="180" spans="1:68" ht="16.5" customHeight="1" x14ac:dyDescent="0.25">
      <c r="A180" s="321" t="s">
        <v>261</v>
      </c>
      <c r="B180" s="316"/>
      <c r="C180" s="316"/>
      <c r="D180" s="316"/>
      <c r="E180" s="316"/>
      <c r="F180" s="316"/>
      <c r="G180" s="316"/>
      <c r="H180" s="316"/>
      <c r="I180" s="316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Z180" s="316"/>
      <c r="AA180" s="298"/>
      <c r="AB180" s="298"/>
      <c r="AC180" s="298"/>
    </row>
    <row r="181" spans="1:68" ht="14.25" customHeight="1" x14ac:dyDescent="0.25">
      <c r="A181" s="326" t="s">
        <v>75</v>
      </c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Z181" s="316"/>
      <c r="AA181" s="297"/>
      <c r="AB181" s="297"/>
      <c r="AC181" s="297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313">
        <v>4620207491133</v>
      </c>
      <c r="E182" s="314"/>
      <c r="F182" s="302">
        <v>0.23</v>
      </c>
      <c r="G182" s="32">
        <v>12</v>
      </c>
      <c r="H182" s="302">
        <v>2.76</v>
      </c>
      <c r="I182" s="302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9" t="s">
        <v>264</v>
      </c>
      <c r="Q182" s="310"/>
      <c r="R182" s="310"/>
      <c r="S182" s="310"/>
      <c r="T182" s="311"/>
      <c r="U182" s="34"/>
      <c r="V182" s="34"/>
      <c r="W182" s="35" t="s">
        <v>68</v>
      </c>
      <c r="X182" s="307">
        <v>0</v>
      </c>
      <c r="Y182" s="304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D182" s="52">
        <f>X182*G182</f>
        <v>0</v>
      </c>
      <c r="AE182" s="52">
        <f>X182/J182</f>
        <v>0</v>
      </c>
      <c r="AG182" s="67"/>
      <c r="AJ182" s="71" t="s">
        <v>70</v>
      </c>
      <c r="AK182" s="71">
        <v>1</v>
      </c>
      <c r="BB182" s="183" t="s">
        <v>80</v>
      </c>
      <c r="BM182" s="67">
        <v>0</v>
      </c>
      <c r="BN182" s="67">
        <v>0</v>
      </c>
      <c r="BO182" s="67">
        <v>0</v>
      </c>
      <c r="BP182" s="67">
        <v>0</v>
      </c>
    </row>
    <row r="183" spans="1:68" x14ac:dyDescent="0.2">
      <c r="A183" s="315"/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7"/>
      <c r="P183" s="318" t="s">
        <v>71</v>
      </c>
      <c r="Q183" s="319"/>
      <c r="R183" s="319"/>
      <c r="S183" s="319"/>
      <c r="T183" s="319"/>
      <c r="U183" s="319"/>
      <c r="V183" s="320"/>
      <c r="W183" s="37" t="s">
        <v>68</v>
      </c>
      <c r="X183" s="308">
        <f>IFERROR(SUM(X182:X182),"0")</f>
        <v>0</v>
      </c>
      <c r="Y183" s="305">
        <f>IFERROR(SUM(Y182:Y182),"0")</f>
        <v>0</v>
      </c>
      <c r="Z183" s="305">
        <f>IFERROR(IF(Z182="",0,Z182),"0")</f>
        <v>0</v>
      </c>
      <c r="AA183" s="306"/>
      <c r="AB183" s="306"/>
      <c r="AC183" s="306"/>
    </row>
    <row r="184" spans="1:68" x14ac:dyDescent="0.2">
      <c r="A184" s="316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7"/>
      <c r="P184" s="318" t="s">
        <v>71</v>
      </c>
      <c r="Q184" s="319"/>
      <c r="R184" s="319"/>
      <c r="S184" s="319"/>
      <c r="T184" s="319"/>
      <c r="U184" s="319"/>
      <c r="V184" s="320"/>
      <c r="W184" s="37" t="s">
        <v>72</v>
      </c>
      <c r="X184" s="308">
        <f>IFERROR(SUMPRODUCT(X182:X182*H182:H182),"0")</f>
        <v>0</v>
      </c>
      <c r="Y184" s="305">
        <f>IFERROR(SUMPRODUCT(Y182:Y182*H182:H182),"0")</f>
        <v>0</v>
      </c>
      <c r="Z184" s="37"/>
      <c r="AA184" s="306"/>
      <c r="AB184" s="306"/>
      <c r="AC184" s="306"/>
    </row>
    <row r="185" spans="1:68" ht="14.25" customHeight="1" x14ac:dyDescent="0.25">
      <c r="A185" s="326" t="s">
        <v>121</v>
      </c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Z185" s="316"/>
      <c r="AA185" s="297"/>
      <c r="AB185" s="297"/>
      <c r="AC185" s="297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313">
        <v>4620207490198</v>
      </c>
      <c r="E186" s="314"/>
      <c r="F186" s="302">
        <v>0.2</v>
      </c>
      <c r="G186" s="32">
        <v>12</v>
      </c>
      <c r="H186" s="302">
        <v>2.4</v>
      </c>
      <c r="I186" s="302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8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10"/>
      <c r="R186" s="310"/>
      <c r="S186" s="310"/>
      <c r="T186" s="311"/>
      <c r="U186" s="34"/>
      <c r="V186" s="34"/>
      <c r="W186" s="35" t="s">
        <v>68</v>
      </c>
      <c r="X186" s="307">
        <v>0</v>
      </c>
      <c r="Y186" s="304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D186" s="52">
        <f>X186*G186</f>
        <v>0</v>
      </c>
      <c r="AE186" s="52">
        <f>X186/J186</f>
        <v>0</v>
      </c>
      <c r="AG186" s="67"/>
      <c r="AJ186" s="71" t="s">
        <v>70</v>
      </c>
      <c r="AK186" s="71">
        <v>1</v>
      </c>
      <c r="BB186" s="185" t="s">
        <v>80</v>
      </c>
      <c r="BM186" s="67">
        <v>0</v>
      </c>
      <c r="BN186" s="67">
        <v>0</v>
      </c>
      <c r="BO186" s="67">
        <v>0</v>
      </c>
      <c r="BP186" s="67"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313">
        <v>4620207490235</v>
      </c>
      <c r="E187" s="314"/>
      <c r="F187" s="302">
        <v>0.2</v>
      </c>
      <c r="G187" s="32">
        <v>12</v>
      </c>
      <c r="H187" s="302">
        <v>2.4</v>
      </c>
      <c r="I187" s="302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10"/>
      <c r="R187" s="310"/>
      <c r="S187" s="310"/>
      <c r="T187" s="311"/>
      <c r="U187" s="34"/>
      <c r="V187" s="34"/>
      <c r="W187" s="35" t="s">
        <v>68</v>
      </c>
      <c r="X187" s="307">
        <v>0</v>
      </c>
      <c r="Y187" s="304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D187" s="52">
        <f>X187*G187</f>
        <v>0</v>
      </c>
      <c r="AE187" s="52">
        <f>X187/J187</f>
        <v>0</v>
      </c>
      <c r="AG187" s="67"/>
      <c r="AJ187" s="71" t="s">
        <v>70</v>
      </c>
      <c r="AK187" s="71">
        <v>1</v>
      </c>
      <c r="BB187" s="187" t="s">
        <v>80</v>
      </c>
      <c r="BM187" s="67">
        <v>0</v>
      </c>
      <c r="BN187" s="67">
        <v>0</v>
      </c>
      <c r="BO187" s="67">
        <v>0</v>
      </c>
      <c r="BP187" s="67"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313">
        <v>4620207490259</v>
      </c>
      <c r="E188" s="314"/>
      <c r="F188" s="302">
        <v>0.2</v>
      </c>
      <c r="G188" s="32">
        <v>12</v>
      </c>
      <c r="H188" s="302">
        <v>2.4</v>
      </c>
      <c r="I188" s="302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10"/>
      <c r="R188" s="310"/>
      <c r="S188" s="310"/>
      <c r="T188" s="311"/>
      <c r="U188" s="34"/>
      <c r="V188" s="34"/>
      <c r="W188" s="35" t="s">
        <v>68</v>
      </c>
      <c r="X188" s="307">
        <v>0</v>
      </c>
      <c r="Y188" s="304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D188" s="52">
        <f>X188*G188</f>
        <v>0</v>
      </c>
      <c r="AE188" s="52">
        <f>X188/J188</f>
        <v>0</v>
      </c>
      <c r="AG188" s="67"/>
      <c r="AJ188" s="71" t="s">
        <v>70</v>
      </c>
      <c r="AK188" s="71">
        <v>1</v>
      </c>
      <c r="BB188" s="189" t="s">
        <v>80</v>
      </c>
      <c r="BM188" s="67">
        <v>0</v>
      </c>
      <c r="BN188" s="67">
        <v>0</v>
      </c>
      <c r="BO188" s="67">
        <v>0</v>
      </c>
      <c r="BP188" s="67"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313">
        <v>4620207490143</v>
      </c>
      <c r="E189" s="314"/>
      <c r="F189" s="302">
        <v>0.22</v>
      </c>
      <c r="G189" s="32">
        <v>12</v>
      </c>
      <c r="H189" s="302">
        <v>2.64</v>
      </c>
      <c r="I189" s="302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7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10"/>
      <c r="R189" s="310"/>
      <c r="S189" s="310"/>
      <c r="T189" s="311"/>
      <c r="U189" s="34"/>
      <c r="V189" s="34"/>
      <c r="W189" s="35" t="s">
        <v>68</v>
      </c>
      <c r="X189" s="307">
        <v>0</v>
      </c>
      <c r="Y189" s="304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D189" s="52">
        <f>X189*G189</f>
        <v>0</v>
      </c>
      <c r="AE189" s="52">
        <f>X189/J189</f>
        <v>0</v>
      </c>
      <c r="AG189" s="67"/>
      <c r="AJ189" s="71" t="s">
        <v>70</v>
      </c>
      <c r="AK189" s="71">
        <v>1</v>
      </c>
      <c r="BB189" s="191" t="s">
        <v>80</v>
      </c>
      <c r="BM189" s="67">
        <v>0</v>
      </c>
      <c r="BN189" s="67">
        <v>0</v>
      </c>
      <c r="BO189" s="67">
        <v>0</v>
      </c>
      <c r="BP189" s="67">
        <v>0</v>
      </c>
    </row>
    <row r="190" spans="1:68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16"/>
      <c r="N190" s="316"/>
      <c r="O190" s="317"/>
      <c r="P190" s="318" t="s">
        <v>71</v>
      </c>
      <c r="Q190" s="319"/>
      <c r="R190" s="319"/>
      <c r="S190" s="319"/>
      <c r="T190" s="319"/>
      <c r="U190" s="319"/>
      <c r="V190" s="320"/>
      <c r="W190" s="37" t="s">
        <v>68</v>
      </c>
      <c r="X190" s="308">
        <f>IFERROR(SUM(X186:X189),"0")</f>
        <v>0</v>
      </c>
      <c r="Y190" s="305">
        <f>IFERROR(SUM(Y186:Y189),"0")</f>
        <v>0</v>
      </c>
      <c r="Z190" s="305">
        <f>IFERROR(IF(Z186="",0,Z186),"0")+IFERROR(IF(Z187="",0,Z187),"0")+IFERROR(IF(Z188="",0,Z188),"0")+IFERROR(IF(Z189="",0,Z189),"0")</f>
        <v>0</v>
      </c>
      <c r="AA190" s="306"/>
      <c r="AB190" s="306"/>
      <c r="AC190" s="306"/>
    </row>
    <row r="191" spans="1:68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7"/>
      <c r="P191" s="318" t="s">
        <v>71</v>
      </c>
      <c r="Q191" s="319"/>
      <c r="R191" s="319"/>
      <c r="S191" s="319"/>
      <c r="T191" s="319"/>
      <c r="U191" s="319"/>
      <c r="V191" s="320"/>
      <c r="W191" s="37" t="s">
        <v>72</v>
      </c>
      <c r="X191" s="308">
        <f>IFERROR(SUMPRODUCT(X186:X189*H186:H189),"0")</f>
        <v>0</v>
      </c>
      <c r="Y191" s="305">
        <f>IFERROR(SUMPRODUCT(Y186:Y189*H186:H189),"0")</f>
        <v>0</v>
      </c>
      <c r="Z191" s="37"/>
      <c r="AA191" s="306"/>
      <c r="AB191" s="306"/>
      <c r="AC191" s="306"/>
    </row>
    <row r="192" spans="1:68" ht="16.5" customHeight="1" x14ac:dyDescent="0.25">
      <c r="A192" s="321" t="s">
        <v>277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Z192" s="316"/>
      <c r="AA192" s="298"/>
      <c r="AB192" s="298"/>
      <c r="AC192" s="298"/>
    </row>
    <row r="193" spans="1:68" ht="14.25" customHeight="1" x14ac:dyDescent="0.25">
      <c r="A193" s="326" t="s">
        <v>62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Z193" s="316"/>
      <c r="AA193" s="297"/>
      <c r="AB193" s="297"/>
      <c r="AC193" s="297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313">
        <v>4607111038654</v>
      </c>
      <c r="E194" s="314"/>
      <c r="F194" s="302">
        <v>0.4</v>
      </c>
      <c r="G194" s="32">
        <v>16</v>
      </c>
      <c r="H194" s="302">
        <v>6.4</v>
      </c>
      <c r="I194" s="302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0"/>
      <c r="R194" s="310"/>
      <c r="S194" s="310"/>
      <c r="T194" s="311"/>
      <c r="U194" s="34"/>
      <c r="V194" s="34"/>
      <c r="W194" s="35" t="s">
        <v>68</v>
      </c>
      <c r="X194" s="307">
        <v>0</v>
      </c>
      <c r="Y194" s="304">
        <f t="shared" ref="Y194:Y199" si="4">IFERROR(IF(X194="","",X194),"")</f>
        <v>0</v>
      </c>
      <c r="Z194" s="36">
        <f t="shared" ref="Z194:Z199" si="5">IFERROR(IF(X194="","",X194*0.0155),"")</f>
        <v>0</v>
      </c>
      <c r="AA194" s="56"/>
      <c r="AB194" s="57"/>
      <c r="AC194" s="192" t="s">
        <v>280</v>
      </c>
      <c r="AD194" s="52">
        <f t="shared" ref="AD194:AD199" si="6">X194*G194</f>
        <v>0</v>
      </c>
      <c r="AE194" s="52">
        <f t="shared" ref="AE194:AE199" si="7">X194/J194</f>
        <v>0</v>
      </c>
      <c r="AG194" s="67"/>
      <c r="AJ194" s="71" t="s">
        <v>70</v>
      </c>
      <c r="AK194" s="71">
        <v>1</v>
      </c>
      <c r="BB194" s="193" t="s">
        <v>1</v>
      </c>
      <c r="BM194" s="67">
        <v>0</v>
      </c>
      <c r="BN194" s="67">
        <v>0</v>
      </c>
      <c r="BO194" s="67">
        <v>0</v>
      </c>
      <c r="BP194" s="67"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313">
        <v>4607111038586</v>
      </c>
      <c r="E195" s="314"/>
      <c r="F195" s="302">
        <v>0.7</v>
      </c>
      <c r="G195" s="32">
        <v>8</v>
      </c>
      <c r="H195" s="302">
        <v>5.6</v>
      </c>
      <c r="I195" s="302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0"/>
      <c r="R195" s="310"/>
      <c r="S195" s="310"/>
      <c r="T195" s="311"/>
      <c r="U195" s="34"/>
      <c r="V195" s="34"/>
      <c r="W195" s="35" t="s">
        <v>68</v>
      </c>
      <c r="X195" s="307">
        <v>0</v>
      </c>
      <c r="Y195" s="304">
        <f t="shared" si="4"/>
        <v>0</v>
      </c>
      <c r="Z195" s="36">
        <f t="shared" si="5"/>
        <v>0</v>
      </c>
      <c r="AA195" s="56"/>
      <c r="AB195" s="57"/>
      <c r="AC195" s="194" t="s">
        <v>280</v>
      </c>
      <c r="AD195" s="52">
        <f t="shared" si="6"/>
        <v>0</v>
      </c>
      <c r="AE195" s="52">
        <f t="shared" si="7"/>
        <v>0</v>
      </c>
      <c r="AG195" s="67"/>
      <c r="AJ195" s="71" t="s">
        <v>70</v>
      </c>
      <c r="AK195" s="71">
        <v>1</v>
      </c>
      <c r="BB195" s="195" t="s">
        <v>1</v>
      </c>
      <c r="BM195" s="67">
        <v>0</v>
      </c>
      <c r="BN195" s="67">
        <v>0</v>
      </c>
      <c r="BO195" s="67">
        <v>0</v>
      </c>
      <c r="BP195" s="67"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313">
        <v>4607111038609</v>
      </c>
      <c r="E196" s="314"/>
      <c r="F196" s="302">
        <v>0.4</v>
      </c>
      <c r="G196" s="32">
        <v>16</v>
      </c>
      <c r="H196" s="302">
        <v>6.4</v>
      </c>
      <c r="I196" s="302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7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0"/>
      <c r="R196" s="310"/>
      <c r="S196" s="310"/>
      <c r="T196" s="311"/>
      <c r="U196" s="34"/>
      <c r="V196" s="34"/>
      <c r="W196" s="35" t="s">
        <v>68</v>
      </c>
      <c r="X196" s="307">
        <v>0</v>
      </c>
      <c r="Y196" s="304">
        <f t="shared" si="4"/>
        <v>0</v>
      </c>
      <c r="Z196" s="36">
        <f t="shared" si="5"/>
        <v>0</v>
      </c>
      <c r="AA196" s="56"/>
      <c r="AB196" s="57"/>
      <c r="AC196" s="196" t="s">
        <v>285</v>
      </c>
      <c r="AD196" s="52">
        <f t="shared" si="6"/>
        <v>0</v>
      </c>
      <c r="AE196" s="52">
        <f t="shared" si="7"/>
        <v>0</v>
      </c>
      <c r="AG196" s="67"/>
      <c r="AJ196" s="71" t="s">
        <v>70</v>
      </c>
      <c r="AK196" s="71">
        <v>1</v>
      </c>
      <c r="BB196" s="197" t="s">
        <v>1</v>
      </c>
      <c r="BM196" s="67">
        <v>0</v>
      </c>
      <c r="BN196" s="67">
        <v>0</v>
      </c>
      <c r="BO196" s="67">
        <v>0</v>
      </c>
      <c r="BP196" s="67"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313">
        <v>4607111038630</v>
      </c>
      <c r="E197" s="314"/>
      <c r="F197" s="302">
        <v>0.7</v>
      </c>
      <c r="G197" s="32">
        <v>8</v>
      </c>
      <c r="H197" s="302">
        <v>5.6</v>
      </c>
      <c r="I197" s="302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40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10"/>
      <c r="R197" s="310"/>
      <c r="S197" s="310"/>
      <c r="T197" s="311"/>
      <c r="U197" s="34"/>
      <c r="V197" s="34"/>
      <c r="W197" s="35" t="s">
        <v>68</v>
      </c>
      <c r="X197" s="307">
        <v>0</v>
      </c>
      <c r="Y197" s="304">
        <f t="shared" si="4"/>
        <v>0</v>
      </c>
      <c r="Z197" s="36">
        <f t="shared" si="5"/>
        <v>0</v>
      </c>
      <c r="AA197" s="56"/>
      <c r="AB197" s="57"/>
      <c r="AC197" s="198" t="s">
        <v>285</v>
      </c>
      <c r="AD197" s="52">
        <f t="shared" si="6"/>
        <v>0</v>
      </c>
      <c r="AE197" s="52">
        <f t="shared" si="7"/>
        <v>0</v>
      </c>
      <c r="AG197" s="67"/>
      <c r="AJ197" s="71" t="s">
        <v>70</v>
      </c>
      <c r="AK197" s="71">
        <v>1</v>
      </c>
      <c r="BB197" s="199" t="s">
        <v>1</v>
      </c>
      <c r="BM197" s="67">
        <v>0</v>
      </c>
      <c r="BN197" s="67">
        <v>0</v>
      </c>
      <c r="BO197" s="67">
        <v>0</v>
      </c>
      <c r="BP197" s="67"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313">
        <v>4607111038616</v>
      </c>
      <c r="E198" s="314"/>
      <c r="F198" s="302">
        <v>0.4</v>
      </c>
      <c r="G198" s="32">
        <v>16</v>
      </c>
      <c r="H198" s="302">
        <v>6.4</v>
      </c>
      <c r="I198" s="302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0"/>
      <c r="R198" s="310"/>
      <c r="S198" s="310"/>
      <c r="T198" s="311"/>
      <c r="U198" s="34"/>
      <c r="V198" s="34"/>
      <c r="W198" s="35" t="s">
        <v>68</v>
      </c>
      <c r="X198" s="307">
        <v>0</v>
      </c>
      <c r="Y198" s="304">
        <f t="shared" si="4"/>
        <v>0</v>
      </c>
      <c r="Z198" s="36">
        <f t="shared" si="5"/>
        <v>0</v>
      </c>
      <c r="AA198" s="56"/>
      <c r="AB198" s="57"/>
      <c r="AC198" s="200" t="s">
        <v>280</v>
      </c>
      <c r="AD198" s="52">
        <f t="shared" si="6"/>
        <v>0</v>
      </c>
      <c r="AE198" s="52">
        <f t="shared" si="7"/>
        <v>0</v>
      </c>
      <c r="AG198" s="67"/>
      <c r="AJ198" s="71" t="s">
        <v>70</v>
      </c>
      <c r="AK198" s="71">
        <v>1</v>
      </c>
      <c r="BB198" s="201" t="s">
        <v>1</v>
      </c>
      <c r="BM198" s="67">
        <v>0</v>
      </c>
      <c r="BN198" s="67">
        <v>0</v>
      </c>
      <c r="BO198" s="67">
        <v>0</v>
      </c>
      <c r="BP198" s="67"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313">
        <v>4607111038623</v>
      </c>
      <c r="E199" s="314"/>
      <c r="F199" s="302">
        <v>0.7</v>
      </c>
      <c r="G199" s="32">
        <v>8</v>
      </c>
      <c r="H199" s="302">
        <v>5.6</v>
      </c>
      <c r="I199" s="302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0"/>
      <c r="R199" s="310"/>
      <c r="S199" s="310"/>
      <c r="T199" s="311"/>
      <c r="U199" s="34"/>
      <c r="V199" s="34"/>
      <c r="W199" s="35" t="s">
        <v>68</v>
      </c>
      <c r="X199" s="307">
        <v>0</v>
      </c>
      <c r="Y199" s="304">
        <f t="shared" si="4"/>
        <v>0</v>
      </c>
      <c r="Z199" s="36">
        <f t="shared" si="5"/>
        <v>0</v>
      </c>
      <c r="AA199" s="56"/>
      <c r="AB199" s="57"/>
      <c r="AC199" s="202" t="s">
        <v>280</v>
      </c>
      <c r="AD199" s="52">
        <f t="shared" si="6"/>
        <v>0</v>
      </c>
      <c r="AE199" s="52">
        <f t="shared" si="7"/>
        <v>0</v>
      </c>
      <c r="AG199" s="67"/>
      <c r="AJ199" s="71" t="s">
        <v>70</v>
      </c>
      <c r="AK199" s="71">
        <v>1</v>
      </c>
      <c r="BB199" s="203" t="s">
        <v>1</v>
      </c>
      <c r="BM199" s="67">
        <v>0</v>
      </c>
      <c r="BN199" s="67">
        <v>0</v>
      </c>
      <c r="BO199" s="67">
        <v>0</v>
      </c>
      <c r="BP199" s="67">
        <v>0</v>
      </c>
    </row>
    <row r="200" spans="1:68" x14ac:dyDescent="0.2">
      <c r="A200" s="315"/>
      <c r="B200" s="316"/>
      <c r="C200" s="316"/>
      <c r="D200" s="316"/>
      <c r="E200" s="316"/>
      <c r="F200" s="316"/>
      <c r="G200" s="316"/>
      <c r="H200" s="316"/>
      <c r="I200" s="316"/>
      <c r="J200" s="316"/>
      <c r="K200" s="316"/>
      <c r="L200" s="316"/>
      <c r="M200" s="316"/>
      <c r="N200" s="316"/>
      <c r="O200" s="317"/>
      <c r="P200" s="318" t="s">
        <v>71</v>
      </c>
      <c r="Q200" s="319"/>
      <c r="R200" s="319"/>
      <c r="S200" s="319"/>
      <c r="T200" s="319"/>
      <c r="U200" s="319"/>
      <c r="V200" s="320"/>
      <c r="W200" s="37" t="s">
        <v>68</v>
      </c>
      <c r="X200" s="308">
        <f>IFERROR(SUM(X194:X199),"0")</f>
        <v>0</v>
      </c>
      <c r="Y200" s="305">
        <f>IFERROR(SUM(Y194:Y199),"0")</f>
        <v>0</v>
      </c>
      <c r="Z200" s="305">
        <f>IFERROR(IF(Z194="",0,Z194),"0")+IFERROR(IF(Z195="",0,Z195),"0")+IFERROR(IF(Z196="",0,Z196),"0")+IFERROR(IF(Z197="",0,Z197),"0")+IFERROR(IF(Z198="",0,Z198),"0")+IFERROR(IF(Z199="",0,Z199),"0")</f>
        <v>0</v>
      </c>
      <c r="AA200" s="306"/>
      <c r="AB200" s="306"/>
      <c r="AC200" s="306"/>
    </row>
    <row r="201" spans="1:68" x14ac:dyDescent="0.2">
      <c r="A201" s="316"/>
      <c r="B201" s="316"/>
      <c r="C201" s="316"/>
      <c r="D201" s="316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7"/>
      <c r="P201" s="318" t="s">
        <v>71</v>
      </c>
      <c r="Q201" s="319"/>
      <c r="R201" s="319"/>
      <c r="S201" s="319"/>
      <c r="T201" s="319"/>
      <c r="U201" s="319"/>
      <c r="V201" s="320"/>
      <c r="W201" s="37" t="s">
        <v>72</v>
      </c>
      <c r="X201" s="308">
        <f>IFERROR(SUMPRODUCT(X194:X199*H194:H199),"0")</f>
        <v>0</v>
      </c>
      <c r="Y201" s="305">
        <f>IFERROR(SUMPRODUCT(Y194:Y199*H194:H199),"0")</f>
        <v>0</v>
      </c>
      <c r="Z201" s="37"/>
      <c r="AA201" s="306"/>
      <c r="AB201" s="306"/>
      <c r="AC201" s="306"/>
    </row>
    <row r="202" spans="1:68" ht="16.5" customHeight="1" x14ac:dyDescent="0.25">
      <c r="A202" s="321" t="s">
        <v>292</v>
      </c>
      <c r="B202" s="316"/>
      <c r="C202" s="316"/>
      <c r="D202" s="316"/>
      <c r="E202" s="316"/>
      <c r="F202" s="316"/>
      <c r="G202" s="316"/>
      <c r="H202" s="316"/>
      <c r="I202" s="316"/>
      <c r="J202" s="316"/>
      <c r="K202" s="316"/>
      <c r="L202" s="316"/>
      <c r="M202" s="316"/>
      <c r="N202" s="316"/>
      <c r="O202" s="316"/>
      <c r="P202" s="316"/>
      <c r="Q202" s="316"/>
      <c r="R202" s="316"/>
      <c r="S202" s="316"/>
      <c r="T202" s="316"/>
      <c r="U202" s="316"/>
      <c r="V202" s="316"/>
      <c r="W202" s="316"/>
      <c r="X202" s="316"/>
      <c r="Y202" s="316"/>
      <c r="Z202" s="316"/>
      <c r="AA202" s="298"/>
      <c r="AB202" s="298"/>
      <c r="AC202" s="298"/>
    </row>
    <row r="203" spans="1:68" ht="14.25" customHeight="1" x14ac:dyDescent="0.25">
      <c r="A203" s="326" t="s">
        <v>62</v>
      </c>
      <c r="B203" s="316"/>
      <c r="C203" s="316"/>
      <c r="D203" s="316"/>
      <c r="E203" s="316"/>
      <c r="F203" s="316"/>
      <c r="G203" s="316"/>
      <c r="H203" s="316"/>
      <c r="I203" s="316"/>
      <c r="J203" s="316"/>
      <c r="K203" s="316"/>
      <c r="L203" s="316"/>
      <c r="M203" s="316"/>
      <c r="N203" s="316"/>
      <c r="O203" s="316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297"/>
      <c r="AB203" s="297"/>
      <c r="AC203" s="297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313">
        <v>4607111035912</v>
      </c>
      <c r="E204" s="314"/>
      <c r="F204" s="302">
        <v>0.43</v>
      </c>
      <c r="G204" s="32">
        <v>16</v>
      </c>
      <c r="H204" s="302">
        <v>6.88</v>
      </c>
      <c r="I204" s="302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10"/>
      <c r="R204" s="310"/>
      <c r="S204" s="310"/>
      <c r="T204" s="311"/>
      <c r="U204" s="34"/>
      <c r="V204" s="34"/>
      <c r="W204" s="35" t="s">
        <v>68</v>
      </c>
      <c r="X204" s="307">
        <v>0</v>
      </c>
      <c r="Y204" s="304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D204" s="52">
        <f>X204*G204</f>
        <v>0</v>
      </c>
      <c r="AE204" s="52">
        <f>X204/J204</f>
        <v>0</v>
      </c>
      <c r="AG204" s="67"/>
      <c r="AJ204" s="71" t="s">
        <v>70</v>
      </c>
      <c r="AK204" s="71">
        <v>1</v>
      </c>
      <c r="BB204" s="205" t="s">
        <v>1</v>
      </c>
      <c r="BM204" s="67">
        <v>0</v>
      </c>
      <c r="BN204" s="67">
        <v>0</v>
      </c>
      <c r="BO204" s="67">
        <v>0</v>
      </c>
      <c r="BP204" s="67"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313">
        <v>4607111035929</v>
      </c>
      <c r="E205" s="314"/>
      <c r="F205" s="302">
        <v>0.9</v>
      </c>
      <c r="G205" s="32">
        <v>8</v>
      </c>
      <c r="H205" s="302">
        <v>7.2</v>
      </c>
      <c r="I205" s="302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10"/>
      <c r="R205" s="310"/>
      <c r="S205" s="310"/>
      <c r="T205" s="311"/>
      <c r="U205" s="34"/>
      <c r="V205" s="34"/>
      <c r="W205" s="35" t="s">
        <v>68</v>
      </c>
      <c r="X205" s="307">
        <v>0</v>
      </c>
      <c r="Y205" s="304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D205" s="52">
        <f>X205*G205</f>
        <v>0</v>
      </c>
      <c r="AE205" s="52">
        <f>X205/J205</f>
        <v>0</v>
      </c>
      <c r="AG205" s="67"/>
      <c r="AJ205" s="71" t="s">
        <v>70</v>
      </c>
      <c r="AK205" s="71">
        <v>1</v>
      </c>
      <c r="BB205" s="207" t="s">
        <v>1</v>
      </c>
      <c r="BM205" s="67">
        <v>0</v>
      </c>
      <c r="BN205" s="67">
        <v>0</v>
      </c>
      <c r="BO205" s="67">
        <v>0</v>
      </c>
      <c r="BP205" s="67"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313">
        <v>4607111035882</v>
      </c>
      <c r="E206" s="314"/>
      <c r="F206" s="302">
        <v>0.43</v>
      </c>
      <c r="G206" s="32">
        <v>16</v>
      </c>
      <c r="H206" s="302">
        <v>6.88</v>
      </c>
      <c r="I206" s="302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10"/>
      <c r="R206" s="310"/>
      <c r="S206" s="310"/>
      <c r="T206" s="311"/>
      <c r="U206" s="34"/>
      <c r="V206" s="34"/>
      <c r="W206" s="35" t="s">
        <v>68</v>
      </c>
      <c r="X206" s="307">
        <v>0</v>
      </c>
      <c r="Y206" s="304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D206" s="52">
        <f>X206*G206</f>
        <v>0</v>
      </c>
      <c r="AE206" s="52">
        <f>X206/J206</f>
        <v>0</v>
      </c>
      <c r="AG206" s="67"/>
      <c r="AJ206" s="71" t="s">
        <v>70</v>
      </c>
      <c r="AK206" s="71">
        <v>1</v>
      </c>
      <c r="BB206" s="209" t="s">
        <v>1</v>
      </c>
      <c r="BM206" s="67">
        <v>0</v>
      </c>
      <c r="BN206" s="67">
        <v>0</v>
      </c>
      <c r="BO206" s="67">
        <v>0</v>
      </c>
      <c r="BP206" s="67"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313">
        <v>4607111035905</v>
      </c>
      <c r="E207" s="314"/>
      <c r="F207" s="302">
        <v>0.9</v>
      </c>
      <c r="G207" s="32">
        <v>8</v>
      </c>
      <c r="H207" s="302">
        <v>7.2</v>
      </c>
      <c r="I207" s="302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10"/>
      <c r="R207" s="310"/>
      <c r="S207" s="310"/>
      <c r="T207" s="311"/>
      <c r="U207" s="34"/>
      <c r="V207" s="34"/>
      <c r="W207" s="35" t="s">
        <v>68</v>
      </c>
      <c r="X207" s="307">
        <v>0</v>
      </c>
      <c r="Y207" s="304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D207" s="52">
        <f>X207*G207</f>
        <v>0</v>
      </c>
      <c r="AE207" s="52">
        <f>X207/J207</f>
        <v>0</v>
      </c>
      <c r="AG207" s="67"/>
      <c r="AJ207" s="71" t="s">
        <v>70</v>
      </c>
      <c r="AK207" s="71">
        <v>1</v>
      </c>
      <c r="BB207" s="211" t="s">
        <v>1</v>
      </c>
      <c r="BM207" s="67">
        <v>0</v>
      </c>
      <c r="BN207" s="67">
        <v>0</v>
      </c>
      <c r="BO207" s="67">
        <v>0</v>
      </c>
      <c r="BP207" s="67">
        <v>0</v>
      </c>
    </row>
    <row r="208" spans="1:68" x14ac:dyDescent="0.2">
      <c r="A208" s="315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16"/>
      <c r="M208" s="316"/>
      <c r="N208" s="316"/>
      <c r="O208" s="317"/>
      <c r="P208" s="318" t="s">
        <v>71</v>
      </c>
      <c r="Q208" s="319"/>
      <c r="R208" s="319"/>
      <c r="S208" s="319"/>
      <c r="T208" s="319"/>
      <c r="U208" s="319"/>
      <c r="V208" s="320"/>
      <c r="W208" s="37" t="s">
        <v>68</v>
      </c>
      <c r="X208" s="308">
        <f>IFERROR(SUM(X204:X207),"0")</f>
        <v>0</v>
      </c>
      <c r="Y208" s="305">
        <f>IFERROR(SUM(Y204:Y207),"0")</f>
        <v>0</v>
      </c>
      <c r="Z208" s="305">
        <f>IFERROR(IF(Z204="",0,Z204),"0")+IFERROR(IF(Z205="",0,Z205),"0")+IFERROR(IF(Z206="",0,Z206),"0")+IFERROR(IF(Z207="",0,Z207),"0")</f>
        <v>0</v>
      </c>
      <c r="AA208" s="306"/>
      <c r="AB208" s="306"/>
      <c r="AC208" s="306"/>
    </row>
    <row r="209" spans="1:68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16"/>
      <c r="M209" s="316"/>
      <c r="N209" s="316"/>
      <c r="O209" s="317"/>
      <c r="P209" s="318" t="s">
        <v>71</v>
      </c>
      <c r="Q209" s="319"/>
      <c r="R209" s="319"/>
      <c r="S209" s="319"/>
      <c r="T209" s="319"/>
      <c r="U209" s="319"/>
      <c r="V209" s="320"/>
      <c r="W209" s="37" t="s">
        <v>72</v>
      </c>
      <c r="X209" s="308">
        <f>IFERROR(SUMPRODUCT(X204:X207*H204:H207),"0")</f>
        <v>0</v>
      </c>
      <c r="Y209" s="305">
        <f>IFERROR(SUMPRODUCT(Y204:Y207*H204:H207),"0")</f>
        <v>0</v>
      </c>
      <c r="Z209" s="37"/>
      <c r="AA209" s="306"/>
      <c r="AB209" s="306"/>
      <c r="AC209" s="306"/>
    </row>
    <row r="210" spans="1:68" ht="16.5" customHeight="1" x14ac:dyDescent="0.25">
      <c r="A210" s="321" t="s">
        <v>303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16"/>
      <c r="Y210" s="316"/>
      <c r="Z210" s="316"/>
      <c r="AA210" s="298"/>
      <c r="AB210" s="298"/>
      <c r="AC210" s="298"/>
    </row>
    <row r="211" spans="1:68" ht="14.25" customHeight="1" x14ac:dyDescent="0.25">
      <c r="A211" s="326" t="s">
        <v>62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16"/>
      <c r="Y211" s="316"/>
      <c r="Z211" s="316"/>
      <c r="AA211" s="297"/>
      <c r="AB211" s="297"/>
      <c r="AC211" s="297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313">
        <v>4620207491096</v>
      </c>
      <c r="E212" s="314"/>
      <c r="F212" s="302">
        <v>1</v>
      </c>
      <c r="G212" s="32">
        <v>5</v>
      </c>
      <c r="H212" s="302">
        <v>5</v>
      </c>
      <c r="I212" s="302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32" t="s">
        <v>306</v>
      </c>
      <c r="Q212" s="310"/>
      <c r="R212" s="310"/>
      <c r="S212" s="310"/>
      <c r="T212" s="311"/>
      <c r="U212" s="34"/>
      <c r="V212" s="34"/>
      <c r="W212" s="35" t="s">
        <v>68</v>
      </c>
      <c r="X212" s="307">
        <v>0</v>
      </c>
      <c r="Y212" s="304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D212" s="52">
        <f>X212*G212</f>
        <v>0</v>
      </c>
      <c r="AE212" s="52">
        <f>X212/J212</f>
        <v>0</v>
      </c>
      <c r="AG212" s="67"/>
      <c r="AJ212" s="71" t="s">
        <v>70</v>
      </c>
      <c r="AK212" s="71">
        <v>1</v>
      </c>
      <c r="BB212" s="213" t="s">
        <v>1</v>
      </c>
      <c r="BM212" s="67">
        <v>0</v>
      </c>
      <c r="BN212" s="67">
        <v>0</v>
      </c>
      <c r="BO212" s="67">
        <v>0</v>
      </c>
      <c r="BP212" s="67">
        <v>0</v>
      </c>
    </row>
    <row r="213" spans="1:68" x14ac:dyDescent="0.2">
      <c r="A213" s="315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16"/>
      <c r="N213" s="316"/>
      <c r="O213" s="317"/>
      <c r="P213" s="318" t="s">
        <v>71</v>
      </c>
      <c r="Q213" s="319"/>
      <c r="R213" s="319"/>
      <c r="S213" s="319"/>
      <c r="T213" s="319"/>
      <c r="U213" s="319"/>
      <c r="V213" s="320"/>
      <c r="W213" s="37" t="s">
        <v>68</v>
      </c>
      <c r="X213" s="308">
        <f>IFERROR(SUM(X212:X212),"0")</f>
        <v>0</v>
      </c>
      <c r="Y213" s="305">
        <f>IFERROR(SUM(Y212:Y212),"0")</f>
        <v>0</v>
      </c>
      <c r="Z213" s="305">
        <f>IFERROR(IF(Z212="",0,Z212),"0")</f>
        <v>0</v>
      </c>
      <c r="AA213" s="306"/>
      <c r="AB213" s="306"/>
      <c r="AC213" s="306"/>
    </row>
    <row r="214" spans="1:68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7"/>
      <c r="P214" s="318" t="s">
        <v>71</v>
      </c>
      <c r="Q214" s="319"/>
      <c r="R214" s="319"/>
      <c r="S214" s="319"/>
      <c r="T214" s="319"/>
      <c r="U214" s="319"/>
      <c r="V214" s="320"/>
      <c r="W214" s="37" t="s">
        <v>72</v>
      </c>
      <c r="X214" s="308">
        <f>IFERROR(SUMPRODUCT(X212:X212*H212:H212),"0")</f>
        <v>0</v>
      </c>
      <c r="Y214" s="305">
        <f>IFERROR(SUMPRODUCT(Y212:Y212*H212:H212),"0")</f>
        <v>0</v>
      </c>
      <c r="Z214" s="37"/>
      <c r="AA214" s="306"/>
      <c r="AB214" s="306"/>
      <c r="AC214" s="306"/>
    </row>
    <row r="215" spans="1:68" ht="16.5" customHeight="1" x14ac:dyDescent="0.25">
      <c r="A215" s="321" t="s">
        <v>308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16"/>
      <c r="Z215" s="316"/>
      <c r="AA215" s="298"/>
      <c r="AB215" s="298"/>
      <c r="AC215" s="298"/>
    </row>
    <row r="216" spans="1:68" ht="14.25" customHeight="1" x14ac:dyDescent="0.25">
      <c r="A216" s="326" t="s">
        <v>62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16"/>
      <c r="Y216" s="316"/>
      <c r="Z216" s="316"/>
      <c r="AA216" s="297"/>
      <c r="AB216" s="297"/>
      <c r="AC216" s="297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313">
        <v>4620207490709</v>
      </c>
      <c r="E217" s="314"/>
      <c r="F217" s="302">
        <v>0.65</v>
      </c>
      <c r="G217" s="32">
        <v>8</v>
      </c>
      <c r="H217" s="302">
        <v>5.2</v>
      </c>
      <c r="I217" s="302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10"/>
      <c r="R217" s="310"/>
      <c r="S217" s="310"/>
      <c r="T217" s="311"/>
      <c r="U217" s="34"/>
      <c r="V217" s="34"/>
      <c r="W217" s="35" t="s">
        <v>68</v>
      </c>
      <c r="X217" s="307">
        <v>0</v>
      </c>
      <c r="Y217" s="304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D217" s="52">
        <f>X217*G217</f>
        <v>0</v>
      </c>
      <c r="AE217" s="52">
        <f>X217/J217</f>
        <v>0</v>
      </c>
      <c r="AG217" s="67"/>
      <c r="AJ217" s="71" t="s">
        <v>70</v>
      </c>
      <c r="AK217" s="71">
        <v>1</v>
      </c>
      <c r="BB217" s="215" t="s">
        <v>1</v>
      </c>
      <c r="BM217" s="67">
        <v>0</v>
      </c>
      <c r="BN217" s="67">
        <v>0</v>
      </c>
      <c r="BO217" s="67">
        <v>0</v>
      </c>
      <c r="BP217" s="67">
        <v>0</v>
      </c>
    </row>
    <row r="218" spans="1:68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7"/>
      <c r="P218" s="318" t="s">
        <v>71</v>
      </c>
      <c r="Q218" s="319"/>
      <c r="R218" s="319"/>
      <c r="S218" s="319"/>
      <c r="T218" s="319"/>
      <c r="U218" s="319"/>
      <c r="V218" s="320"/>
      <c r="W218" s="37" t="s">
        <v>68</v>
      </c>
      <c r="X218" s="308">
        <f>IFERROR(SUM(X217:X217),"0")</f>
        <v>0</v>
      </c>
      <c r="Y218" s="305">
        <f>IFERROR(SUM(Y217:Y217),"0")</f>
        <v>0</v>
      </c>
      <c r="Z218" s="305">
        <f>IFERROR(IF(Z217="",0,Z217),"0")</f>
        <v>0</v>
      </c>
      <c r="AA218" s="306"/>
      <c r="AB218" s="306"/>
      <c r="AC218" s="306"/>
    </row>
    <row r="219" spans="1:68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7"/>
      <c r="P219" s="318" t="s">
        <v>71</v>
      </c>
      <c r="Q219" s="319"/>
      <c r="R219" s="319"/>
      <c r="S219" s="319"/>
      <c r="T219" s="319"/>
      <c r="U219" s="319"/>
      <c r="V219" s="320"/>
      <c r="W219" s="37" t="s">
        <v>72</v>
      </c>
      <c r="X219" s="308">
        <f>IFERROR(SUMPRODUCT(X217:X217*H217:H217),"0")</f>
        <v>0</v>
      </c>
      <c r="Y219" s="305">
        <f>IFERROR(SUMPRODUCT(Y217:Y217*H217:H217),"0")</f>
        <v>0</v>
      </c>
      <c r="Z219" s="37"/>
      <c r="AA219" s="306"/>
      <c r="AB219" s="306"/>
      <c r="AC219" s="306"/>
    </row>
    <row r="220" spans="1:68" ht="14.25" customHeight="1" x14ac:dyDescent="0.25">
      <c r="A220" s="326" t="s">
        <v>121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16"/>
      <c r="Y220" s="316"/>
      <c r="Z220" s="316"/>
      <c r="AA220" s="297"/>
      <c r="AB220" s="297"/>
      <c r="AC220" s="297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313">
        <v>4620207490570</v>
      </c>
      <c r="E221" s="314"/>
      <c r="F221" s="302">
        <v>0.2</v>
      </c>
      <c r="G221" s="32">
        <v>12</v>
      </c>
      <c r="H221" s="302">
        <v>2.4</v>
      </c>
      <c r="I221" s="302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10"/>
      <c r="R221" s="310"/>
      <c r="S221" s="310"/>
      <c r="T221" s="311"/>
      <c r="U221" s="34"/>
      <c r="V221" s="34"/>
      <c r="W221" s="35" t="s">
        <v>68</v>
      </c>
      <c r="X221" s="307">
        <v>0</v>
      </c>
      <c r="Y221" s="304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D221" s="52">
        <f>X221*G221</f>
        <v>0</v>
      </c>
      <c r="AE221" s="52">
        <f>X221/J221</f>
        <v>0</v>
      </c>
      <c r="AG221" s="67"/>
      <c r="AJ221" s="71" t="s">
        <v>70</v>
      </c>
      <c r="AK221" s="71">
        <v>1</v>
      </c>
      <c r="BB221" s="217" t="s">
        <v>80</v>
      </c>
      <c r="BM221" s="67">
        <v>0</v>
      </c>
      <c r="BN221" s="67">
        <v>0</v>
      </c>
      <c r="BO221" s="67">
        <v>0</v>
      </c>
      <c r="BP221" s="67"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313">
        <v>4620207490549</v>
      </c>
      <c r="E222" s="314"/>
      <c r="F222" s="302">
        <v>0.2</v>
      </c>
      <c r="G222" s="32">
        <v>12</v>
      </c>
      <c r="H222" s="302">
        <v>2.4</v>
      </c>
      <c r="I222" s="302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4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10"/>
      <c r="R222" s="310"/>
      <c r="S222" s="310"/>
      <c r="T222" s="311"/>
      <c r="U222" s="34"/>
      <c r="V222" s="34"/>
      <c r="W222" s="35" t="s">
        <v>68</v>
      </c>
      <c r="X222" s="307">
        <v>0</v>
      </c>
      <c r="Y222" s="304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D222" s="52">
        <f>X222*G222</f>
        <v>0</v>
      </c>
      <c r="AE222" s="52">
        <f>X222/J222</f>
        <v>0</v>
      </c>
      <c r="AG222" s="67"/>
      <c r="AJ222" s="71" t="s">
        <v>70</v>
      </c>
      <c r="AK222" s="71">
        <v>1</v>
      </c>
      <c r="BB222" s="219" t="s">
        <v>80</v>
      </c>
      <c r="BM222" s="67">
        <v>0</v>
      </c>
      <c r="BN222" s="67">
        <v>0</v>
      </c>
      <c r="BO222" s="67">
        <v>0</v>
      </c>
      <c r="BP222" s="67"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313">
        <v>4620207490501</v>
      </c>
      <c r="E223" s="314"/>
      <c r="F223" s="302">
        <v>0.2</v>
      </c>
      <c r="G223" s="32">
        <v>12</v>
      </c>
      <c r="H223" s="302">
        <v>2.4</v>
      </c>
      <c r="I223" s="302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7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10"/>
      <c r="R223" s="310"/>
      <c r="S223" s="310"/>
      <c r="T223" s="311"/>
      <c r="U223" s="34"/>
      <c r="V223" s="34"/>
      <c r="W223" s="35" t="s">
        <v>68</v>
      </c>
      <c r="X223" s="307">
        <v>0</v>
      </c>
      <c r="Y223" s="304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D223" s="52">
        <f>X223*G223</f>
        <v>0</v>
      </c>
      <c r="AE223" s="52">
        <f>X223/J223</f>
        <v>0</v>
      </c>
      <c r="AG223" s="67"/>
      <c r="AJ223" s="71" t="s">
        <v>70</v>
      </c>
      <c r="AK223" s="71">
        <v>1</v>
      </c>
      <c r="BB223" s="221" t="s">
        <v>80</v>
      </c>
      <c r="BM223" s="67">
        <v>0</v>
      </c>
      <c r="BN223" s="67">
        <v>0</v>
      </c>
      <c r="BO223" s="67">
        <v>0</v>
      </c>
      <c r="BP223" s="67">
        <v>0</v>
      </c>
    </row>
    <row r="224" spans="1:68" x14ac:dyDescent="0.2">
      <c r="A224" s="315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16"/>
      <c r="N224" s="316"/>
      <c r="O224" s="317"/>
      <c r="P224" s="318" t="s">
        <v>71</v>
      </c>
      <c r="Q224" s="319"/>
      <c r="R224" s="319"/>
      <c r="S224" s="319"/>
      <c r="T224" s="319"/>
      <c r="U224" s="319"/>
      <c r="V224" s="320"/>
      <c r="W224" s="37" t="s">
        <v>68</v>
      </c>
      <c r="X224" s="308">
        <f>IFERROR(SUM(X221:X223),"0")</f>
        <v>0</v>
      </c>
      <c r="Y224" s="305">
        <f>IFERROR(SUM(Y221:Y223),"0")</f>
        <v>0</v>
      </c>
      <c r="Z224" s="305">
        <f>IFERROR(IF(Z221="",0,Z221),"0")+IFERROR(IF(Z222="",0,Z222),"0")+IFERROR(IF(Z223="",0,Z223),"0")</f>
        <v>0</v>
      </c>
      <c r="AA224" s="306"/>
      <c r="AB224" s="306"/>
      <c r="AC224" s="306"/>
    </row>
    <row r="225" spans="1:68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16"/>
      <c r="N225" s="316"/>
      <c r="O225" s="317"/>
      <c r="P225" s="318" t="s">
        <v>71</v>
      </c>
      <c r="Q225" s="319"/>
      <c r="R225" s="319"/>
      <c r="S225" s="319"/>
      <c r="T225" s="319"/>
      <c r="U225" s="319"/>
      <c r="V225" s="320"/>
      <c r="W225" s="37" t="s">
        <v>72</v>
      </c>
      <c r="X225" s="308">
        <f>IFERROR(SUMPRODUCT(X221:X223*H221:H223),"0")</f>
        <v>0</v>
      </c>
      <c r="Y225" s="305">
        <f>IFERROR(SUMPRODUCT(Y221:Y223*H221:H223),"0")</f>
        <v>0</v>
      </c>
      <c r="Z225" s="37"/>
      <c r="AA225" s="306"/>
      <c r="AB225" s="306"/>
      <c r="AC225" s="306"/>
    </row>
    <row r="226" spans="1:68" ht="16.5" customHeight="1" x14ac:dyDescent="0.25">
      <c r="A226" s="321" t="s">
        <v>319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16"/>
      <c r="Z226" s="316"/>
      <c r="AA226" s="298"/>
      <c r="AB226" s="298"/>
      <c r="AC226" s="298"/>
    </row>
    <row r="227" spans="1:68" ht="14.25" customHeight="1" x14ac:dyDescent="0.25">
      <c r="A227" s="326" t="s">
        <v>62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297"/>
      <c r="AB227" s="297"/>
      <c r="AC227" s="297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313">
        <v>4607111039019</v>
      </c>
      <c r="E228" s="314"/>
      <c r="F228" s="302">
        <v>0.43</v>
      </c>
      <c r="G228" s="32">
        <v>16</v>
      </c>
      <c r="H228" s="302">
        <v>6.88</v>
      </c>
      <c r="I228" s="302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9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10"/>
      <c r="R228" s="310"/>
      <c r="S228" s="310"/>
      <c r="T228" s="311"/>
      <c r="U228" s="34"/>
      <c r="V228" s="34"/>
      <c r="W228" s="35" t="s">
        <v>68</v>
      </c>
      <c r="X228" s="307">
        <v>0</v>
      </c>
      <c r="Y228" s="304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D228" s="52">
        <f>X228*G228</f>
        <v>0</v>
      </c>
      <c r="AE228" s="52">
        <f>X228/J228</f>
        <v>0</v>
      </c>
      <c r="AG228" s="67"/>
      <c r="AJ228" s="71" t="s">
        <v>70</v>
      </c>
      <c r="AK228" s="71">
        <v>1</v>
      </c>
      <c r="BB228" s="223" t="s">
        <v>1</v>
      </c>
      <c r="BM228" s="67">
        <v>0</v>
      </c>
      <c r="BN228" s="67">
        <v>0</v>
      </c>
      <c r="BO228" s="67">
        <v>0</v>
      </c>
      <c r="BP228" s="67"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313">
        <v>4607111038708</v>
      </c>
      <c r="E229" s="314"/>
      <c r="F229" s="302">
        <v>0.8</v>
      </c>
      <c r="G229" s="32">
        <v>8</v>
      </c>
      <c r="H229" s="302">
        <v>6.4</v>
      </c>
      <c r="I229" s="302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10"/>
      <c r="R229" s="310"/>
      <c r="S229" s="310"/>
      <c r="T229" s="311"/>
      <c r="U229" s="34"/>
      <c r="V229" s="34"/>
      <c r="W229" s="35" t="s">
        <v>68</v>
      </c>
      <c r="X229" s="307">
        <v>0</v>
      </c>
      <c r="Y229" s="304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D229" s="52">
        <f>X229*G229</f>
        <v>0</v>
      </c>
      <c r="AE229" s="52">
        <f>X229/J229</f>
        <v>0</v>
      </c>
      <c r="AG229" s="67"/>
      <c r="AJ229" s="71" t="s">
        <v>70</v>
      </c>
      <c r="AK229" s="71">
        <v>1</v>
      </c>
      <c r="BB229" s="225" t="s">
        <v>1</v>
      </c>
      <c r="BM229" s="67">
        <v>0</v>
      </c>
      <c r="BN229" s="67">
        <v>0</v>
      </c>
      <c r="BO229" s="67">
        <v>0</v>
      </c>
      <c r="BP229" s="67">
        <v>0</v>
      </c>
    </row>
    <row r="230" spans="1:68" x14ac:dyDescent="0.2">
      <c r="A230" s="315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7"/>
      <c r="P230" s="318" t="s">
        <v>71</v>
      </c>
      <c r="Q230" s="319"/>
      <c r="R230" s="319"/>
      <c r="S230" s="319"/>
      <c r="T230" s="319"/>
      <c r="U230" s="319"/>
      <c r="V230" s="320"/>
      <c r="W230" s="37" t="s">
        <v>68</v>
      </c>
      <c r="X230" s="308">
        <f>IFERROR(SUM(X228:X229),"0")</f>
        <v>0</v>
      </c>
      <c r="Y230" s="305">
        <f>IFERROR(SUM(Y228:Y229),"0")</f>
        <v>0</v>
      </c>
      <c r="Z230" s="305">
        <f>IFERROR(IF(Z228="",0,Z228),"0")+IFERROR(IF(Z229="",0,Z229),"0")</f>
        <v>0</v>
      </c>
      <c r="AA230" s="306"/>
      <c r="AB230" s="306"/>
      <c r="AC230" s="306"/>
    </row>
    <row r="231" spans="1:68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16"/>
      <c r="M231" s="316"/>
      <c r="N231" s="316"/>
      <c r="O231" s="317"/>
      <c r="P231" s="318" t="s">
        <v>71</v>
      </c>
      <c r="Q231" s="319"/>
      <c r="R231" s="319"/>
      <c r="S231" s="319"/>
      <c r="T231" s="319"/>
      <c r="U231" s="319"/>
      <c r="V231" s="320"/>
      <c r="W231" s="37" t="s">
        <v>72</v>
      </c>
      <c r="X231" s="308">
        <f>IFERROR(SUMPRODUCT(X228:X229*H228:H229),"0")</f>
        <v>0</v>
      </c>
      <c r="Y231" s="305">
        <f>IFERROR(SUMPRODUCT(Y228:Y229*H228:H229),"0")</f>
        <v>0</v>
      </c>
      <c r="Z231" s="37"/>
      <c r="AA231" s="306"/>
      <c r="AB231" s="306"/>
      <c r="AC231" s="306"/>
    </row>
    <row r="232" spans="1:68" ht="27.75" customHeight="1" x14ac:dyDescent="0.2">
      <c r="A232" s="362" t="s">
        <v>325</v>
      </c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48"/>
      <c r="AB232" s="48"/>
      <c r="AC232" s="48"/>
    </row>
    <row r="233" spans="1:68" ht="16.5" customHeight="1" x14ac:dyDescent="0.25">
      <c r="A233" s="321" t="s">
        <v>326</v>
      </c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298"/>
      <c r="AB233" s="298"/>
      <c r="AC233" s="298"/>
    </row>
    <row r="234" spans="1:68" ht="14.25" customHeight="1" x14ac:dyDescent="0.25">
      <c r="A234" s="326" t="s">
        <v>62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16"/>
      <c r="Y234" s="316"/>
      <c r="Z234" s="316"/>
      <c r="AA234" s="297"/>
      <c r="AB234" s="297"/>
      <c r="AC234" s="297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313">
        <v>4607111036162</v>
      </c>
      <c r="E235" s="314"/>
      <c r="F235" s="302">
        <v>0.8</v>
      </c>
      <c r="G235" s="32">
        <v>8</v>
      </c>
      <c r="H235" s="302">
        <v>6.4</v>
      </c>
      <c r="I235" s="302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2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10"/>
      <c r="R235" s="310"/>
      <c r="S235" s="310"/>
      <c r="T235" s="311"/>
      <c r="U235" s="34"/>
      <c r="V235" s="34"/>
      <c r="W235" s="35" t="s">
        <v>68</v>
      </c>
      <c r="X235" s="307">
        <v>0</v>
      </c>
      <c r="Y235" s="304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D235" s="52">
        <f>X235*G235</f>
        <v>0</v>
      </c>
      <c r="AE235" s="52">
        <f>X235/J235</f>
        <v>0</v>
      </c>
      <c r="AG235" s="67"/>
      <c r="AJ235" s="71" t="s">
        <v>70</v>
      </c>
      <c r="AK235" s="71">
        <v>1</v>
      </c>
      <c r="BB235" s="227" t="s">
        <v>1</v>
      </c>
      <c r="BM235" s="67">
        <v>0</v>
      </c>
      <c r="BN235" s="67">
        <v>0</v>
      </c>
      <c r="BO235" s="67">
        <v>0</v>
      </c>
      <c r="BP235" s="67">
        <v>0</v>
      </c>
    </row>
    <row r="236" spans="1:68" x14ac:dyDescent="0.2">
      <c r="A236" s="315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7"/>
      <c r="P236" s="318" t="s">
        <v>71</v>
      </c>
      <c r="Q236" s="319"/>
      <c r="R236" s="319"/>
      <c r="S236" s="319"/>
      <c r="T236" s="319"/>
      <c r="U236" s="319"/>
      <c r="V236" s="320"/>
      <c r="W236" s="37" t="s">
        <v>68</v>
      </c>
      <c r="X236" s="308">
        <f>IFERROR(SUM(X235:X235),"0")</f>
        <v>0</v>
      </c>
      <c r="Y236" s="305">
        <f>IFERROR(SUM(Y235:Y235),"0")</f>
        <v>0</v>
      </c>
      <c r="Z236" s="305">
        <f>IFERROR(IF(Z235="",0,Z235),"0")</f>
        <v>0</v>
      </c>
      <c r="AA236" s="306"/>
      <c r="AB236" s="306"/>
      <c r="AC236" s="306"/>
    </row>
    <row r="237" spans="1:68" x14ac:dyDescent="0.2">
      <c r="A237" s="316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7"/>
      <c r="P237" s="318" t="s">
        <v>71</v>
      </c>
      <c r="Q237" s="319"/>
      <c r="R237" s="319"/>
      <c r="S237" s="319"/>
      <c r="T237" s="319"/>
      <c r="U237" s="319"/>
      <c r="V237" s="320"/>
      <c r="W237" s="37" t="s">
        <v>72</v>
      </c>
      <c r="X237" s="308">
        <f>IFERROR(SUMPRODUCT(X235:X235*H235:H235),"0")</f>
        <v>0</v>
      </c>
      <c r="Y237" s="305">
        <f>IFERROR(SUMPRODUCT(Y235:Y235*H235:H235),"0")</f>
        <v>0</v>
      </c>
      <c r="Z237" s="37"/>
      <c r="AA237" s="306"/>
      <c r="AB237" s="306"/>
      <c r="AC237" s="306"/>
    </row>
    <row r="238" spans="1:68" ht="27.75" customHeight="1" x14ac:dyDescent="0.2">
      <c r="A238" s="362" t="s">
        <v>330</v>
      </c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48"/>
      <c r="AB238" s="48"/>
      <c r="AC238" s="48"/>
    </row>
    <row r="239" spans="1:68" ht="16.5" customHeight="1" x14ac:dyDescent="0.25">
      <c r="A239" s="321" t="s">
        <v>331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16"/>
      <c r="Y239" s="316"/>
      <c r="Z239" s="316"/>
      <c r="AA239" s="298"/>
      <c r="AB239" s="298"/>
      <c r="AC239" s="298"/>
    </row>
    <row r="240" spans="1:68" ht="14.25" customHeight="1" x14ac:dyDescent="0.25">
      <c r="A240" s="326" t="s">
        <v>62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16"/>
      <c r="Y240" s="316"/>
      <c r="Z240" s="316"/>
      <c r="AA240" s="297"/>
      <c r="AB240" s="297"/>
      <c r="AC240" s="297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313">
        <v>4607111035899</v>
      </c>
      <c r="E241" s="314"/>
      <c r="F241" s="302">
        <v>1</v>
      </c>
      <c r="G241" s="32">
        <v>5</v>
      </c>
      <c r="H241" s="302">
        <v>5</v>
      </c>
      <c r="I241" s="302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10"/>
      <c r="R241" s="310"/>
      <c r="S241" s="310"/>
      <c r="T241" s="311"/>
      <c r="U241" s="34"/>
      <c r="V241" s="34"/>
      <c r="W241" s="35" t="s">
        <v>68</v>
      </c>
      <c r="X241" s="307">
        <v>0</v>
      </c>
      <c r="Y241" s="304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D241" s="52">
        <f>X241*G241</f>
        <v>0</v>
      </c>
      <c r="AE241" s="52">
        <f>X241/J241</f>
        <v>0</v>
      </c>
      <c r="AG241" s="67"/>
      <c r="AJ241" s="71" t="s">
        <v>70</v>
      </c>
      <c r="AK241" s="71">
        <v>1</v>
      </c>
      <c r="BB241" s="229" t="s">
        <v>1</v>
      </c>
      <c r="BM241" s="67">
        <v>0</v>
      </c>
      <c r="BN241" s="67">
        <v>0</v>
      </c>
      <c r="BO241" s="67">
        <v>0</v>
      </c>
      <c r="BP241" s="67">
        <v>0</v>
      </c>
    </row>
    <row r="242" spans="1:68" x14ac:dyDescent="0.2">
      <c r="A242" s="315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7"/>
      <c r="P242" s="318" t="s">
        <v>71</v>
      </c>
      <c r="Q242" s="319"/>
      <c r="R242" s="319"/>
      <c r="S242" s="319"/>
      <c r="T242" s="319"/>
      <c r="U242" s="319"/>
      <c r="V242" s="320"/>
      <c r="W242" s="37" t="s">
        <v>68</v>
      </c>
      <c r="X242" s="308">
        <f>IFERROR(SUM(X241:X241),"0")</f>
        <v>0</v>
      </c>
      <c r="Y242" s="305">
        <f>IFERROR(SUM(Y241:Y241),"0")</f>
        <v>0</v>
      </c>
      <c r="Z242" s="305">
        <f>IFERROR(IF(Z241="",0,Z241),"0")</f>
        <v>0</v>
      </c>
      <c r="AA242" s="306"/>
      <c r="AB242" s="306"/>
      <c r="AC242" s="306"/>
    </row>
    <row r="243" spans="1:68" x14ac:dyDescent="0.2">
      <c r="A243" s="316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7"/>
      <c r="P243" s="318" t="s">
        <v>71</v>
      </c>
      <c r="Q243" s="319"/>
      <c r="R243" s="319"/>
      <c r="S243" s="319"/>
      <c r="T243" s="319"/>
      <c r="U243" s="319"/>
      <c r="V243" s="320"/>
      <c r="W243" s="37" t="s">
        <v>72</v>
      </c>
      <c r="X243" s="308">
        <f>IFERROR(SUMPRODUCT(X241:X241*H241:H241),"0")</f>
        <v>0</v>
      </c>
      <c r="Y243" s="305">
        <f>IFERROR(SUMPRODUCT(Y241:Y241*H241:H241),"0")</f>
        <v>0</v>
      </c>
      <c r="Z243" s="37"/>
      <c r="AA243" s="306"/>
      <c r="AB243" s="306"/>
      <c r="AC243" s="306"/>
    </row>
    <row r="244" spans="1:68" ht="27.75" customHeight="1" x14ac:dyDescent="0.2">
      <c r="A244" s="362" t="s">
        <v>334</v>
      </c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3"/>
      <c r="N244" s="363"/>
      <c r="O244" s="363"/>
      <c r="P244" s="363"/>
      <c r="Q244" s="363"/>
      <c r="R244" s="363"/>
      <c r="S244" s="363"/>
      <c r="T244" s="363"/>
      <c r="U244" s="363"/>
      <c r="V244" s="363"/>
      <c r="W244" s="363"/>
      <c r="X244" s="363"/>
      <c r="Y244" s="363"/>
      <c r="Z244" s="363"/>
      <c r="AA244" s="48"/>
      <c r="AB244" s="48"/>
      <c r="AC244" s="48"/>
    </row>
    <row r="245" spans="1:68" ht="16.5" customHeight="1" x14ac:dyDescent="0.25">
      <c r="A245" s="321" t="s">
        <v>335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16"/>
      <c r="Y245" s="316"/>
      <c r="Z245" s="316"/>
      <c r="AA245" s="298"/>
      <c r="AB245" s="298"/>
      <c r="AC245" s="298"/>
    </row>
    <row r="246" spans="1:68" ht="14.25" customHeight="1" x14ac:dyDescent="0.25">
      <c r="A246" s="326" t="s">
        <v>336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16"/>
      <c r="Y246" s="316"/>
      <c r="Z246" s="316"/>
      <c r="AA246" s="297"/>
      <c r="AB246" s="297"/>
      <c r="AC246" s="297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313">
        <v>4607111039774</v>
      </c>
      <c r="E247" s="314"/>
      <c r="F247" s="302">
        <v>0.25</v>
      </c>
      <c r="G247" s="32">
        <v>12</v>
      </c>
      <c r="H247" s="302">
        <v>3</v>
      </c>
      <c r="I247" s="302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6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10"/>
      <c r="R247" s="310"/>
      <c r="S247" s="310"/>
      <c r="T247" s="311"/>
      <c r="U247" s="34"/>
      <c r="V247" s="34"/>
      <c r="W247" s="35" t="s">
        <v>68</v>
      </c>
      <c r="X247" s="307">
        <v>0</v>
      </c>
      <c r="Y247" s="304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D247" s="52">
        <f>X247*G247</f>
        <v>0</v>
      </c>
      <c r="AE247" s="52">
        <f>X247/J247</f>
        <v>0</v>
      </c>
      <c r="AG247" s="67"/>
      <c r="AJ247" s="71" t="s">
        <v>70</v>
      </c>
      <c r="AK247" s="71">
        <v>1</v>
      </c>
      <c r="BB247" s="231" t="s">
        <v>80</v>
      </c>
      <c r="BM247" s="67">
        <v>0</v>
      </c>
      <c r="BN247" s="67">
        <v>0</v>
      </c>
      <c r="BO247" s="67">
        <v>0</v>
      </c>
      <c r="BP247" s="67">
        <v>0</v>
      </c>
    </row>
    <row r="248" spans="1:68" x14ac:dyDescent="0.2">
      <c r="A248" s="315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7"/>
      <c r="P248" s="318" t="s">
        <v>71</v>
      </c>
      <c r="Q248" s="319"/>
      <c r="R248" s="319"/>
      <c r="S248" s="319"/>
      <c r="T248" s="319"/>
      <c r="U248" s="319"/>
      <c r="V248" s="320"/>
      <c r="W248" s="37" t="s">
        <v>68</v>
      </c>
      <c r="X248" s="308">
        <f>IFERROR(SUM(X247:X247),"0")</f>
        <v>0</v>
      </c>
      <c r="Y248" s="305">
        <f>IFERROR(SUM(Y247:Y247),"0")</f>
        <v>0</v>
      </c>
      <c r="Z248" s="305">
        <f>IFERROR(IF(Z247="",0,Z247),"0")</f>
        <v>0</v>
      </c>
      <c r="AA248" s="306"/>
      <c r="AB248" s="306"/>
      <c r="AC248" s="306"/>
    </row>
    <row r="249" spans="1:68" x14ac:dyDescent="0.2">
      <c r="A249" s="316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7"/>
      <c r="P249" s="318" t="s">
        <v>71</v>
      </c>
      <c r="Q249" s="319"/>
      <c r="R249" s="319"/>
      <c r="S249" s="319"/>
      <c r="T249" s="319"/>
      <c r="U249" s="319"/>
      <c r="V249" s="320"/>
      <c r="W249" s="37" t="s">
        <v>72</v>
      </c>
      <c r="X249" s="308">
        <f>IFERROR(SUMPRODUCT(X247:X247*H247:H247),"0")</f>
        <v>0</v>
      </c>
      <c r="Y249" s="305">
        <f>IFERROR(SUMPRODUCT(Y247:Y247*H247:H247),"0")</f>
        <v>0</v>
      </c>
      <c r="Z249" s="37"/>
      <c r="AA249" s="306"/>
      <c r="AB249" s="306"/>
      <c r="AC249" s="306"/>
    </row>
    <row r="250" spans="1:68" ht="14.25" customHeight="1" x14ac:dyDescent="0.25">
      <c r="A250" s="326" t="s">
        <v>121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16"/>
      <c r="Y250" s="316"/>
      <c r="Z250" s="316"/>
      <c r="AA250" s="297"/>
      <c r="AB250" s="297"/>
      <c r="AC250" s="297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313">
        <v>4607111039361</v>
      </c>
      <c r="E251" s="314"/>
      <c r="F251" s="302">
        <v>0.25</v>
      </c>
      <c r="G251" s="32">
        <v>12</v>
      </c>
      <c r="H251" s="302">
        <v>3</v>
      </c>
      <c r="I251" s="302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10"/>
      <c r="R251" s="310"/>
      <c r="S251" s="310"/>
      <c r="T251" s="311"/>
      <c r="U251" s="34"/>
      <c r="V251" s="34"/>
      <c r="W251" s="35" t="s">
        <v>68</v>
      </c>
      <c r="X251" s="307">
        <v>0</v>
      </c>
      <c r="Y251" s="304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D251" s="52">
        <f>X251*G251</f>
        <v>0</v>
      </c>
      <c r="AE251" s="52">
        <f>X251/J251</f>
        <v>0</v>
      </c>
      <c r="AG251" s="67"/>
      <c r="AJ251" s="71" t="s">
        <v>70</v>
      </c>
      <c r="AK251" s="71">
        <v>1</v>
      </c>
      <c r="BB251" s="233" t="s">
        <v>80</v>
      </c>
      <c r="BM251" s="67">
        <v>0</v>
      </c>
      <c r="BN251" s="67">
        <v>0</v>
      </c>
      <c r="BO251" s="67">
        <v>0</v>
      </c>
      <c r="BP251" s="67">
        <v>0</v>
      </c>
    </row>
    <row r="252" spans="1:68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7"/>
      <c r="P252" s="318" t="s">
        <v>71</v>
      </c>
      <c r="Q252" s="319"/>
      <c r="R252" s="319"/>
      <c r="S252" s="319"/>
      <c r="T252" s="319"/>
      <c r="U252" s="319"/>
      <c r="V252" s="320"/>
      <c r="W252" s="37" t="s">
        <v>68</v>
      </c>
      <c r="X252" s="308">
        <f>IFERROR(SUM(X251:X251),"0")</f>
        <v>0</v>
      </c>
      <c r="Y252" s="305">
        <f>IFERROR(SUM(Y251:Y251),"0")</f>
        <v>0</v>
      </c>
      <c r="Z252" s="305">
        <f>IFERROR(IF(Z251="",0,Z251),"0")</f>
        <v>0</v>
      </c>
      <c r="AA252" s="306"/>
      <c r="AB252" s="306"/>
      <c r="AC252" s="306"/>
    </row>
    <row r="253" spans="1:68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7"/>
      <c r="P253" s="318" t="s">
        <v>71</v>
      </c>
      <c r="Q253" s="319"/>
      <c r="R253" s="319"/>
      <c r="S253" s="319"/>
      <c r="T253" s="319"/>
      <c r="U253" s="319"/>
      <c r="V253" s="320"/>
      <c r="W253" s="37" t="s">
        <v>72</v>
      </c>
      <c r="X253" s="308">
        <f>IFERROR(SUMPRODUCT(X251:X251*H251:H251),"0")</f>
        <v>0</v>
      </c>
      <c r="Y253" s="305">
        <f>IFERROR(SUMPRODUCT(Y251:Y251*H251:H251),"0")</f>
        <v>0</v>
      </c>
      <c r="Z253" s="37"/>
      <c r="AA253" s="306"/>
      <c r="AB253" s="306"/>
      <c r="AC253" s="306"/>
    </row>
    <row r="254" spans="1:68" ht="27.75" customHeight="1" x14ac:dyDescent="0.2">
      <c r="A254" s="362" t="s">
        <v>342</v>
      </c>
      <c r="B254" s="363"/>
      <c r="C254" s="363"/>
      <c r="D254" s="363"/>
      <c r="E254" s="363"/>
      <c r="F254" s="363"/>
      <c r="G254" s="363"/>
      <c r="H254" s="363"/>
      <c r="I254" s="363"/>
      <c r="J254" s="363"/>
      <c r="K254" s="363"/>
      <c r="L254" s="363"/>
      <c r="M254" s="363"/>
      <c r="N254" s="363"/>
      <c r="O254" s="363"/>
      <c r="P254" s="363"/>
      <c r="Q254" s="363"/>
      <c r="R254" s="363"/>
      <c r="S254" s="363"/>
      <c r="T254" s="363"/>
      <c r="U254" s="363"/>
      <c r="V254" s="363"/>
      <c r="W254" s="363"/>
      <c r="X254" s="363"/>
      <c r="Y254" s="363"/>
      <c r="Z254" s="363"/>
      <c r="AA254" s="48"/>
      <c r="AB254" s="48"/>
      <c r="AC254" s="48"/>
    </row>
    <row r="255" spans="1:68" ht="16.5" customHeight="1" x14ac:dyDescent="0.25">
      <c r="A255" s="321" t="s">
        <v>342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16"/>
      <c r="Z255" s="316"/>
      <c r="AA255" s="298"/>
      <c r="AB255" s="298"/>
      <c r="AC255" s="298"/>
    </row>
    <row r="256" spans="1:68" ht="14.25" customHeight="1" x14ac:dyDescent="0.25">
      <c r="A256" s="326" t="s">
        <v>62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16"/>
      <c r="Z256" s="316"/>
      <c r="AA256" s="297"/>
      <c r="AB256" s="297"/>
      <c r="AC256" s="297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313">
        <v>4640242181264</v>
      </c>
      <c r="E257" s="314"/>
      <c r="F257" s="302">
        <v>0.7</v>
      </c>
      <c r="G257" s="32">
        <v>10</v>
      </c>
      <c r="H257" s="302">
        <v>7</v>
      </c>
      <c r="I257" s="302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47" t="s">
        <v>345</v>
      </c>
      <c r="Q257" s="310"/>
      <c r="R257" s="310"/>
      <c r="S257" s="310"/>
      <c r="T257" s="311"/>
      <c r="U257" s="34"/>
      <c r="V257" s="34"/>
      <c r="W257" s="35" t="s">
        <v>68</v>
      </c>
      <c r="X257" s="307">
        <v>0</v>
      </c>
      <c r="Y257" s="304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D257" s="52">
        <f>X257*G257</f>
        <v>0</v>
      </c>
      <c r="AE257" s="52">
        <f>X257/J257</f>
        <v>0</v>
      </c>
      <c r="AG257" s="67"/>
      <c r="AJ257" s="71" t="s">
        <v>70</v>
      </c>
      <c r="AK257" s="71">
        <v>1</v>
      </c>
      <c r="BB257" s="235" t="s">
        <v>1</v>
      </c>
      <c r="BM257" s="67">
        <v>0</v>
      </c>
      <c r="BN257" s="67">
        <v>0</v>
      </c>
      <c r="BO257" s="67">
        <v>0</v>
      </c>
      <c r="BP257" s="67"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313">
        <v>4640242181325</v>
      </c>
      <c r="E258" s="314"/>
      <c r="F258" s="302">
        <v>0.7</v>
      </c>
      <c r="G258" s="32">
        <v>10</v>
      </c>
      <c r="H258" s="302">
        <v>7</v>
      </c>
      <c r="I258" s="302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74" t="s">
        <v>349</v>
      </c>
      <c r="Q258" s="310"/>
      <c r="R258" s="310"/>
      <c r="S258" s="310"/>
      <c r="T258" s="311"/>
      <c r="U258" s="34"/>
      <c r="V258" s="34"/>
      <c r="W258" s="35" t="s">
        <v>68</v>
      </c>
      <c r="X258" s="307">
        <v>0</v>
      </c>
      <c r="Y258" s="304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D258" s="52">
        <f>X258*G258</f>
        <v>0</v>
      </c>
      <c r="AE258" s="52">
        <f>X258/J258</f>
        <v>0</v>
      </c>
      <c r="AG258" s="67"/>
      <c r="AJ258" s="71" t="s">
        <v>70</v>
      </c>
      <c r="AK258" s="71">
        <v>1</v>
      </c>
      <c r="BB258" s="237" t="s">
        <v>1</v>
      </c>
      <c r="BM258" s="67">
        <v>0</v>
      </c>
      <c r="BN258" s="67">
        <v>0</v>
      </c>
      <c r="BO258" s="67">
        <v>0</v>
      </c>
      <c r="BP258" s="67"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313">
        <v>4640242180670</v>
      </c>
      <c r="E259" s="314"/>
      <c r="F259" s="302">
        <v>1</v>
      </c>
      <c r="G259" s="32">
        <v>6</v>
      </c>
      <c r="H259" s="302">
        <v>6</v>
      </c>
      <c r="I259" s="302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60" t="s">
        <v>352</v>
      </c>
      <c r="Q259" s="310"/>
      <c r="R259" s="310"/>
      <c r="S259" s="310"/>
      <c r="T259" s="311"/>
      <c r="U259" s="34"/>
      <c r="V259" s="34"/>
      <c r="W259" s="35" t="s">
        <v>68</v>
      </c>
      <c r="X259" s="307">
        <v>0</v>
      </c>
      <c r="Y259" s="304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D259" s="52">
        <f>X259*G259</f>
        <v>0</v>
      </c>
      <c r="AE259" s="52">
        <f>X259/J259</f>
        <v>0</v>
      </c>
      <c r="AG259" s="67"/>
      <c r="AJ259" s="71" t="s">
        <v>70</v>
      </c>
      <c r="AK259" s="71">
        <v>1</v>
      </c>
      <c r="BB259" s="239" t="s">
        <v>1</v>
      </c>
      <c r="BM259" s="67">
        <v>0</v>
      </c>
      <c r="BN259" s="67">
        <v>0</v>
      </c>
      <c r="BO259" s="67">
        <v>0</v>
      </c>
      <c r="BP259" s="67">
        <v>0</v>
      </c>
    </row>
    <row r="260" spans="1:68" x14ac:dyDescent="0.2">
      <c r="A260" s="315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7"/>
      <c r="P260" s="318" t="s">
        <v>71</v>
      </c>
      <c r="Q260" s="319"/>
      <c r="R260" s="319"/>
      <c r="S260" s="319"/>
      <c r="T260" s="319"/>
      <c r="U260" s="319"/>
      <c r="V260" s="320"/>
      <c r="W260" s="37" t="s">
        <v>68</v>
      </c>
      <c r="X260" s="308">
        <f>IFERROR(SUM(X257:X259),"0")</f>
        <v>0</v>
      </c>
      <c r="Y260" s="305">
        <f>IFERROR(SUM(Y257:Y259),"0")</f>
        <v>0</v>
      </c>
      <c r="Z260" s="305">
        <f>IFERROR(IF(Z257="",0,Z257),"0")+IFERROR(IF(Z258="",0,Z258),"0")+IFERROR(IF(Z259="",0,Z259),"0")</f>
        <v>0</v>
      </c>
      <c r="AA260" s="306"/>
      <c r="AB260" s="306"/>
      <c r="AC260" s="306"/>
    </row>
    <row r="261" spans="1:68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16"/>
      <c r="M261" s="316"/>
      <c r="N261" s="316"/>
      <c r="O261" s="317"/>
      <c r="P261" s="318" t="s">
        <v>71</v>
      </c>
      <c r="Q261" s="319"/>
      <c r="R261" s="319"/>
      <c r="S261" s="319"/>
      <c r="T261" s="319"/>
      <c r="U261" s="319"/>
      <c r="V261" s="320"/>
      <c r="W261" s="37" t="s">
        <v>72</v>
      </c>
      <c r="X261" s="308">
        <f>IFERROR(SUMPRODUCT(X257:X259*H257:H259),"0")</f>
        <v>0</v>
      </c>
      <c r="Y261" s="305">
        <f>IFERROR(SUMPRODUCT(Y257:Y259*H257:H259),"0")</f>
        <v>0</v>
      </c>
      <c r="Z261" s="37"/>
      <c r="AA261" s="306"/>
      <c r="AB261" s="306"/>
      <c r="AC261" s="306"/>
    </row>
    <row r="262" spans="1:68" ht="14.25" customHeight="1" x14ac:dyDescent="0.25">
      <c r="A262" s="326" t="s">
        <v>75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16"/>
      <c r="Y262" s="316"/>
      <c r="Z262" s="316"/>
      <c r="AA262" s="297"/>
      <c r="AB262" s="297"/>
      <c r="AC262" s="297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313">
        <v>4640242180397</v>
      </c>
      <c r="E263" s="314"/>
      <c r="F263" s="302">
        <v>1</v>
      </c>
      <c r="G263" s="32">
        <v>6</v>
      </c>
      <c r="H263" s="302">
        <v>6</v>
      </c>
      <c r="I263" s="302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9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10"/>
      <c r="R263" s="310"/>
      <c r="S263" s="310"/>
      <c r="T263" s="311"/>
      <c r="U263" s="34"/>
      <c r="V263" s="34"/>
      <c r="W263" s="35" t="s">
        <v>68</v>
      </c>
      <c r="X263" s="307">
        <v>0</v>
      </c>
      <c r="Y263" s="304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D263" s="52">
        <f>X263*G263</f>
        <v>0</v>
      </c>
      <c r="AE263" s="52">
        <f>X263/J263</f>
        <v>0</v>
      </c>
      <c r="AG263" s="67"/>
      <c r="AJ263" s="71" t="s">
        <v>70</v>
      </c>
      <c r="AK263" s="71">
        <v>1</v>
      </c>
      <c r="BB263" s="241" t="s">
        <v>80</v>
      </c>
      <c r="BM263" s="67">
        <v>0</v>
      </c>
      <c r="BN263" s="67">
        <v>0</v>
      </c>
      <c r="BO263" s="67">
        <v>0</v>
      </c>
      <c r="BP263" s="67"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313">
        <v>4640242181219</v>
      </c>
      <c r="E264" s="314"/>
      <c r="F264" s="302">
        <v>0.3</v>
      </c>
      <c r="G264" s="32">
        <v>9</v>
      </c>
      <c r="H264" s="302">
        <v>2.7</v>
      </c>
      <c r="I264" s="302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403" t="s">
        <v>359</v>
      </c>
      <c r="Q264" s="310"/>
      <c r="R264" s="310"/>
      <c r="S264" s="310"/>
      <c r="T264" s="311"/>
      <c r="U264" s="34"/>
      <c r="V264" s="34"/>
      <c r="W264" s="35" t="s">
        <v>68</v>
      </c>
      <c r="X264" s="307">
        <v>0</v>
      </c>
      <c r="Y264" s="304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D264" s="52">
        <f>X264*G264</f>
        <v>0</v>
      </c>
      <c r="AE264" s="52">
        <f>X264/J264</f>
        <v>0</v>
      </c>
      <c r="AG264" s="67"/>
      <c r="AJ264" s="71" t="s">
        <v>70</v>
      </c>
      <c r="AK264" s="71">
        <v>1</v>
      </c>
      <c r="BB264" s="243" t="s">
        <v>80</v>
      </c>
      <c r="BM264" s="67">
        <v>0</v>
      </c>
      <c r="BN264" s="67">
        <v>0</v>
      </c>
      <c r="BO264" s="67">
        <v>0</v>
      </c>
      <c r="BP264" s="67">
        <v>0</v>
      </c>
    </row>
    <row r="265" spans="1:68" x14ac:dyDescent="0.2">
      <c r="A265" s="315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7"/>
      <c r="P265" s="318" t="s">
        <v>71</v>
      </c>
      <c r="Q265" s="319"/>
      <c r="R265" s="319"/>
      <c r="S265" s="319"/>
      <c r="T265" s="319"/>
      <c r="U265" s="319"/>
      <c r="V265" s="320"/>
      <c r="W265" s="37" t="s">
        <v>68</v>
      </c>
      <c r="X265" s="308">
        <f>IFERROR(SUM(X263:X264),"0")</f>
        <v>0</v>
      </c>
      <c r="Y265" s="305">
        <f>IFERROR(SUM(Y263:Y264),"0")</f>
        <v>0</v>
      </c>
      <c r="Z265" s="305">
        <f>IFERROR(IF(Z263="",0,Z263),"0")+IFERROR(IF(Z264="",0,Z264),"0")</f>
        <v>0</v>
      </c>
      <c r="AA265" s="306"/>
      <c r="AB265" s="306"/>
      <c r="AC265" s="306"/>
    </row>
    <row r="266" spans="1:68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7"/>
      <c r="P266" s="318" t="s">
        <v>71</v>
      </c>
      <c r="Q266" s="319"/>
      <c r="R266" s="319"/>
      <c r="S266" s="319"/>
      <c r="T266" s="319"/>
      <c r="U266" s="319"/>
      <c r="V266" s="320"/>
      <c r="W266" s="37" t="s">
        <v>72</v>
      </c>
      <c r="X266" s="308">
        <f>IFERROR(SUMPRODUCT(X263:X264*H263:H264),"0")</f>
        <v>0</v>
      </c>
      <c r="Y266" s="305">
        <f>IFERROR(SUMPRODUCT(Y263:Y264*H263:H264),"0")</f>
        <v>0</v>
      </c>
      <c r="Z266" s="37"/>
      <c r="AA266" s="306"/>
      <c r="AB266" s="306"/>
      <c r="AC266" s="306"/>
    </row>
    <row r="267" spans="1:68" ht="14.25" customHeight="1" x14ac:dyDescent="0.25">
      <c r="A267" s="326" t="s">
        <v>115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6"/>
      <c r="Y267" s="316"/>
      <c r="Z267" s="316"/>
      <c r="AA267" s="297"/>
      <c r="AB267" s="297"/>
      <c r="AC267" s="297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313">
        <v>4640242180304</v>
      </c>
      <c r="E268" s="314"/>
      <c r="F268" s="302">
        <v>2.7</v>
      </c>
      <c r="G268" s="32">
        <v>1</v>
      </c>
      <c r="H268" s="302">
        <v>2.7</v>
      </c>
      <c r="I268" s="302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61" t="s">
        <v>362</v>
      </c>
      <c r="Q268" s="310"/>
      <c r="R268" s="310"/>
      <c r="S268" s="310"/>
      <c r="T268" s="311"/>
      <c r="U268" s="34"/>
      <c r="V268" s="34"/>
      <c r="W268" s="35" t="s">
        <v>68</v>
      </c>
      <c r="X268" s="307">
        <v>0</v>
      </c>
      <c r="Y268" s="304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D268" s="52">
        <f>X268*G268</f>
        <v>0</v>
      </c>
      <c r="AE268" s="52">
        <f>X268/J268</f>
        <v>0</v>
      </c>
      <c r="AG268" s="67"/>
      <c r="AJ268" s="71" t="s">
        <v>70</v>
      </c>
      <c r="AK268" s="71">
        <v>1</v>
      </c>
      <c r="BB268" s="245" t="s">
        <v>80</v>
      </c>
      <c r="BM268" s="67">
        <v>0</v>
      </c>
      <c r="BN268" s="67">
        <v>0</v>
      </c>
      <c r="BO268" s="67">
        <v>0</v>
      </c>
      <c r="BP268" s="67"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313">
        <v>4640242180236</v>
      </c>
      <c r="E269" s="314"/>
      <c r="F269" s="302">
        <v>5</v>
      </c>
      <c r="G269" s="32">
        <v>1</v>
      </c>
      <c r="H269" s="302">
        <v>5</v>
      </c>
      <c r="I269" s="302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10"/>
      <c r="R269" s="310"/>
      <c r="S269" s="310"/>
      <c r="T269" s="311"/>
      <c r="U269" s="34"/>
      <c r="V269" s="34"/>
      <c r="W269" s="35" t="s">
        <v>68</v>
      </c>
      <c r="X269" s="307">
        <v>0</v>
      </c>
      <c r="Y269" s="304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D269" s="52">
        <f>X269*G269</f>
        <v>0</v>
      </c>
      <c r="AE269" s="52">
        <f>X269/J269</f>
        <v>0</v>
      </c>
      <c r="AG269" s="67"/>
      <c r="AJ269" s="71" t="s">
        <v>70</v>
      </c>
      <c r="AK269" s="71">
        <v>1</v>
      </c>
      <c r="BB269" s="247" t="s">
        <v>80</v>
      </c>
      <c r="BM269" s="67">
        <v>0</v>
      </c>
      <c r="BN269" s="67">
        <v>0</v>
      </c>
      <c r="BO269" s="67">
        <v>0</v>
      </c>
      <c r="BP269" s="67"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313">
        <v>4640242180410</v>
      </c>
      <c r="E270" s="314"/>
      <c r="F270" s="302">
        <v>2.2400000000000002</v>
      </c>
      <c r="G270" s="32">
        <v>1</v>
      </c>
      <c r="H270" s="302">
        <v>2.2400000000000002</v>
      </c>
      <c r="I270" s="302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7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10"/>
      <c r="R270" s="310"/>
      <c r="S270" s="310"/>
      <c r="T270" s="311"/>
      <c r="U270" s="34"/>
      <c r="V270" s="34"/>
      <c r="W270" s="35" t="s">
        <v>68</v>
      </c>
      <c r="X270" s="307">
        <v>0</v>
      </c>
      <c r="Y270" s="304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D270" s="52">
        <f>X270*G270</f>
        <v>0</v>
      </c>
      <c r="AE270" s="52">
        <f>X270/J270</f>
        <v>0</v>
      </c>
      <c r="AG270" s="67"/>
      <c r="AJ270" s="71" t="s">
        <v>70</v>
      </c>
      <c r="AK270" s="71">
        <v>1</v>
      </c>
      <c r="BB270" s="249" t="s">
        <v>80</v>
      </c>
      <c r="BM270" s="67">
        <v>0</v>
      </c>
      <c r="BN270" s="67">
        <v>0</v>
      </c>
      <c r="BO270" s="67">
        <v>0</v>
      </c>
      <c r="BP270" s="67">
        <v>0</v>
      </c>
    </row>
    <row r="271" spans="1:68" x14ac:dyDescent="0.2">
      <c r="A271" s="315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7"/>
      <c r="P271" s="318" t="s">
        <v>71</v>
      </c>
      <c r="Q271" s="319"/>
      <c r="R271" s="319"/>
      <c r="S271" s="319"/>
      <c r="T271" s="319"/>
      <c r="U271" s="319"/>
      <c r="V271" s="320"/>
      <c r="W271" s="37" t="s">
        <v>68</v>
      </c>
      <c r="X271" s="308">
        <f>IFERROR(SUM(X268:X270),"0")</f>
        <v>0</v>
      </c>
      <c r="Y271" s="305">
        <f>IFERROR(SUM(Y268:Y270),"0")</f>
        <v>0</v>
      </c>
      <c r="Z271" s="305">
        <f>IFERROR(IF(Z268="",0,Z268),"0")+IFERROR(IF(Z269="",0,Z269),"0")+IFERROR(IF(Z270="",0,Z270),"0")</f>
        <v>0</v>
      </c>
      <c r="AA271" s="306"/>
      <c r="AB271" s="306"/>
      <c r="AC271" s="306"/>
    </row>
    <row r="272" spans="1:68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7"/>
      <c r="P272" s="318" t="s">
        <v>71</v>
      </c>
      <c r="Q272" s="319"/>
      <c r="R272" s="319"/>
      <c r="S272" s="319"/>
      <c r="T272" s="319"/>
      <c r="U272" s="319"/>
      <c r="V272" s="320"/>
      <c r="W272" s="37" t="s">
        <v>72</v>
      </c>
      <c r="X272" s="308">
        <f>IFERROR(SUMPRODUCT(X268:X270*H268:H270),"0")</f>
        <v>0</v>
      </c>
      <c r="Y272" s="305">
        <f>IFERROR(SUMPRODUCT(Y268:Y270*H268:H270),"0")</f>
        <v>0</v>
      </c>
      <c r="Z272" s="37"/>
      <c r="AA272" s="306"/>
      <c r="AB272" s="306"/>
      <c r="AC272" s="306"/>
    </row>
    <row r="273" spans="1:68" ht="14.25" customHeight="1" x14ac:dyDescent="0.25">
      <c r="A273" s="326" t="s">
        <v>121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16"/>
      <c r="Y273" s="316"/>
      <c r="Z273" s="316"/>
      <c r="AA273" s="297"/>
      <c r="AB273" s="297"/>
      <c r="AC273" s="297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313">
        <v>4640242181554</v>
      </c>
      <c r="E274" s="314"/>
      <c r="F274" s="302">
        <v>3</v>
      </c>
      <c r="G274" s="32">
        <v>1</v>
      </c>
      <c r="H274" s="302">
        <v>3</v>
      </c>
      <c r="I274" s="302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44" t="s">
        <v>370</v>
      </c>
      <c r="Q274" s="310"/>
      <c r="R274" s="310"/>
      <c r="S274" s="310"/>
      <c r="T274" s="311"/>
      <c r="U274" s="34"/>
      <c r="V274" s="34"/>
      <c r="W274" s="35" t="s">
        <v>68</v>
      </c>
      <c r="X274" s="307">
        <v>0</v>
      </c>
      <c r="Y274" s="304">
        <f t="shared" ref="Y274:Y288" si="8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D274" s="52">
        <f t="shared" ref="AD274:AD288" si="9">X274*G274</f>
        <v>0</v>
      </c>
      <c r="AE274" s="52">
        <f t="shared" ref="AE274:AE288" si="10">X274/J274</f>
        <v>0</v>
      </c>
      <c r="AG274" s="67"/>
      <c r="AJ274" s="71" t="s">
        <v>70</v>
      </c>
      <c r="AK274" s="71">
        <v>1</v>
      </c>
      <c r="BB274" s="251" t="s">
        <v>80</v>
      </c>
      <c r="BM274" s="67">
        <v>0</v>
      </c>
      <c r="BN274" s="67">
        <v>0</v>
      </c>
      <c r="BO274" s="67">
        <v>0</v>
      </c>
      <c r="BP274" s="67"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313">
        <v>4640242181561</v>
      </c>
      <c r="E275" s="314"/>
      <c r="F275" s="302">
        <v>3.7</v>
      </c>
      <c r="G275" s="32">
        <v>1</v>
      </c>
      <c r="H275" s="302">
        <v>3.7</v>
      </c>
      <c r="I275" s="302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35" t="s">
        <v>374</v>
      </c>
      <c r="Q275" s="310"/>
      <c r="R275" s="310"/>
      <c r="S275" s="310"/>
      <c r="T275" s="311"/>
      <c r="U275" s="34"/>
      <c r="V275" s="34"/>
      <c r="W275" s="35" t="s">
        <v>68</v>
      </c>
      <c r="X275" s="307">
        <v>0</v>
      </c>
      <c r="Y275" s="304">
        <f t="shared" si="8"/>
        <v>0</v>
      </c>
      <c r="Z275" s="36">
        <f>IFERROR(IF(X275="","",X275*0.00936),"")</f>
        <v>0</v>
      </c>
      <c r="AA275" s="56"/>
      <c r="AB275" s="57"/>
      <c r="AC275" s="252" t="s">
        <v>375</v>
      </c>
      <c r="AD275" s="52">
        <f t="shared" si="9"/>
        <v>0</v>
      </c>
      <c r="AE275" s="52">
        <f t="shared" si="10"/>
        <v>0</v>
      </c>
      <c r="AG275" s="67"/>
      <c r="AJ275" s="71" t="s">
        <v>70</v>
      </c>
      <c r="AK275" s="71">
        <v>1</v>
      </c>
      <c r="BB275" s="253" t="s">
        <v>80</v>
      </c>
      <c r="BM275" s="67">
        <v>0</v>
      </c>
      <c r="BN275" s="67">
        <v>0</v>
      </c>
      <c r="BO275" s="67">
        <v>0</v>
      </c>
      <c r="BP275" s="67"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313">
        <v>4640242181424</v>
      </c>
      <c r="E276" s="314"/>
      <c r="F276" s="302">
        <v>5.5</v>
      </c>
      <c r="G276" s="32">
        <v>1</v>
      </c>
      <c r="H276" s="302">
        <v>5.5</v>
      </c>
      <c r="I276" s="302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7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10"/>
      <c r="R276" s="310"/>
      <c r="S276" s="310"/>
      <c r="T276" s="311"/>
      <c r="U276" s="34"/>
      <c r="V276" s="34"/>
      <c r="W276" s="35" t="s">
        <v>68</v>
      </c>
      <c r="X276" s="307">
        <v>0</v>
      </c>
      <c r="Y276" s="304">
        <f t="shared" si="8"/>
        <v>0</v>
      </c>
      <c r="Z276" s="36">
        <f>IFERROR(IF(X276="","",X276*0.0155),"")</f>
        <v>0</v>
      </c>
      <c r="AA276" s="56"/>
      <c r="AB276" s="57"/>
      <c r="AC276" s="254" t="s">
        <v>371</v>
      </c>
      <c r="AD276" s="52">
        <f t="shared" si="9"/>
        <v>0</v>
      </c>
      <c r="AE276" s="52">
        <f t="shared" si="10"/>
        <v>0</v>
      </c>
      <c r="AG276" s="67"/>
      <c r="AJ276" s="71" t="s">
        <v>70</v>
      </c>
      <c r="AK276" s="71">
        <v>1</v>
      </c>
      <c r="BB276" s="255" t="s">
        <v>80</v>
      </c>
      <c r="BM276" s="67">
        <v>0</v>
      </c>
      <c r="BN276" s="67">
        <v>0</v>
      </c>
      <c r="BO276" s="67">
        <v>0</v>
      </c>
      <c r="BP276" s="67"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313">
        <v>4640242181431</v>
      </c>
      <c r="E277" s="314"/>
      <c r="F277" s="302">
        <v>3.5</v>
      </c>
      <c r="G277" s="32">
        <v>1</v>
      </c>
      <c r="H277" s="302">
        <v>3.5</v>
      </c>
      <c r="I277" s="302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8" t="s">
        <v>380</v>
      </c>
      <c r="Q277" s="310"/>
      <c r="R277" s="310"/>
      <c r="S277" s="310"/>
      <c r="T277" s="311"/>
      <c r="U277" s="34"/>
      <c r="V277" s="34"/>
      <c r="W277" s="35" t="s">
        <v>68</v>
      </c>
      <c r="X277" s="307">
        <v>0</v>
      </c>
      <c r="Y277" s="304">
        <f t="shared" si="8"/>
        <v>0</v>
      </c>
      <c r="Z277" s="36">
        <f t="shared" ref="Z277:Z283" si="11">IFERROR(IF(X277="","",X277*0.00936),"")</f>
        <v>0</v>
      </c>
      <c r="AA277" s="56"/>
      <c r="AB277" s="57"/>
      <c r="AC277" s="256" t="s">
        <v>381</v>
      </c>
      <c r="AD277" s="52">
        <f t="shared" si="9"/>
        <v>0</v>
      </c>
      <c r="AE277" s="52">
        <f t="shared" si="10"/>
        <v>0</v>
      </c>
      <c r="AG277" s="67"/>
      <c r="AJ277" s="71" t="s">
        <v>70</v>
      </c>
      <c r="AK277" s="71">
        <v>1</v>
      </c>
      <c r="BB277" s="257" t="s">
        <v>80</v>
      </c>
      <c r="BM277" s="67">
        <v>0</v>
      </c>
      <c r="BN277" s="67">
        <v>0</v>
      </c>
      <c r="BO277" s="67">
        <v>0</v>
      </c>
      <c r="BP277" s="67"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313">
        <v>4640242181523</v>
      </c>
      <c r="E278" s="314"/>
      <c r="F278" s="302">
        <v>3</v>
      </c>
      <c r="G278" s="32">
        <v>1</v>
      </c>
      <c r="H278" s="302">
        <v>3</v>
      </c>
      <c r="I278" s="302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10"/>
      <c r="R278" s="310"/>
      <c r="S278" s="310"/>
      <c r="T278" s="311"/>
      <c r="U278" s="34"/>
      <c r="V278" s="34"/>
      <c r="W278" s="35" t="s">
        <v>68</v>
      </c>
      <c r="X278" s="307">
        <v>0</v>
      </c>
      <c r="Y278" s="304">
        <f t="shared" si="8"/>
        <v>0</v>
      </c>
      <c r="Z278" s="36">
        <f t="shared" si="11"/>
        <v>0</v>
      </c>
      <c r="AA278" s="56"/>
      <c r="AB278" s="57"/>
      <c r="AC278" s="258" t="s">
        <v>375</v>
      </c>
      <c r="AD278" s="52">
        <f t="shared" si="9"/>
        <v>0</v>
      </c>
      <c r="AE278" s="52">
        <f t="shared" si="10"/>
        <v>0</v>
      </c>
      <c r="AG278" s="67"/>
      <c r="AJ278" s="71" t="s">
        <v>70</v>
      </c>
      <c r="AK278" s="71">
        <v>1</v>
      </c>
      <c r="BB278" s="259" t="s">
        <v>80</v>
      </c>
      <c r="BM278" s="67">
        <v>0</v>
      </c>
      <c r="BN278" s="67">
        <v>0</v>
      </c>
      <c r="BO278" s="67">
        <v>0</v>
      </c>
      <c r="BP278" s="67"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313">
        <v>4640242181486</v>
      </c>
      <c r="E279" s="314"/>
      <c r="F279" s="302">
        <v>3.7</v>
      </c>
      <c r="G279" s="32">
        <v>1</v>
      </c>
      <c r="H279" s="302">
        <v>3.7</v>
      </c>
      <c r="I279" s="302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10"/>
      <c r="R279" s="310"/>
      <c r="S279" s="310"/>
      <c r="T279" s="311"/>
      <c r="U279" s="34"/>
      <c r="V279" s="34"/>
      <c r="W279" s="35" t="s">
        <v>68</v>
      </c>
      <c r="X279" s="307">
        <v>0</v>
      </c>
      <c r="Y279" s="304">
        <f t="shared" si="8"/>
        <v>0</v>
      </c>
      <c r="Z279" s="36">
        <f t="shared" si="11"/>
        <v>0</v>
      </c>
      <c r="AA279" s="56"/>
      <c r="AB279" s="57"/>
      <c r="AC279" s="260" t="s">
        <v>371</v>
      </c>
      <c r="AD279" s="52">
        <f t="shared" si="9"/>
        <v>0</v>
      </c>
      <c r="AE279" s="52">
        <f t="shared" si="10"/>
        <v>0</v>
      </c>
      <c r="AG279" s="67"/>
      <c r="AJ279" s="71" t="s">
        <v>70</v>
      </c>
      <c r="AK279" s="71">
        <v>1</v>
      </c>
      <c r="BB279" s="261" t="s">
        <v>80</v>
      </c>
      <c r="BM279" s="67">
        <v>0</v>
      </c>
      <c r="BN279" s="67">
        <v>0</v>
      </c>
      <c r="BO279" s="67">
        <v>0</v>
      </c>
      <c r="BP279" s="67"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313">
        <v>4640242181493</v>
      </c>
      <c r="E280" s="314"/>
      <c r="F280" s="302">
        <v>3.7</v>
      </c>
      <c r="G280" s="32">
        <v>1</v>
      </c>
      <c r="H280" s="302">
        <v>3.7</v>
      </c>
      <c r="I280" s="302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91" t="s">
        <v>388</v>
      </c>
      <c r="Q280" s="310"/>
      <c r="R280" s="310"/>
      <c r="S280" s="310"/>
      <c r="T280" s="311"/>
      <c r="U280" s="34"/>
      <c r="V280" s="34"/>
      <c r="W280" s="35" t="s">
        <v>68</v>
      </c>
      <c r="X280" s="307">
        <v>0</v>
      </c>
      <c r="Y280" s="304">
        <f t="shared" si="8"/>
        <v>0</v>
      </c>
      <c r="Z280" s="36">
        <f t="shared" si="11"/>
        <v>0</v>
      </c>
      <c r="AA280" s="56"/>
      <c r="AB280" s="57"/>
      <c r="AC280" s="262" t="s">
        <v>371</v>
      </c>
      <c r="AD280" s="52">
        <f t="shared" si="9"/>
        <v>0</v>
      </c>
      <c r="AE280" s="52">
        <f t="shared" si="10"/>
        <v>0</v>
      </c>
      <c r="AG280" s="67"/>
      <c r="AJ280" s="71" t="s">
        <v>70</v>
      </c>
      <c r="AK280" s="71">
        <v>1</v>
      </c>
      <c r="BB280" s="263" t="s">
        <v>80</v>
      </c>
      <c r="BM280" s="67">
        <v>0</v>
      </c>
      <c r="BN280" s="67">
        <v>0</v>
      </c>
      <c r="BO280" s="67">
        <v>0</v>
      </c>
      <c r="BP280" s="67"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313">
        <v>4640242181509</v>
      </c>
      <c r="E281" s="314"/>
      <c r="F281" s="302">
        <v>3.7</v>
      </c>
      <c r="G281" s="32">
        <v>1</v>
      </c>
      <c r="H281" s="302">
        <v>3.7</v>
      </c>
      <c r="I281" s="302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7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10"/>
      <c r="R281" s="310"/>
      <c r="S281" s="310"/>
      <c r="T281" s="311"/>
      <c r="U281" s="34"/>
      <c r="V281" s="34"/>
      <c r="W281" s="35" t="s">
        <v>68</v>
      </c>
      <c r="X281" s="307">
        <v>0</v>
      </c>
      <c r="Y281" s="304">
        <f t="shared" si="8"/>
        <v>0</v>
      </c>
      <c r="Z281" s="36">
        <f t="shared" si="11"/>
        <v>0</v>
      </c>
      <c r="AA281" s="56"/>
      <c r="AB281" s="57"/>
      <c r="AC281" s="264" t="s">
        <v>371</v>
      </c>
      <c r="AD281" s="52">
        <f t="shared" si="9"/>
        <v>0</v>
      </c>
      <c r="AE281" s="52">
        <f t="shared" si="10"/>
        <v>0</v>
      </c>
      <c r="AG281" s="67"/>
      <c r="AJ281" s="71" t="s">
        <v>70</v>
      </c>
      <c r="AK281" s="71">
        <v>1</v>
      </c>
      <c r="BB281" s="265" t="s">
        <v>80</v>
      </c>
      <c r="BM281" s="67">
        <v>0</v>
      </c>
      <c r="BN281" s="67">
        <v>0</v>
      </c>
      <c r="BO281" s="67">
        <v>0</v>
      </c>
      <c r="BP281" s="67"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313">
        <v>4640242181240</v>
      </c>
      <c r="E282" s="314"/>
      <c r="F282" s="302">
        <v>0.3</v>
      </c>
      <c r="G282" s="32">
        <v>9</v>
      </c>
      <c r="H282" s="302">
        <v>2.7</v>
      </c>
      <c r="I282" s="302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61" t="s">
        <v>393</v>
      </c>
      <c r="Q282" s="310"/>
      <c r="R282" s="310"/>
      <c r="S282" s="310"/>
      <c r="T282" s="311"/>
      <c r="U282" s="34"/>
      <c r="V282" s="34"/>
      <c r="W282" s="35" t="s">
        <v>68</v>
      </c>
      <c r="X282" s="307">
        <v>0</v>
      </c>
      <c r="Y282" s="304">
        <f t="shared" si="8"/>
        <v>0</v>
      </c>
      <c r="Z282" s="36">
        <f t="shared" si="11"/>
        <v>0</v>
      </c>
      <c r="AA282" s="56"/>
      <c r="AB282" s="57"/>
      <c r="AC282" s="266" t="s">
        <v>371</v>
      </c>
      <c r="AD282" s="52">
        <f t="shared" si="9"/>
        <v>0</v>
      </c>
      <c r="AE282" s="52">
        <f t="shared" si="10"/>
        <v>0</v>
      </c>
      <c r="AG282" s="67"/>
      <c r="AJ282" s="71" t="s">
        <v>70</v>
      </c>
      <c r="AK282" s="71">
        <v>1</v>
      </c>
      <c r="BB282" s="267" t="s">
        <v>80</v>
      </c>
      <c r="BM282" s="67">
        <v>0</v>
      </c>
      <c r="BN282" s="67">
        <v>0</v>
      </c>
      <c r="BO282" s="67">
        <v>0</v>
      </c>
      <c r="BP282" s="67"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313">
        <v>4640242181318</v>
      </c>
      <c r="E283" s="314"/>
      <c r="F283" s="302">
        <v>0.3</v>
      </c>
      <c r="G283" s="32">
        <v>9</v>
      </c>
      <c r="H283" s="302">
        <v>2.7</v>
      </c>
      <c r="I283" s="302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07" t="s">
        <v>396</v>
      </c>
      <c r="Q283" s="310"/>
      <c r="R283" s="310"/>
      <c r="S283" s="310"/>
      <c r="T283" s="311"/>
      <c r="U283" s="34"/>
      <c r="V283" s="34"/>
      <c r="W283" s="35" t="s">
        <v>68</v>
      </c>
      <c r="X283" s="307">
        <v>0</v>
      </c>
      <c r="Y283" s="304">
        <f t="shared" si="8"/>
        <v>0</v>
      </c>
      <c r="Z283" s="36">
        <f t="shared" si="11"/>
        <v>0</v>
      </c>
      <c r="AA283" s="56"/>
      <c r="AB283" s="57"/>
      <c r="AC283" s="268" t="s">
        <v>375</v>
      </c>
      <c r="AD283" s="52">
        <f t="shared" si="9"/>
        <v>0</v>
      </c>
      <c r="AE283" s="52">
        <f t="shared" si="10"/>
        <v>0</v>
      </c>
      <c r="AG283" s="67"/>
      <c r="AJ283" s="71" t="s">
        <v>70</v>
      </c>
      <c r="AK283" s="71">
        <v>1</v>
      </c>
      <c r="BB283" s="269" t="s">
        <v>80</v>
      </c>
      <c r="BM283" s="67">
        <v>0</v>
      </c>
      <c r="BN283" s="67">
        <v>0</v>
      </c>
      <c r="BO283" s="67">
        <v>0</v>
      </c>
      <c r="BP283" s="67"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313">
        <v>4640242181387</v>
      </c>
      <c r="E284" s="314"/>
      <c r="F284" s="302">
        <v>0.3</v>
      </c>
      <c r="G284" s="32">
        <v>9</v>
      </c>
      <c r="H284" s="302">
        <v>2.7</v>
      </c>
      <c r="I284" s="302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64" t="s">
        <v>399</v>
      </c>
      <c r="Q284" s="310"/>
      <c r="R284" s="310"/>
      <c r="S284" s="310"/>
      <c r="T284" s="311"/>
      <c r="U284" s="34"/>
      <c r="V284" s="34"/>
      <c r="W284" s="35" t="s">
        <v>68</v>
      </c>
      <c r="X284" s="307">
        <v>0</v>
      </c>
      <c r="Y284" s="304">
        <f t="shared" si="8"/>
        <v>0</v>
      </c>
      <c r="Z284" s="36">
        <f>IFERROR(IF(X284="","",X284*0.00502),"")</f>
        <v>0</v>
      </c>
      <c r="AA284" s="56"/>
      <c r="AB284" s="57"/>
      <c r="AC284" s="270" t="s">
        <v>371</v>
      </c>
      <c r="AD284" s="52">
        <f t="shared" si="9"/>
        <v>0</v>
      </c>
      <c r="AE284" s="52">
        <f t="shared" si="10"/>
        <v>0</v>
      </c>
      <c r="AG284" s="67"/>
      <c r="AJ284" s="71" t="s">
        <v>70</v>
      </c>
      <c r="AK284" s="71">
        <v>1</v>
      </c>
      <c r="BB284" s="271" t="s">
        <v>80</v>
      </c>
      <c r="BM284" s="67">
        <v>0</v>
      </c>
      <c r="BN284" s="67">
        <v>0</v>
      </c>
      <c r="BO284" s="67">
        <v>0</v>
      </c>
      <c r="BP284" s="67"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313">
        <v>4640242181394</v>
      </c>
      <c r="E285" s="314"/>
      <c r="F285" s="302">
        <v>0.3</v>
      </c>
      <c r="G285" s="32">
        <v>9</v>
      </c>
      <c r="H285" s="302">
        <v>2.7</v>
      </c>
      <c r="I285" s="302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10" t="s">
        <v>402</v>
      </c>
      <c r="Q285" s="310"/>
      <c r="R285" s="310"/>
      <c r="S285" s="310"/>
      <c r="T285" s="311"/>
      <c r="U285" s="34"/>
      <c r="V285" s="34"/>
      <c r="W285" s="35" t="s">
        <v>68</v>
      </c>
      <c r="X285" s="307">
        <v>0</v>
      </c>
      <c r="Y285" s="304">
        <f t="shared" si="8"/>
        <v>0</v>
      </c>
      <c r="Z285" s="36">
        <f>IFERROR(IF(X285="","",X285*0.00502),"")</f>
        <v>0</v>
      </c>
      <c r="AA285" s="56"/>
      <c r="AB285" s="57"/>
      <c r="AC285" s="272" t="s">
        <v>371</v>
      </c>
      <c r="AD285" s="52">
        <f t="shared" si="9"/>
        <v>0</v>
      </c>
      <c r="AE285" s="52">
        <f t="shared" si="10"/>
        <v>0</v>
      </c>
      <c r="AG285" s="67"/>
      <c r="AJ285" s="71" t="s">
        <v>70</v>
      </c>
      <c r="AK285" s="71">
        <v>1</v>
      </c>
      <c r="BB285" s="273" t="s">
        <v>80</v>
      </c>
      <c r="BM285" s="67">
        <v>0</v>
      </c>
      <c r="BN285" s="67">
        <v>0</v>
      </c>
      <c r="BO285" s="67">
        <v>0</v>
      </c>
      <c r="BP285" s="67"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313">
        <v>4640242181332</v>
      </c>
      <c r="E286" s="314"/>
      <c r="F286" s="302">
        <v>0.3</v>
      </c>
      <c r="G286" s="32">
        <v>9</v>
      </c>
      <c r="H286" s="302">
        <v>2.7</v>
      </c>
      <c r="I286" s="302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71" t="s">
        <v>405</v>
      </c>
      <c r="Q286" s="310"/>
      <c r="R286" s="310"/>
      <c r="S286" s="310"/>
      <c r="T286" s="311"/>
      <c r="U286" s="34"/>
      <c r="V286" s="34"/>
      <c r="W286" s="35" t="s">
        <v>68</v>
      </c>
      <c r="X286" s="307">
        <v>0</v>
      </c>
      <c r="Y286" s="304">
        <f t="shared" si="8"/>
        <v>0</v>
      </c>
      <c r="Z286" s="36">
        <f>IFERROR(IF(X286="","",X286*0.00502),"")</f>
        <v>0</v>
      </c>
      <c r="AA286" s="56"/>
      <c r="AB286" s="57"/>
      <c r="AC286" s="274" t="s">
        <v>371</v>
      </c>
      <c r="AD286" s="52">
        <f t="shared" si="9"/>
        <v>0</v>
      </c>
      <c r="AE286" s="52">
        <f t="shared" si="10"/>
        <v>0</v>
      </c>
      <c r="AG286" s="67"/>
      <c r="AJ286" s="71" t="s">
        <v>70</v>
      </c>
      <c r="AK286" s="71">
        <v>1</v>
      </c>
      <c r="BB286" s="275" t="s">
        <v>80</v>
      </c>
      <c r="BM286" s="67">
        <v>0</v>
      </c>
      <c r="BN286" s="67">
        <v>0</v>
      </c>
      <c r="BO286" s="67">
        <v>0</v>
      </c>
      <c r="BP286" s="67"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313">
        <v>4640242181349</v>
      </c>
      <c r="E287" s="314"/>
      <c r="F287" s="302">
        <v>0.3</v>
      </c>
      <c r="G287" s="32">
        <v>9</v>
      </c>
      <c r="H287" s="302">
        <v>2.7</v>
      </c>
      <c r="I287" s="302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77" t="s">
        <v>408</v>
      </c>
      <c r="Q287" s="310"/>
      <c r="R287" s="310"/>
      <c r="S287" s="310"/>
      <c r="T287" s="311"/>
      <c r="U287" s="34"/>
      <c r="V287" s="34"/>
      <c r="W287" s="35" t="s">
        <v>68</v>
      </c>
      <c r="X287" s="307">
        <v>0</v>
      </c>
      <c r="Y287" s="304">
        <f t="shared" si="8"/>
        <v>0</v>
      </c>
      <c r="Z287" s="36">
        <f>IFERROR(IF(X287="","",X287*0.00502),"")</f>
        <v>0</v>
      </c>
      <c r="AA287" s="56"/>
      <c r="AB287" s="57"/>
      <c r="AC287" s="276" t="s">
        <v>371</v>
      </c>
      <c r="AD287" s="52">
        <f t="shared" si="9"/>
        <v>0</v>
      </c>
      <c r="AE287" s="52">
        <f t="shared" si="10"/>
        <v>0</v>
      </c>
      <c r="AG287" s="67"/>
      <c r="AJ287" s="71" t="s">
        <v>70</v>
      </c>
      <c r="AK287" s="71">
        <v>1</v>
      </c>
      <c r="BB287" s="277" t="s">
        <v>80</v>
      </c>
      <c r="BM287" s="67">
        <v>0</v>
      </c>
      <c r="BN287" s="67">
        <v>0</v>
      </c>
      <c r="BO287" s="67">
        <v>0</v>
      </c>
      <c r="BP287" s="67"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313">
        <v>4640242181370</v>
      </c>
      <c r="E288" s="314"/>
      <c r="F288" s="302">
        <v>0.3</v>
      </c>
      <c r="G288" s="32">
        <v>9</v>
      </c>
      <c r="H288" s="302">
        <v>2.7</v>
      </c>
      <c r="I288" s="302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94" t="s">
        <v>411</v>
      </c>
      <c r="Q288" s="310"/>
      <c r="R288" s="310"/>
      <c r="S288" s="310"/>
      <c r="T288" s="311"/>
      <c r="U288" s="34"/>
      <c r="V288" s="34"/>
      <c r="W288" s="35" t="s">
        <v>68</v>
      </c>
      <c r="X288" s="307">
        <v>0</v>
      </c>
      <c r="Y288" s="304">
        <f t="shared" si="8"/>
        <v>0</v>
      </c>
      <c r="Z288" s="36">
        <f>IFERROR(IF(X288="","",X288*0.00502),"")</f>
        <v>0</v>
      </c>
      <c r="AA288" s="56"/>
      <c r="AB288" s="57"/>
      <c r="AC288" s="278" t="s">
        <v>412</v>
      </c>
      <c r="AD288" s="52">
        <f t="shared" si="9"/>
        <v>0</v>
      </c>
      <c r="AE288" s="52">
        <f t="shared" si="10"/>
        <v>0</v>
      </c>
      <c r="AG288" s="67"/>
      <c r="AJ288" s="71" t="s">
        <v>70</v>
      </c>
      <c r="AK288" s="71">
        <v>1</v>
      </c>
      <c r="BB288" s="279" t="s">
        <v>80</v>
      </c>
      <c r="BM288" s="67">
        <v>0</v>
      </c>
      <c r="BN288" s="67">
        <v>0</v>
      </c>
      <c r="BO288" s="67">
        <v>0</v>
      </c>
      <c r="BP288" s="67">
        <v>0</v>
      </c>
    </row>
    <row r="289" spans="1:32" x14ac:dyDescent="0.2">
      <c r="A289" s="315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16"/>
      <c r="N289" s="316"/>
      <c r="O289" s="317"/>
      <c r="P289" s="318" t="s">
        <v>71</v>
      </c>
      <c r="Q289" s="319"/>
      <c r="R289" s="319"/>
      <c r="S289" s="319"/>
      <c r="T289" s="319"/>
      <c r="U289" s="319"/>
      <c r="V289" s="320"/>
      <c r="W289" s="37" t="s">
        <v>68</v>
      </c>
      <c r="X289" s="308">
        <f>IFERROR(SUM(X274:X288),"0")</f>
        <v>0</v>
      </c>
      <c r="Y289" s="305">
        <f>IFERROR(SUM(Y274:Y288),"0")</f>
        <v>0</v>
      </c>
      <c r="Z289" s="305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306"/>
      <c r="AB289" s="306"/>
      <c r="AC289" s="306"/>
    </row>
    <row r="290" spans="1:32" x14ac:dyDescent="0.2">
      <c r="A290" s="316"/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7"/>
      <c r="P290" s="318" t="s">
        <v>71</v>
      </c>
      <c r="Q290" s="319"/>
      <c r="R290" s="319"/>
      <c r="S290" s="319"/>
      <c r="T290" s="319"/>
      <c r="U290" s="319"/>
      <c r="V290" s="320"/>
      <c r="W290" s="37" t="s">
        <v>72</v>
      </c>
      <c r="X290" s="308">
        <f>IFERROR(SUMPRODUCT(X274:X288*H274:H288),"0")</f>
        <v>0</v>
      </c>
      <c r="Y290" s="305">
        <f>IFERROR(SUMPRODUCT(Y274:Y288*H274:H288),"0")</f>
        <v>0</v>
      </c>
      <c r="Z290" s="37"/>
      <c r="AA290" s="306"/>
      <c r="AB290" s="306"/>
      <c r="AC290" s="306"/>
    </row>
    <row r="291" spans="1:32" ht="15" customHeight="1" x14ac:dyDescent="0.2">
      <c r="A291" s="341"/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42"/>
      <c r="P291" s="379" t="s">
        <v>413</v>
      </c>
      <c r="Q291" s="380"/>
      <c r="R291" s="380"/>
      <c r="S291" s="380"/>
      <c r="T291" s="380"/>
      <c r="U291" s="380"/>
      <c r="V291" s="381"/>
      <c r="W291" s="37" t="s">
        <v>72</v>
      </c>
      <c r="X291" s="308">
        <f>IFERROR(X24+X31+X38+X46+X51+X55+X59+X64+X70+X76+X82+X88+X98+X104+X113+X117+X121+X127+X133+X139+X144+X149+X154+X159+X166+X174+X178+X184+X191+X201+X209+X214+X219+X225+X231+X237+X243+X249+X253+X261+X266+X272+X290,"0")</f>
        <v>8492.4</v>
      </c>
      <c r="Y291" s="305">
        <f>IFERROR(Y24+Y31+Y38+Y46+Y51+Y55+Y59+Y64+Y70+Y76+Y82+Y88+Y98+Y104+Y113+Y117+Y121+Y127+Y133+Y139+Y144+Y149+Y154+Y159+Y166+Y174+Y178+Y184+Y191+Y201+Y209+Y214+Y219+Y225+Y231+Y237+Y243+Y249+Y253+Y261+Y266+Y272+Y290,"0")</f>
        <v>4678.8</v>
      </c>
      <c r="Z291" s="37"/>
      <c r="AA291" s="306"/>
      <c r="AB291" s="306"/>
      <c r="AC291" s="306"/>
    </row>
    <row r="292" spans="1:32" x14ac:dyDescent="0.2">
      <c r="A292" s="316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42"/>
      <c r="P292" s="379" t="s">
        <v>414</v>
      </c>
      <c r="Q292" s="380"/>
      <c r="R292" s="380"/>
      <c r="S292" s="380"/>
      <c r="T292" s="380"/>
      <c r="U292" s="380"/>
      <c r="V292" s="381"/>
      <c r="W292" s="37" t="s">
        <v>72</v>
      </c>
      <c r="X292" s="308">
        <f>IFERROR(SUM(BM22:BM288),"0")</f>
        <v>0</v>
      </c>
      <c r="Y292" s="305">
        <f>IFERROR(SUM(BN22:BN288),"0")</f>
        <v>0</v>
      </c>
      <c r="Z292" s="37"/>
      <c r="AA292" s="306"/>
      <c r="AB292" s="306"/>
      <c r="AC292" s="306"/>
    </row>
    <row r="293" spans="1:3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16"/>
      <c r="M293" s="316"/>
      <c r="N293" s="316"/>
      <c r="O293" s="342"/>
      <c r="P293" s="379" t="s">
        <v>415</v>
      </c>
      <c r="Q293" s="380"/>
      <c r="R293" s="380"/>
      <c r="S293" s="380"/>
      <c r="T293" s="380"/>
      <c r="U293" s="380"/>
      <c r="V293" s="381"/>
      <c r="W293" s="37" t="s">
        <v>416</v>
      </c>
      <c r="X293" s="291">
        <f>ROUNDUP(SUM(BO22:BO288),0)</f>
        <v>0</v>
      </c>
      <c r="Y293" s="38">
        <f>ROUNDUP(SUM(BP22:BP288),0)</f>
        <v>0</v>
      </c>
      <c r="Z293" s="37"/>
      <c r="AA293" s="306"/>
      <c r="AB293" s="306"/>
      <c r="AC293" s="306"/>
    </row>
    <row r="294" spans="1:32" x14ac:dyDescent="0.2">
      <c r="A294" s="316"/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42"/>
      <c r="P294" s="379" t="s">
        <v>417</v>
      </c>
      <c r="Q294" s="380"/>
      <c r="R294" s="380"/>
      <c r="S294" s="380"/>
      <c r="T294" s="380"/>
      <c r="U294" s="380"/>
      <c r="V294" s="381"/>
      <c r="W294" s="37" t="s">
        <v>72</v>
      </c>
      <c r="X294" s="308">
        <f>GrossWeightTotal+PalletQtyTotal*25</f>
        <v>0</v>
      </c>
      <c r="Y294" s="305">
        <f>GrossWeightTotalR+PalletQtyTotalR*25</f>
        <v>0</v>
      </c>
      <c r="Z294" s="37"/>
      <c r="AA294" s="306"/>
      <c r="AB294" s="306"/>
      <c r="AC294" s="306"/>
    </row>
    <row r="295" spans="1:32" x14ac:dyDescent="0.2">
      <c r="A295" s="316"/>
      <c r="B295" s="316"/>
      <c r="C295" s="316"/>
      <c r="D295" s="316"/>
      <c r="E295" s="316"/>
      <c r="F295" s="316"/>
      <c r="G295" s="316"/>
      <c r="H295" s="316"/>
      <c r="I295" s="316"/>
      <c r="J295" s="316"/>
      <c r="K295" s="316"/>
      <c r="L295" s="316"/>
      <c r="M295" s="316"/>
      <c r="N295" s="316"/>
      <c r="O295" s="342"/>
      <c r="P295" s="379" t="s">
        <v>418</v>
      </c>
      <c r="Q295" s="380"/>
      <c r="R295" s="380"/>
      <c r="S295" s="380"/>
      <c r="T295" s="380"/>
      <c r="U295" s="380"/>
      <c r="V295" s="381"/>
      <c r="W295" s="37" t="s">
        <v>416</v>
      </c>
      <c r="X295" s="308">
        <f>IFERROR(X23+X30+X37+X45+X50+X54+X58+X63+X69+X75+X81+X87+X97+X103+X112+X116+X120+X126+X132+X138+X143+X148+X153+X158+X165+X173+X177+X183+X190+X200+X208+X213+X218+X224+X230+X236+X242+X248+X252+X260+X265+X271+X289,"0")</f>
        <v>2681</v>
      </c>
      <c r="Y295" s="305">
        <f>IFERROR(Y23+Y30+Y37+Y45+Y50+Y54+Y58+Y63+Y69+Y75+Y81+Y87+Y97+Y103+Y112+Y116+Y120+Y126+Y132+Y138+Y143+Y148+Y153+Y158+Y165+Y173+Y177+Y183+Y190+Y200+Y208+Y213+Y218+Y224+Y230+Y236+Y242+Y248+Y252+Y260+Y265+Y271+Y289,"0")</f>
        <v>2681</v>
      </c>
      <c r="Z295" s="37"/>
      <c r="AA295" s="306"/>
      <c r="AB295" s="306"/>
      <c r="AC295" s="306"/>
    </row>
    <row r="296" spans="1:32" ht="14.25" customHeight="1" x14ac:dyDescent="0.2">
      <c r="A296" s="316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16"/>
      <c r="M296" s="316"/>
      <c r="N296" s="316"/>
      <c r="O296" s="342"/>
      <c r="P296" s="379" t="s">
        <v>419</v>
      </c>
      <c r="Q296" s="380"/>
      <c r="R296" s="380"/>
      <c r="S296" s="380"/>
      <c r="T296" s="380"/>
      <c r="U296" s="380"/>
      <c r="V296" s="381"/>
      <c r="W296" s="39" t="s">
        <v>420</v>
      </c>
      <c r="X296" s="292"/>
      <c r="Y296" s="37"/>
      <c r="Z296" s="37">
        <v>0</v>
      </c>
      <c r="AA296" s="306"/>
      <c r="AB296" s="306"/>
      <c r="AC296" s="306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95" t="s">
        <v>61</v>
      </c>
      <c r="C298" s="322" t="s">
        <v>73</v>
      </c>
      <c r="D298" s="433"/>
      <c r="E298" s="433"/>
      <c r="F298" s="433"/>
      <c r="G298" s="433"/>
      <c r="H298" s="433"/>
      <c r="I298" s="433"/>
      <c r="J298" s="433"/>
      <c r="K298" s="433"/>
      <c r="L298" s="433"/>
      <c r="M298" s="433"/>
      <c r="N298" s="433"/>
      <c r="O298" s="433"/>
      <c r="P298" s="433"/>
      <c r="Q298" s="433"/>
      <c r="R298" s="433"/>
      <c r="S298" s="433"/>
      <c r="T298" s="434"/>
      <c r="U298" s="295" t="s">
        <v>232</v>
      </c>
      <c r="V298" s="295" t="s">
        <v>241</v>
      </c>
      <c r="W298" s="322" t="s">
        <v>260</v>
      </c>
      <c r="X298" s="433"/>
      <c r="Y298" s="433"/>
      <c r="Z298" s="433"/>
      <c r="AA298" s="433"/>
      <c r="AB298" s="434"/>
      <c r="AC298" s="295" t="s">
        <v>325</v>
      </c>
      <c r="AD298" s="295" t="s">
        <v>330</v>
      </c>
      <c r="AE298" s="295" t="s">
        <v>334</v>
      </c>
      <c r="AF298" s="295" t="s">
        <v>342</v>
      </c>
    </row>
    <row r="299" spans="1:32" ht="14.25" customHeight="1" thickTop="1" thickBot="1" x14ac:dyDescent="0.25">
      <c r="A299" s="395" t="s">
        <v>422</v>
      </c>
      <c r="B299" s="322" t="s">
        <v>61</v>
      </c>
      <c r="C299" s="322" t="s">
        <v>74</v>
      </c>
      <c r="D299" s="322" t="s">
        <v>83</v>
      </c>
      <c r="E299" s="322" t="s">
        <v>93</v>
      </c>
      <c r="F299" s="322" t="s">
        <v>104</v>
      </c>
      <c r="G299" s="322" t="s">
        <v>129</v>
      </c>
      <c r="H299" s="322" t="s">
        <v>136</v>
      </c>
      <c r="I299" s="322" t="s">
        <v>142</v>
      </c>
      <c r="J299" s="322" t="s">
        <v>150</v>
      </c>
      <c r="K299" s="322" t="s">
        <v>170</v>
      </c>
      <c r="L299" s="322" t="s">
        <v>176</v>
      </c>
      <c r="M299" s="322" t="s">
        <v>196</v>
      </c>
      <c r="N299" s="296"/>
      <c r="O299" s="322" t="s">
        <v>202</v>
      </c>
      <c r="P299" s="322" t="s">
        <v>209</v>
      </c>
      <c r="Q299" s="322" t="s">
        <v>216</v>
      </c>
      <c r="R299" s="322" t="s">
        <v>220</v>
      </c>
      <c r="S299" s="322" t="s">
        <v>223</v>
      </c>
      <c r="T299" s="322" t="s">
        <v>228</v>
      </c>
      <c r="U299" s="322" t="s">
        <v>233</v>
      </c>
      <c r="V299" s="322" t="s">
        <v>242</v>
      </c>
      <c r="W299" s="322" t="s">
        <v>261</v>
      </c>
      <c r="X299" s="505" t="s">
        <v>277</v>
      </c>
      <c r="Y299" s="322" t="s">
        <v>292</v>
      </c>
      <c r="Z299" s="322" t="s">
        <v>303</v>
      </c>
      <c r="AA299" s="322" t="s">
        <v>308</v>
      </c>
      <c r="AB299" s="322" t="s">
        <v>319</v>
      </c>
      <c r="AC299" s="322" t="s">
        <v>326</v>
      </c>
      <c r="AD299" s="322" t="s">
        <v>331</v>
      </c>
      <c r="AE299" s="322" t="s">
        <v>335</v>
      </c>
      <c r="AF299" s="322" t="s">
        <v>342</v>
      </c>
    </row>
    <row r="300" spans="1:32" ht="14.25" customHeight="1" thickTop="1" thickBot="1" x14ac:dyDescent="0.25">
      <c r="A300" s="396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296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323"/>
      <c r="Z300" s="323"/>
      <c r="AA300" s="323"/>
      <c r="AB300" s="323"/>
      <c r="AC300" s="323"/>
      <c r="AD300" s="323"/>
      <c r="AE300" s="323"/>
      <c r="AF300" s="323"/>
    </row>
    <row r="301" spans="1:32" ht="18" customHeight="1" thickTop="1" thickBot="1" x14ac:dyDescent="0.25">
      <c r="A301" s="40" t="s">
        <v>423</v>
      </c>
      <c r="B301" s="46">
        <v>0</v>
      </c>
      <c r="C301" s="46">
        <v>0</v>
      </c>
      <c r="D301" s="46">
        <v>0</v>
      </c>
      <c r="E301" s="46">
        <v>0</v>
      </c>
      <c r="F301" s="46">
        <v>0</v>
      </c>
      <c r="G301" s="46">
        <v>0</v>
      </c>
      <c r="H301" s="46">
        <v>0</v>
      </c>
      <c r="I301" s="46">
        <v>0</v>
      </c>
      <c r="J301" s="46">
        <v>0</v>
      </c>
      <c r="K301" s="46">
        <v>0</v>
      </c>
      <c r="L301" s="46">
        <v>0</v>
      </c>
      <c r="M301" s="46">
        <v>0</v>
      </c>
      <c r="N301" s="296"/>
      <c r="O301" s="46">
        <v>0</v>
      </c>
      <c r="P301" s="46">
        <v>0</v>
      </c>
      <c r="Q301" s="46">
        <v>0</v>
      </c>
      <c r="R301" s="46">
        <v>0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294">
        <v>0</v>
      </c>
      <c r="Y301" s="46">
        <v>0</v>
      </c>
      <c r="Z301" s="46">
        <v>0</v>
      </c>
      <c r="AA301" s="46">
        <v>0</v>
      </c>
      <c r="AB301" s="46">
        <v>0</v>
      </c>
      <c r="AC301" s="46">
        <v>0</v>
      </c>
      <c r="AD301" s="46">
        <v>0</v>
      </c>
      <c r="AE301" s="46">
        <v>0</v>
      </c>
      <c r="AF301" s="46">
        <v>0</v>
      </c>
    </row>
    <row r="302" spans="1:32" ht="13.5" customHeight="1" thickTop="1" x14ac:dyDescent="0.2">
      <c r="C302" s="29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v>0</v>
      </c>
      <c r="B304" s="60">
        <v>0</v>
      </c>
      <c r="C304" s="60">
        <v>0</v>
      </c>
    </row>
  </sheetData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P31:V31"/>
    <mergeCell ref="A27:Z27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K17:K18"/>
    <mergeCell ref="A17:A18"/>
    <mergeCell ref="C17:C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7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count="18"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100-000000000000}">
      <formula1>IF(AK22&gt;0,OR(X22=0,AND(IF(X22-AK22&gt;=0,TRUE,FALSE),X22&gt;0)),FALSE)</formula1>
    </dataValidation>
    <dataValidation type="list" showInputMessage="1" showErrorMessage="1" sqref="D8:L8" xr:uid="{00000000-0002-0000-0100-000001000000}">
      <formula1>CHOOSE($D$7,UnloadAdressList0001,UnloadAdressList0002,UnloadAdressList0003,UnloadAdressList0004,UnloadAdressList0005,UnloadAdressList0006)</formula1>
    </dataValidation>
    <dataValidation type="list" showInputMessage="1" showErrorMessage="1" sqref="M8:N8" xr:uid="{00000000-0002-0000-0100-000002000000}">
      <formula1>CHOOSE($D$7,UnloadAdressList)</formula1>
    </dataValidation>
    <dataValidation type="list" showInputMessage="1" showErrorMessage="1" sqref="D6:N6" xr:uid="{00000000-0002-0000-0100-000003000000}">
      <formula1>DeliveryAdressList</formula1>
    </dataValidation>
    <dataValidation type="list" showInputMessage="1" showErrorMessage="1" sqref="V12" xr:uid="{00000000-0002-0000-0100-000004000000}">
      <formula1>DeliveryConditionsList</formula1>
    </dataValidation>
    <dataValidation operator="equal" showInputMessage="1" showErrorMessage="1" error="укажите вес, кратный весу коробки" sqref="Z22:AC22" xr:uid="{00000000-0002-0000-0100-000005000000}"/>
    <dataValidation type="list" showInputMessage="1" showErrorMessage="1" sqref="D10:E10" xr:uid="{00000000-0002-0000-0100-000006000000}">
      <formula1>IF(TypeProxy="Уполномоченное лицо",NumProxySet,null)</formula1>
    </dataValidation>
    <dataValidation type="list" showInputMessage="1" showErrorMessage="1" sqref="D9:E9" xr:uid="{00000000-0002-0000-0100-000007000000}">
      <formula1>"','Представитель клиента,'Уполномоченное лицо,'Разовая доверенность,'Будет определено на месте"</formula1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100-000008000000}">
      <formula1>43831</formula1>
      <formula2>47484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100-000009000000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100-00000A000000}">
      <formula1>0.000694444444444444</formula1>
      <formula2>0.999305555555556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100-00000B000000}">
      <formula1>DeliveryMethodList</formula1>
    </dataValidation>
    <dataValidation type="list" showInputMessage="1" showErrorMessage="1" prompt="Определите тип Вашего заказа" sqref="V11:W11" xr:uid="{00000000-0002-0000-0100-00000C000000}">
      <formula1>"Основной заказ, Дозаказ, Замена"</formula1>
    </dataValidation>
    <dataValidation showInputMessage="1" showErrorMessage="1" prompt="Введите код клиента в системе Axapta" sqref="V10" xr:uid="{00000000-0002-0000-0100-00000D000000}"/>
    <dataValidation showInputMessage="1" showErrorMessage="1" prompt="Введите название вашей фирмы." sqref="V6:V7" xr:uid="{00000000-0002-0000-0100-00000E000000}"/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100-00000F000000}">
      <formula1>43831</formula1>
      <formula2>47484</formula2>
    </dataValidation>
    <dataValidation type="list" showInputMessage="1" showErrorMessage="1" sqref="X16:AC16" xr:uid="{00000000-0002-0000-0100-000010000000}">
      <formula1>"80-60,60-40,40-10,70-10"</formula1>
    </dataValidation>
    <dataValidation showInputMessage="1" showErrorMessage="1" prompt="День недели загрузки. Считается сам." sqref="Q6:Q7" xr:uid="{00000000-0002-0000-0100-00001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70" baseType="lpstr">
      <vt:lpstr>Бланк заказа</vt:lpstr>
      <vt:lpstr>Лист1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2025-10-22T06:18:00Z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