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2738F1AD-2C33-4AC0-9ADF-5E10E25D8D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заказа'!$B$208:$B$208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заказа'!$B$219:$B$219</definedName>
    <definedName name="ProductId72">'Бланк заказа'!$B$220:$B$220</definedName>
    <definedName name="ProductId73">'Бланк заказа'!$B$226:$B$226</definedName>
    <definedName name="ProductId74">'Бланк заказа'!$B$232:$B$232</definedName>
    <definedName name="ProductId75">'Бланк заказа'!$B$238:$B$238</definedName>
    <definedName name="ProductId76">'Бланк заказа'!$B$242:$B$242</definedName>
    <definedName name="ProductId77">'Бланк заказа'!$B$248:$B$248</definedName>
    <definedName name="ProductId78">'Бланк заказа'!$B$249:$B$249</definedName>
    <definedName name="ProductId79">'Бланк заказа'!$B$250:$B$250</definedName>
    <definedName name="ProductId8">'Бланк заказа'!$B$42:$B$42</definedName>
    <definedName name="ProductId80">'Бланк заказа'!$B$254:$B$254</definedName>
    <definedName name="ProductId81">'Бланк заказа'!$B$255:$B$255</definedName>
    <definedName name="ProductId82">'Бланк заказа'!$B$259:$B$259</definedName>
    <definedName name="ProductId83">'Бланк заказа'!$B$260:$B$260</definedName>
    <definedName name="ProductId84">'Бланк заказа'!$B$261:$B$261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заказа'!$X$208:$X$208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заказа'!$X$219:$X$219</definedName>
    <definedName name="SalesQty72">'Бланк заказа'!$X$220:$X$220</definedName>
    <definedName name="SalesQty73">'Бланк заказа'!$X$226:$X$226</definedName>
    <definedName name="SalesQty74">'Бланк заказа'!$X$232:$X$232</definedName>
    <definedName name="SalesQty75">'Бланк заказа'!$X$238:$X$238</definedName>
    <definedName name="SalesQty76">'Бланк заказа'!$X$242:$X$242</definedName>
    <definedName name="SalesQty77">'Бланк заказа'!$X$248:$X$248</definedName>
    <definedName name="SalesQty78">'Бланк заказа'!$X$249:$X$249</definedName>
    <definedName name="SalesQty79">'Бланк заказа'!$X$250:$X$250</definedName>
    <definedName name="SalesQty8">'Бланк заказа'!$X$42:$X$42</definedName>
    <definedName name="SalesQty80">'Бланк заказа'!$X$254:$X$254</definedName>
    <definedName name="SalesQty81">'Бланк заказа'!$X$255:$X$255</definedName>
    <definedName name="SalesQty82">'Бланк заказа'!$X$259:$X$259</definedName>
    <definedName name="SalesQty83">'Бланк заказа'!$X$260:$X$260</definedName>
    <definedName name="SalesQty84">'Бланк заказа'!$X$261:$X$261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заказа'!$Y$208:$Y$208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заказа'!$Y$219:$Y$219</definedName>
    <definedName name="SalesRoundBox72">'Бланк заказа'!$Y$220:$Y$220</definedName>
    <definedName name="SalesRoundBox73">'Бланк заказа'!$Y$226:$Y$226</definedName>
    <definedName name="SalesRoundBox74">'Бланк заказа'!$Y$232:$Y$232</definedName>
    <definedName name="SalesRoundBox75">'Бланк заказа'!$Y$238:$Y$238</definedName>
    <definedName name="SalesRoundBox76">'Бланк заказа'!$Y$242:$Y$242</definedName>
    <definedName name="SalesRoundBox77">'Бланк заказа'!$Y$248:$Y$248</definedName>
    <definedName name="SalesRoundBox78">'Бланк заказа'!$Y$249:$Y$249</definedName>
    <definedName name="SalesRoundBox79">'Бланк заказа'!$Y$250:$Y$250</definedName>
    <definedName name="SalesRoundBox8">'Бланк заказа'!$Y$42:$Y$42</definedName>
    <definedName name="SalesRoundBox80">'Бланк заказа'!$Y$254:$Y$254</definedName>
    <definedName name="SalesRoundBox81">'Бланк заказа'!$Y$255:$Y$255</definedName>
    <definedName name="SalesRoundBox82">'Бланк заказа'!$Y$259:$Y$259</definedName>
    <definedName name="SalesRoundBox83">'Бланк заказа'!$Y$260:$Y$260</definedName>
    <definedName name="SalesRoundBox84">'Бланк заказа'!$Y$261:$Y$261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заказа'!$W$208:$W$208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заказа'!$W$219:$W$219</definedName>
    <definedName name="UnitOfMeasure72">'Бланк заказа'!$W$220:$W$220</definedName>
    <definedName name="UnitOfMeasure73">'Бланк заказа'!$W$226:$W$226</definedName>
    <definedName name="UnitOfMeasure74">'Бланк заказа'!$W$232:$W$232</definedName>
    <definedName name="UnitOfMeasure75">'Бланк заказа'!$W$238:$W$238</definedName>
    <definedName name="UnitOfMeasure76">'Бланк заказа'!$W$242:$W$242</definedName>
    <definedName name="UnitOfMeasure77">'Бланк заказа'!$W$248:$W$248</definedName>
    <definedName name="UnitOfMeasure78">'Бланк заказа'!$W$249:$W$249</definedName>
    <definedName name="UnitOfMeasure79">'Бланк заказа'!$W$250:$W$250</definedName>
    <definedName name="UnitOfMeasure8">'Бланк заказа'!$W$42:$W$42</definedName>
    <definedName name="UnitOfMeasure80">'Бланк заказа'!$W$254:$W$254</definedName>
    <definedName name="UnitOfMeasure81">'Бланк заказа'!$W$255:$W$255</definedName>
    <definedName name="UnitOfMeasure82">'Бланк заказа'!$W$259:$W$259</definedName>
    <definedName name="UnitOfMeasure83">'Бланк заказа'!$W$260:$W$260</definedName>
    <definedName name="UnitOfMeasure84">'Бланк заказа'!$W$261:$W$261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Z276" i="1" s="1"/>
  <c r="Y265" i="1"/>
  <c r="Y277" i="1" s="1"/>
  <c r="P265" i="1"/>
  <c r="X263" i="1"/>
  <c r="X262" i="1"/>
  <c r="BP261" i="1"/>
  <c r="BO261" i="1"/>
  <c r="BN261" i="1"/>
  <c r="BM261" i="1"/>
  <c r="Z261" i="1"/>
  <c r="Y261" i="1"/>
  <c r="P261" i="1"/>
  <c r="BO260" i="1"/>
  <c r="BM260" i="1"/>
  <c r="Z260" i="1"/>
  <c r="Y260" i="1"/>
  <c r="P260" i="1"/>
  <c r="BP259" i="1"/>
  <c r="BO259" i="1"/>
  <c r="BN259" i="1"/>
  <c r="BM259" i="1"/>
  <c r="Z259" i="1"/>
  <c r="Z262" i="1" s="1"/>
  <c r="Y259" i="1"/>
  <c r="Y263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Z256" i="1" s="1"/>
  <c r="Y254" i="1"/>
  <c r="P254" i="1"/>
  <c r="X252" i="1"/>
  <c r="X251" i="1"/>
  <c r="BO250" i="1"/>
  <c r="BM250" i="1"/>
  <c r="Z250" i="1"/>
  <c r="Y250" i="1"/>
  <c r="P250" i="1"/>
  <c r="BP249" i="1"/>
  <c r="BO249" i="1"/>
  <c r="BN249" i="1"/>
  <c r="BM249" i="1"/>
  <c r="Z249" i="1"/>
  <c r="Z251" i="1" s="1"/>
  <c r="Y249" i="1"/>
  <c r="P249" i="1"/>
  <c r="BO248" i="1"/>
  <c r="BM248" i="1"/>
  <c r="Z248" i="1"/>
  <c r="Y248" i="1"/>
  <c r="P248" i="1"/>
  <c r="Y244" i="1"/>
  <c r="X244" i="1"/>
  <c r="Z243" i="1"/>
  <c r="X243" i="1"/>
  <c r="BO242" i="1"/>
  <c r="BM242" i="1"/>
  <c r="Z242" i="1"/>
  <c r="Y242" i="1"/>
  <c r="P242" i="1"/>
  <c r="X240" i="1"/>
  <c r="Z239" i="1"/>
  <c r="X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Z227" i="1"/>
  <c r="X227" i="1"/>
  <c r="BO226" i="1"/>
  <c r="BM226" i="1"/>
  <c r="Z226" i="1"/>
  <c r="Y226" i="1"/>
  <c r="P226" i="1"/>
  <c r="Y222" i="1"/>
  <c r="X222" i="1"/>
  <c r="Z221" i="1"/>
  <c r="X221" i="1"/>
  <c r="BO220" i="1"/>
  <c r="BM220" i="1"/>
  <c r="Z220" i="1"/>
  <c r="Y220" i="1"/>
  <c r="BO219" i="1"/>
  <c r="BM219" i="1"/>
  <c r="Z219" i="1"/>
  <c r="Y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Y204" i="1"/>
  <c r="X204" i="1"/>
  <c r="BP203" i="1"/>
  <c r="BO203" i="1"/>
  <c r="BN203" i="1"/>
  <c r="BM203" i="1"/>
  <c r="Z203" i="1"/>
  <c r="Z204" i="1" s="1"/>
  <c r="Y203" i="1"/>
  <c r="Y205" i="1" s="1"/>
  <c r="X200" i="1"/>
  <c r="Z199" i="1"/>
  <c r="X199" i="1"/>
  <c r="BO198" i="1"/>
  <c r="BM198" i="1"/>
  <c r="Z198" i="1"/>
  <c r="Y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8" i="1" s="1"/>
  <c r="Z23" i="1"/>
  <c r="X23" i="1"/>
  <c r="X282" i="1" s="1"/>
  <c r="BO22" i="1"/>
  <c r="X280" i="1" s="1"/>
  <c r="BM22" i="1"/>
  <c r="X279" i="1" s="1"/>
  <c r="Z22" i="1"/>
  <c r="Y22" i="1"/>
  <c r="Y23" i="1" s="1"/>
  <c r="P22" i="1"/>
  <c r="H10" i="1"/>
  <c r="A9" i="1"/>
  <c r="F10" i="1" s="1"/>
  <c r="D7" i="1"/>
  <c r="Q6" i="1"/>
  <c r="P2" i="1"/>
  <c r="X281" i="1" l="1"/>
  <c r="H9" i="1"/>
  <c r="A10" i="1"/>
  <c r="Y24" i="1"/>
  <c r="Y30" i="1"/>
  <c r="Y282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Y139" i="1"/>
  <c r="Y144" i="1"/>
  <c r="Y149" i="1"/>
  <c r="Y154" i="1"/>
  <c r="Y15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Y199" i="1"/>
  <c r="BP194" i="1"/>
  <c r="BN194" i="1"/>
  <c r="BP195" i="1"/>
  <c r="BN195" i="1"/>
  <c r="BP196" i="1"/>
  <c r="BN196" i="1"/>
  <c r="BP197" i="1"/>
  <c r="BN197" i="1"/>
  <c r="BP198" i="1"/>
  <c r="BN198" i="1"/>
  <c r="Y227" i="1"/>
  <c r="BP226" i="1"/>
  <c r="BN226" i="1"/>
  <c r="Y239" i="1"/>
  <c r="BP238" i="1"/>
  <c r="BN238" i="1"/>
  <c r="Y251" i="1"/>
  <c r="BP248" i="1"/>
  <c r="BN248" i="1"/>
  <c r="BP250" i="1"/>
  <c r="BN250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BN164" i="1"/>
  <c r="Y174" i="1"/>
  <c r="Y183" i="1"/>
  <c r="BP182" i="1"/>
  <c r="BN182" i="1"/>
  <c r="Z190" i="1"/>
  <c r="Z283" i="1" s="1"/>
  <c r="Y200" i="1"/>
  <c r="BP213" i="1"/>
  <c r="BN213" i="1"/>
  <c r="Y215" i="1"/>
  <c r="Y221" i="1"/>
  <c r="BP219" i="1"/>
  <c r="BN219" i="1"/>
  <c r="BP220" i="1"/>
  <c r="BN220" i="1"/>
  <c r="Y228" i="1"/>
  <c r="Y233" i="1"/>
  <c r="BP232" i="1"/>
  <c r="BN232" i="1"/>
  <c r="Y240" i="1"/>
  <c r="Y243" i="1"/>
  <c r="BP242" i="1"/>
  <c r="BN242" i="1"/>
  <c r="Y252" i="1"/>
  <c r="Y257" i="1"/>
  <c r="BP254" i="1"/>
  <c r="BN254" i="1"/>
  <c r="Y256" i="1"/>
  <c r="BP260" i="1"/>
  <c r="BN260" i="1"/>
  <c r="Y262" i="1"/>
  <c r="BP266" i="1"/>
  <c r="BN266" i="1"/>
  <c r="BP268" i="1"/>
  <c r="BN268" i="1"/>
  <c r="BP270" i="1"/>
  <c r="BN270" i="1"/>
  <c r="BP272" i="1"/>
  <c r="BN272" i="1"/>
  <c r="BP274" i="1"/>
  <c r="BN274" i="1"/>
  <c r="Y276" i="1"/>
  <c r="Y280" i="1" l="1"/>
  <c r="Y278" i="1"/>
  <c r="C291" i="1" s="1"/>
  <c r="Y279" i="1"/>
  <c r="Y281" i="1" s="1"/>
  <c r="B291" i="1" l="1"/>
  <c r="A291" i="1"/>
</calcChain>
</file>

<file path=xl/sharedStrings.xml><?xml version="1.0" encoding="utf-8"?>
<sst xmlns="http://schemas.openxmlformats.org/spreadsheetml/2006/main" count="1255" uniqueCount="411">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</sst>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5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6" t="s">
        <v>0</v>
      </c>
      <c r="E1" s="298"/>
      <c r="F1" s="298"/>
      <c r="G1" s="12" t="s">
        <v>1</v>
      </c>
      <c r="H1" s="326" t="s">
        <v>2</v>
      </c>
      <c r="I1" s="298"/>
      <c r="J1" s="298"/>
      <c r="K1" s="298"/>
      <c r="L1" s="298"/>
      <c r="M1" s="298"/>
      <c r="N1" s="298"/>
      <c r="O1" s="298"/>
      <c r="P1" s="298"/>
      <c r="Q1" s="298"/>
      <c r="R1" s="297" t="s">
        <v>3</v>
      </c>
      <c r="S1" s="298"/>
      <c r="T1" s="2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2" t="s">
        <v>8</v>
      </c>
      <c r="B5" s="322"/>
      <c r="C5" s="323"/>
      <c r="D5" s="329"/>
      <c r="E5" s="330"/>
      <c r="F5" s="447" t="s">
        <v>9</v>
      </c>
      <c r="G5" s="323"/>
      <c r="H5" s="329"/>
      <c r="I5" s="411"/>
      <c r="J5" s="411"/>
      <c r="K5" s="411"/>
      <c r="L5" s="411"/>
      <c r="M5" s="330"/>
      <c r="N5" s="61"/>
      <c r="P5" s="24" t="s">
        <v>10</v>
      </c>
      <c r="Q5" s="452">
        <v>45942</v>
      </c>
      <c r="R5" s="351"/>
      <c r="T5" s="375" t="s">
        <v>11</v>
      </c>
      <c r="U5" s="376"/>
      <c r="V5" s="377" t="s">
        <v>12</v>
      </c>
      <c r="W5" s="351"/>
      <c r="AB5" s="51"/>
      <c r="AC5" s="51"/>
      <c r="AD5" s="51"/>
      <c r="AE5" s="51"/>
    </row>
    <row r="6" spans="1:32" s="264" customFormat="1" ht="24" customHeight="1" x14ac:dyDescent="0.2">
      <c r="A6" s="352" t="s">
        <v>13</v>
      </c>
      <c r="B6" s="322"/>
      <c r="C6" s="323"/>
      <c r="D6" s="412" t="s">
        <v>14</v>
      </c>
      <c r="E6" s="413"/>
      <c r="F6" s="413"/>
      <c r="G6" s="413"/>
      <c r="H6" s="413"/>
      <c r="I6" s="413"/>
      <c r="J6" s="413"/>
      <c r="K6" s="413"/>
      <c r="L6" s="413"/>
      <c r="M6" s="351"/>
      <c r="N6" s="62"/>
      <c r="P6" s="24" t="s">
        <v>15</v>
      </c>
      <c r="Q6" s="454" t="str">
        <f>IF(Q5=0," ",CHOOSE(WEEKDAY(Q5,2),"Понедельник","Вторник","Среда","Четверг","Пятница","Суббота","Воскресенье"))</f>
        <v>Воскресенье</v>
      </c>
      <c r="R6" s="279"/>
      <c r="T6" s="380" t="s">
        <v>16</v>
      </c>
      <c r="U6" s="376"/>
      <c r="V6" s="398" t="s">
        <v>17</v>
      </c>
      <c r="W6" s="304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1"/>
      <c r="U7" s="376"/>
      <c r="V7" s="399"/>
      <c r="W7" s="400"/>
      <c r="AB7" s="51"/>
      <c r="AC7" s="51"/>
      <c r="AD7" s="51"/>
      <c r="AE7" s="51"/>
    </row>
    <row r="8" spans="1:32" s="264" customFormat="1" ht="25.5" customHeight="1" x14ac:dyDescent="0.2">
      <c r="A8" s="459" t="s">
        <v>18</v>
      </c>
      <c r="B8" s="284"/>
      <c r="C8" s="285"/>
      <c r="D8" s="317" t="s">
        <v>19</v>
      </c>
      <c r="E8" s="318"/>
      <c r="F8" s="318"/>
      <c r="G8" s="318"/>
      <c r="H8" s="318"/>
      <c r="I8" s="318"/>
      <c r="J8" s="318"/>
      <c r="K8" s="318"/>
      <c r="L8" s="318"/>
      <c r="M8" s="319"/>
      <c r="N8" s="64"/>
      <c r="P8" s="24" t="s">
        <v>20</v>
      </c>
      <c r="Q8" s="355">
        <v>0.375</v>
      </c>
      <c r="R8" s="310"/>
      <c r="T8" s="281"/>
      <c r="U8" s="376"/>
      <c r="V8" s="399"/>
      <c r="W8" s="400"/>
      <c r="AB8" s="51"/>
      <c r="AC8" s="51"/>
      <c r="AD8" s="51"/>
      <c r="AE8" s="51"/>
    </row>
    <row r="9" spans="1:32" s="264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1"/>
      <c r="E9" s="288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7" t="str">
        <f>IF(AND($A$9="Тип доверенности/получателя при получении в адресе перегруза:",$D$9="Разовая доверенность"),"Введите ФИО","")</f>
        <v/>
      </c>
      <c r="I9" s="288"/>
      <c r="J9" s="2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8"/>
      <c r="L9" s="288"/>
      <c r="M9" s="288"/>
      <c r="N9" s="262"/>
      <c r="P9" s="26" t="s">
        <v>21</v>
      </c>
      <c r="Q9" s="348"/>
      <c r="R9" s="349"/>
      <c r="T9" s="281"/>
      <c r="U9" s="376"/>
      <c r="V9" s="401"/>
      <c r="W9" s="402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1"/>
      <c r="E10" s="288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95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81"/>
      <c r="R10" s="382"/>
      <c r="U10" s="24" t="s">
        <v>23</v>
      </c>
      <c r="V10" s="303" t="s">
        <v>24</v>
      </c>
      <c r="W10" s="304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28" t="s">
        <v>28</v>
      </c>
      <c r="W11" s="34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2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5"/>
      <c r="R12" s="310"/>
      <c r="S12" s="23"/>
      <c r="U12" s="24"/>
      <c r="V12" s="298"/>
      <c r="W12" s="281"/>
      <c r="AB12" s="51"/>
      <c r="AC12" s="51"/>
      <c r="AD12" s="51"/>
      <c r="AE12" s="51"/>
    </row>
    <row r="13" spans="1:32" s="264" customFormat="1" ht="23.25" customHeight="1" x14ac:dyDescent="0.2">
      <c r="A13" s="372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28"/>
      <c r="R13" s="3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2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5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67" t="s">
        <v>35</v>
      </c>
      <c r="Q15" s="298"/>
      <c r="R15" s="298"/>
      <c r="S15" s="298"/>
      <c r="T15" s="2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1" t="s">
        <v>36</v>
      </c>
      <c r="B17" s="301" t="s">
        <v>37</v>
      </c>
      <c r="C17" s="358" t="s">
        <v>38</v>
      </c>
      <c r="D17" s="301" t="s">
        <v>39</v>
      </c>
      <c r="E17" s="339"/>
      <c r="F17" s="301" t="s">
        <v>40</v>
      </c>
      <c r="G17" s="301" t="s">
        <v>41</v>
      </c>
      <c r="H17" s="301" t="s">
        <v>42</v>
      </c>
      <c r="I17" s="301" t="s">
        <v>43</v>
      </c>
      <c r="J17" s="301" t="s">
        <v>44</v>
      </c>
      <c r="K17" s="301" t="s">
        <v>45</v>
      </c>
      <c r="L17" s="301" t="s">
        <v>46</v>
      </c>
      <c r="M17" s="301" t="s">
        <v>47</v>
      </c>
      <c r="N17" s="301" t="s">
        <v>48</v>
      </c>
      <c r="O17" s="301" t="s">
        <v>49</v>
      </c>
      <c r="P17" s="301" t="s">
        <v>50</v>
      </c>
      <c r="Q17" s="338"/>
      <c r="R17" s="338"/>
      <c r="S17" s="338"/>
      <c r="T17" s="339"/>
      <c r="U17" s="456" t="s">
        <v>51</v>
      </c>
      <c r="V17" s="323"/>
      <c r="W17" s="301" t="s">
        <v>52</v>
      </c>
      <c r="X17" s="301" t="s">
        <v>53</v>
      </c>
      <c r="Y17" s="457" t="s">
        <v>54</v>
      </c>
      <c r="Z17" s="409" t="s">
        <v>55</v>
      </c>
      <c r="AA17" s="393" t="s">
        <v>56</v>
      </c>
      <c r="AB17" s="393" t="s">
        <v>57</v>
      </c>
      <c r="AC17" s="393" t="s">
        <v>58</v>
      </c>
      <c r="AD17" s="393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302"/>
      <c r="B18" s="302"/>
      <c r="C18" s="302"/>
      <c r="D18" s="340"/>
      <c r="E18" s="342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2"/>
      <c r="X18" s="302"/>
      <c r="Y18" s="458"/>
      <c r="Z18" s="410"/>
      <c r="AA18" s="394"/>
      <c r="AB18" s="394"/>
      <c r="AC18" s="394"/>
      <c r="AD18" s="444"/>
      <c r="AE18" s="445"/>
      <c r="AF18" s="446"/>
      <c r="AG18" s="69"/>
      <c r="BD18" s="68"/>
    </row>
    <row r="19" spans="1:68" ht="27.75" customHeight="1" x14ac:dyDescent="0.2">
      <c r="A19" s="336" t="s">
        <v>63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48"/>
      <c r="AB19" s="48"/>
      <c r="AC19" s="48"/>
    </row>
    <row r="20" spans="1:68" ht="16.5" customHeight="1" x14ac:dyDescent="0.25">
      <c r="A20" s="307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customHeight="1" x14ac:dyDescent="0.25">
      <c r="A21" s="286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3" t="s">
        <v>73</v>
      </c>
      <c r="Q23" s="284"/>
      <c r="R23" s="284"/>
      <c r="S23" s="284"/>
      <c r="T23" s="284"/>
      <c r="U23" s="284"/>
      <c r="V23" s="285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3" t="s">
        <v>73</v>
      </c>
      <c r="Q24" s="284"/>
      <c r="R24" s="284"/>
      <c r="S24" s="284"/>
      <c r="T24" s="284"/>
      <c r="U24" s="284"/>
      <c r="V24" s="285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36" t="s">
        <v>75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48"/>
      <c r="AB25" s="48"/>
      <c r="AC25" s="48"/>
    </row>
    <row r="26" spans="1:68" ht="16.5" customHeight="1" x14ac:dyDescent="0.25">
      <c r="A26" s="307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customHeight="1" x14ac:dyDescent="0.25">
      <c r="A27" s="286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182</v>
      </c>
      <c r="Y28" s="271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3" t="s">
        <v>73</v>
      </c>
      <c r="Q30" s="284"/>
      <c r="R30" s="284"/>
      <c r="S30" s="284"/>
      <c r="T30" s="284"/>
      <c r="U30" s="284"/>
      <c r="V30" s="285"/>
      <c r="W30" s="37" t="s">
        <v>70</v>
      </c>
      <c r="X30" s="272">
        <f>IFERROR(SUM(X28:X29),"0")</f>
        <v>182</v>
      </c>
      <c r="Y30" s="272">
        <f>IFERROR(SUM(Y28:Y29),"0")</f>
        <v>182</v>
      </c>
      <c r="Z30" s="272">
        <f>IFERROR(IF(Z28="",0,Z28),"0")+IFERROR(IF(Z29="",0,Z29),"0")</f>
        <v>1.71262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 t="s">
        <v>73</v>
      </c>
      <c r="Q31" s="284"/>
      <c r="R31" s="284"/>
      <c r="S31" s="284"/>
      <c r="T31" s="284"/>
      <c r="U31" s="284"/>
      <c r="V31" s="285"/>
      <c r="W31" s="37" t="s">
        <v>74</v>
      </c>
      <c r="X31" s="272">
        <f>IFERROR(SUMPRODUCT(X28:X29*H28:H29),"0")</f>
        <v>273</v>
      </c>
      <c r="Y31" s="272">
        <f>IFERROR(SUMPRODUCT(Y28:Y29*H28:H29),"0")</f>
        <v>273</v>
      </c>
      <c r="Z31" s="37"/>
      <c r="AA31" s="273"/>
      <c r="AB31" s="273"/>
      <c r="AC31" s="273"/>
    </row>
    <row r="32" spans="1:68" ht="16.5" customHeight="1" x14ac:dyDescent="0.25">
      <c r="A32" s="307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customHeight="1" x14ac:dyDescent="0.25">
      <c r="A33" s="286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12</v>
      </c>
      <c r="Y35" s="27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3" t="s">
        <v>73</v>
      </c>
      <c r="Q37" s="284"/>
      <c r="R37" s="284"/>
      <c r="S37" s="284"/>
      <c r="T37" s="284"/>
      <c r="U37" s="284"/>
      <c r="V37" s="285"/>
      <c r="W37" s="37" t="s">
        <v>70</v>
      </c>
      <c r="X37" s="272">
        <f>IFERROR(SUM(X34:X36),"0")</f>
        <v>12</v>
      </c>
      <c r="Y37" s="272">
        <f>IFERROR(SUM(Y34:Y36),"0")</f>
        <v>12</v>
      </c>
      <c r="Z37" s="272">
        <f>IFERROR(IF(Z34="",0,Z34),"0")+IFERROR(IF(Z35="",0,Z35),"0")+IFERROR(IF(Z36="",0,Z36),"0")</f>
        <v>0.186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3" t="s">
        <v>73</v>
      </c>
      <c r="Q38" s="284"/>
      <c r="R38" s="284"/>
      <c r="S38" s="284"/>
      <c r="T38" s="284"/>
      <c r="U38" s="284"/>
      <c r="V38" s="285"/>
      <c r="W38" s="37" t="s">
        <v>74</v>
      </c>
      <c r="X38" s="272">
        <f>IFERROR(SUMPRODUCT(X34:X36*H34:H36),"0")</f>
        <v>67.199999999999989</v>
      </c>
      <c r="Y38" s="272">
        <f>IFERROR(SUMPRODUCT(Y34:Y36*H34:H36),"0")</f>
        <v>67.199999999999989</v>
      </c>
      <c r="Z38" s="37"/>
      <c r="AA38" s="273"/>
      <c r="AB38" s="273"/>
      <c r="AC38" s="273"/>
    </row>
    <row r="39" spans="1:68" ht="16.5" customHeight="1" x14ac:dyDescent="0.25">
      <c r="A39" s="307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customHeight="1" x14ac:dyDescent="0.25">
      <c r="A40" s="286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0</v>
      </c>
      <c r="Y41" s="271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72</v>
      </c>
      <c r="Y44" s="271">
        <f>IFERROR(IF(X44="","",X44),"")</f>
        <v>72</v>
      </c>
      <c r="Z44" s="36">
        <f>IFERROR(IF(X44="","",X44*0.0155),"")</f>
        <v>1.1160000000000001</v>
      </c>
      <c r="AA44" s="56"/>
      <c r="AB44" s="57"/>
      <c r="AC44" s="90" t="s">
        <v>103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525.6</v>
      </c>
      <c r="BN44" s="67">
        <f>IFERROR(Y44*I44,"0")</f>
        <v>525.6</v>
      </c>
      <c r="BO44" s="67">
        <f>IFERROR(X44/J44,"0")</f>
        <v>0.8571428571428571</v>
      </c>
      <c r="BP44" s="67">
        <f>IFERROR(Y44/J44,"0")</f>
        <v>0.8571428571428571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3" t="s">
        <v>73</v>
      </c>
      <c r="Q45" s="284"/>
      <c r="R45" s="284"/>
      <c r="S45" s="284"/>
      <c r="T45" s="284"/>
      <c r="U45" s="284"/>
      <c r="V45" s="285"/>
      <c r="W45" s="37" t="s">
        <v>70</v>
      </c>
      <c r="X45" s="272">
        <f>IFERROR(SUM(X41:X44),"0")</f>
        <v>84</v>
      </c>
      <c r="Y45" s="272">
        <f>IFERROR(SUM(Y41:Y44),"0")</f>
        <v>84</v>
      </c>
      <c r="Z45" s="272">
        <f>IFERROR(IF(Z41="",0,Z41),"0")+IFERROR(IF(Z42="",0,Z42),"0")+IFERROR(IF(Z43="",0,Z43),"0")+IFERROR(IF(Z44="",0,Z44),"0")</f>
        <v>1.302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3" t="s">
        <v>73</v>
      </c>
      <c r="Q46" s="284"/>
      <c r="R46" s="284"/>
      <c r="S46" s="284"/>
      <c r="T46" s="284"/>
      <c r="U46" s="284"/>
      <c r="V46" s="285"/>
      <c r="W46" s="37" t="s">
        <v>74</v>
      </c>
      <c r="X46" s="272">
        <f>IFERROR(SUMPRODUCT(X41:X44*H41:H44),"0")</f>
        <v>580.79999999999995</v>
      </c>
      <c r="Y46" s="272">
        <f>IFERROR(SUMPRODUCT(Y41:Y44*H41:H44),"0")</f>
        <v>580.79999999999995</v>
      </c>
      <c r="Z46" s="37"/>
      <c r="AA46" s="273"/>
      <c r="AB46" s="273"/>
      <c r="AC46" s="273"/>
    </row>
    <row r="47" spans="1:68" ht="16.5" customHeight="1" x14ac:dyDescent="0.25">
      <c r="A47" s="307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customHeight="1" x14ac:dyDescent="0.25">
      <c r="A48" s="286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3" t="s">
        <v>73</v>
      </c>
      <c r="Q50" s="284"/>
      <c r="R50" s="284"/>
      <c r="S50" s="284"/>
      <c r="T50" s="284"/>
      <c r="U50" s="284"/>
      <c r="V50" s="285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3" t="s">
        <v>73</v>
      </c>
      <c r="Q51" s="284"/>
      <c r="R51" s="284"/>
      <c r="S51" s="284"/>
      <c r="T51" s="284"/>
      <c r="U51" s="284"/>
      <c r="V51" s="285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6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3" t="s">
        <v>73</v>
      </c>
      <c r="Q54" s="284"/>
      <c r="R54" s="284"/>
      <c r="S54" s="284"/>
      <c r="T54" s="284"/>
      <c r="U54" s="284"/>
      <c r="V54" s="285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3" t="s">
        <v>73</v>
      </c>
      <c r="Q55" s="284"/>
      <c r="R55" s="284"/>
      <c r="S55" s="284"/>
      <c r="T55" s="284"/>
      <c r="U55" s="284"/>
      <c r="V55" s="285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6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3" t="s">
        <v>73</v>
      </c>
      <c r="Q58" s="284"/>
      <c r="R58" s="284"/>
      <c r="S58" s="284"/>
      <c r="T58" s="284"/>
      <c r="U58" s="284"/>
      <c r="V58" s="285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3" t="s">
        <v>73</v>
      </c>
      <c r="Q59" s="284"/>
      <c r="R59" s="284"/>
      <c r="S59" s="284"/>
      <c r="T59" s="284"/>
      <c r="U59" s="284"/>
      <c r="V59" s="285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customHeight="1" x14ac:dyDescent="0.25">
      <c r="A60" s="286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3" t="s">
        <v>73</v>
      </c>
      <c r="Q63" s="284"/>
      <c r="R63" s="284"/>
      <c r="S63" s="284"/>
      <c r="T63" s="284"/>
      <c r="U63" s="284"/>
      <c r="V63" s="285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3" t="s">
        <v>73</v>
      </c>
      <c r="Q64" s="284"/>
      <c r="R64" s="284"/>
      <c r="S64" s="284"/>
      <c r="T64" s="284"/>
      <c r="U64" s="284"/>
      <c r="V64" s="285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customHeight="1" x14ac:dyDescent="0.25">
      <c r="A65" s="286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42</v>
      </c>
      <c r="Y67" s="271">
        <f>IFERROR(IF(X67="","",X67),"")</f>
        <v>42</v>
      </c>
      <c r="Z67" s="36">
        <f>IFERROR(IF(X67="","",X67*0.00941),"")</f>
        <v>0.39522000000000002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65.52</v>
      </c>
      <c r="BN67" s="67">
        <f>IFERROR(Y67*I67,"0")</f>
        <v>65.52</v>
      </c>
      <c r="BO67" s="67">
        <f>IFERROR(X67/J67,"0")</f>
        <v>0.3</v>
      </c>
      <c r="BP67" s="67">
        <f>IFERROR(Y67/J67,"0")</f>
        <v>0.3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28</v>
      </c>
      <c r="Y68" s="27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3" t="s">
        <v>73</v>
      </c>
      <c r="Q69" s="284"/>
      <c r="R69" s="284"/>
      <c r="S69" s="284"/>
      <c r="T69" s="284"/>
      <c r="U69" s="284"/>
      <c r="V69" s="285"/>
      <c r="W69" s="37" t="s">
        <v>70</v>
      </c>
      <c r="X69" s="272">
        <f>IFERROR(SUM(X66:X68),"0")</f>
        <v>70</v>
      </c>
      <c r="Y69" s="272">
        <f>IFERROR(SUM(Y66:Y68),"0")</f>
        <v>70</v>
      </c>
      <c r="Z69" s="272">
        <f>IFERROR(IF(Z66="",0,Z66),"0")+IFERROR(IF(Z67="",0,Z67),"0")+IFERROR(IF(Z68="",0,Z68),"0")</f>
        <v>0.65870000000000006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3" t="s">
        <v>73</v>
      </c>
      <c r="Q70" s="284"/>
      <c r="R70" s="284"/>
      <c r="S70" s="284"/>
      <c r="T70" s="284"/>
      <c r="U70" s="284"/>
      <c r="V70" s="285"/>
      <c r="W70" s="37" t="s">
        <v>74</v>
      </c>
      <c r="X70" s="272">
        <f>IFERROR(SUMPRODUCT(X66:X68*H66:H68),"0")</f>
        <v>84</v>
      </c>
      <c r="Y70" s="272">
        <f>IFERROR(SUMPRODUCT(Y66:Y68*H66:H68),"0")</f>
        <v>84</v>
      </c>
      <c r="Z70" s="37"/>
      <c r="AA70" s="273"/>
      <c r="AB70" s="273"/>
      <c r="AC70" s="273"/>
    </row>
    <row r="71" spans="1:68" ht="16.5" customHeight="1" x14ac:dyDescent="0.25">
      <c r="A71" s="307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customHeight="1" x14ac:dyDescent="0.25">
      <c r="A72" s="286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140</v>
      </c>
      <c r="M74" s="33" t="s">
        <v>69</v>
      </c>
      <c r="N74" s="33"/>
      <c r="O74" s="32">
        <v>180</v>
      </c>
      <c r="P74" s="37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180</v>
      </c>
      <c r="Y74" s="271">
        <f>IFERROR(IF(X74="","",X74),"")</f>
        <v>180</v>
      </c>
      <c r="Z74" s="36">
        <f>IFERROR(IF(X74="","",X74*0.00866),"")</f>
        <v>1.5588</v>
      </c>
      <c r="AA74" s="56"/>
      <c r="AB74" s="57"/>
      <c r="AC74" s="110" t="s">
        <v>137</v>
      </c>
      <c r="AG74" s="67"/>
      <c r="AJ74" s="71" t="s">
        <v>141</v>
      </c>
      <c r="AK74" s="71">
        <v>144</v>
      </c>
      <c r="BB74" s="111" t="s">
        <v>1</v>
      </c>
      <c r="BM74" s="67">
        <f>IFERROR(X74*I74,"0")</f>
        <v>938.37599999999998</v>
      </c>
      <c r="BN74" s="67">
        <f>IFERROR(Y74*I74,"0")</f>
        <v>938.37599999999998</v>
      </c>
      <c r="BO74" s="67">
        <f>IFERROR(X74/J74,"0")</f>
        <v>1.25</v>
      </c>
      <c r="BP74" s="67">
        <f>IFERROR(Y74/J74,"0")</f>
        <v>1.25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3" t="s">
        <v>73</v>
      </c>
      <c r="Q75" s="284"/>
      <c r="R75" s="284"/>
      <c r="S75" s="284"/>
      <c r="T75" s="284"/>
      <c r="U75" s="284"/>
      <c r="V75" s="285"/>
      <c r="W75" s="37" t="s">
        <v>70</v>
      </c>
      <c r="X75" s="272">
        <f>IFERROR(SUM(X73:X74),"0")</f>
        <v>180</v>
      </c>
      <c r="Y75" s="272">
        <f>IFERROR(SUM(Y73:Y74),"0")</f>
        <v>180</v>
      </c>
      <c r="Z75" s="272">
        <f>IFERROR(IF(Z73="",0,Z73),"0")+IFERROR(IF(Z74="",0,Z74),"0")</f>
        <v>1.5588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3" t="s">
        <v>73</v>
      </c>
      <c r="Q76" s="284"/>
      <c r="R76" s="284"/>
      <c r="S76" s="284"/>
      <c r="T76" s="284"/>
      <c r="U76" s="284"/>
      <c r="V76" s="285"/>
      <c r="W76" s="37" t="s">
        <v>74</v>
      </c>
      <c r="X76" s="272">
        <f>IFERROR(SUMPRODUCT(X73:X74*H73:H74),"0")</f>
        <v>900</v>
      </c>
      <c r="Y76" s="272">
        <f>IFERROR(SUMPRODUCT(Y73:Y74*H73:H74),"0")</f>
        <v>900</v>
      </c>
      <c r="Z76" s="37"/>
      <c r="AA76" s="273"/>
      <c r="AB76" s="273"/>
      <c r="AC76" s="273"/>
    </row>
    <row r="77" spans="1:68" ht="16.5" customHeight="1" x14ac:dyDescent="0.25">
      <c r="A77" s="307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customHeight="1" x14ac:dyDescent="0.25">
      <c r="A78" s="286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3" t="s">
        <v>73</v>
      </c>
      <c r="Q80" s="284"/>
      <c r="R80" s="284"/>
      <c r="S80" s="284"/>
      <c r="T80" s="284"/>
      <c r="U80" s="284"/>
      <c r="V80" s="285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3" t="s">
        <v>73</v>
      </c>
      <c r="Q81" s="284"/>
      <c r="R81" s="284"/>
      <c r="S81" s="284"/>
      <c r="T81" s="284"/>
      <c r="U81" s="284"/>
      <c r="V81" s="285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customHeight="1" x14ac:dyDescent="0.25">
      <c r="A82" s="307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customHeight="1" x14ac:dyDescent="0.25">
      <c r="A83" s="286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28</v>
      </c>
      <c r="Y84" s="27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5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42</v>
      </c>
      <c r="Y85" s="271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84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3" t="s">
        <v>73</v>
      </c>
      <c r="Q86" s="284"/>
      <c r="R86" s="284"/>
      <c r="S86" s="284"/>
      <c r="T86" s="284"/>
      <c r="U86" s="284"/>
      <c r="V86" s="285"/>
      <c r="W86" s="37" t="s">
        <v>70</v>
      </c>
      <c r="X86" s="272">
        <f>IFERROR(SUM(X84:X85),"0")</f>
        <v>70</v>
      </c>
      <c r="Y86" s="272">
        <f>IFERROR(SUM(Y84:Y85),"0")</f>
        <v>70</v>
      </c>
      <c r="Z86" s="272">
        <f>IFERROR(IF(Z84="",0,Z84),"0")+IFERROR(IF(Z85="",0,Z85),"0")</f>
        <v>1.2515999999999998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3" t="s">
        <v>73</v>
      </c>
      <c r="Q87" s="284"/>
      <c r="R87" s="284"/>
      <c r="S87" s="284"/>
      <c r="T87" s="284"/>
      <c r="U87" s="284"/>
      <c r="V87" s="285"/>
      <c r="W87" s="37" t="s">
        <v>74</v>
      </c>
      <c r="X87" s="272">
        <f>IFERROR(SUMPRODUCT(X84:X85*H84:H85),"0")</f>
        <v>252</v>
      </c>
      <c r="Y87" s="272">
        <f>IFERROR(SUMPRODUCT(Y84:Y85*H84:H85),"0")</f>
        <v>252</v>
      </c>
      <c r="Z87" s="37"/>
      <c r="AA87" s="273"/>
      <c r="AB87" s="273"/>
      <c r="AC87" s="273"/>
    </row>
    <row r="88" spans="1:68" ht="16.5" customHeight="1" x14ac:dyDescent="0.25">
      <c r="A88" s="307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customHeight="1" x14ac:dyDescent="0.25">
      <c r="A89" s="286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42</v>
      </c>
      <c r="Y90" s="271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84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84</v>
      </c>
      <c r="Y91" s="271">
        <f t="shared" si="0"/>
        <v>84</v>
      </c>
      <c r="Z91" s="36">
        <f t="shared" si="1"/>
        <v>1.5019199999999999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84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1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112</v>
      </c>
      <c r="Y93" s="271">
        <f t="shared" si="0"/>
        <v>112</v>
      </c>
      <c r="Z93" s="36">
        <f t="shared" si="1"/>
        <v>2.0025599999999999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84</v>
      </c>
      <c r="BM93" s="67">
        <f t="shared" si="2"/>
        <v>401.36320000000001</v>
      </c>
      <c r="BN93" s="67">
        <f t="shared" si="3"/>
        <v>401.36320000000001</v>
      </c>
      <c r="BO93" s="67">
        <f t="shared" si="4"/>
        <v>1.6</v>
      </c>
      <c r="BP93" s="67">
        <f t="shared" si="5"/>
        <v>1.6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28</v>
      </c>
      <c r="Y95" s="271">
        <f t="shared" si="0"/>
        <v>28</v>
      </c>
      <c r="Z95" s="36">
        <f t="shared" si="1"/>
        <v>0.50063999999999997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126.81760000000001</v>
      </c>
      <c r="BN95" s="67">
        <f t="shared" si="3"/>
        <v>126.81760000000001</v>
      </c>
      <c r="BO95" s="67">
        <f t="shared" si="4"/>
        <v>0.4</v>
      </c>
      <c r="BP95" s="67">
        <f t="shared" si="5"/>
        <v>0.4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3" t="s">
        <v>73</v>
      </c>
      <c r="Q96" s="284"/>
      <c r="R96" s="284"/>
      <c r="S96" s="284"/>
      <c r="T96" s="284"/>
      <c r="U96" s="284"/>
      <c r="V96" s="285"/>
      <c r="W96" s="37" t="s">
        <v>70</v>
      </c>
      <c r="X96" s="272">
        <f>IFERROR(SUM(X90:X95),"0")</f>
        <v>266</v>
      </c>
      <c r="Y96" s="272">
        <f>IFERROR(SUM(Y90:Y95),"0")</f>
        <v>266</v>
      </c>
      <c r="Z96" s="272">
        <f>IFERROR(IF(Z90="",0,Z90),"0")+IFERROR(IF(Z91="",0,Z91),"0")+IFERROR(IF(Z92="",0,Z92),"0")+IFERROR(IF(Z93="",0,Z93),"0")+IFERROR(IF(Z94="",0,Z94),"0")+IFERROR(IF(Z95="",0,Z95),"0")</f>
        <v>4.7560799999999999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3" t="s">
        <v>73</v>
      </c>
      <c r="Q97" s="284"/>
      <c r="R97" s="284"/>
      <c r="S97" s="284"/>
      <c r="T97" s="284"/>
      <c r="U97" s="284"/>
      <c r="V97" s="285"/>
      <c r="W97" s="37" t="s">
        <v>74</v>
      </c>
      <c r="X97" s="272">
        <f>IFERROR(SUMPRODUCT(X90:X95*H90:H95),"0")</f>
        <v>803.04000000000008</v>
      </c>
      <c r="Y97" s="272">
        <f>IFERROR(SUMPRODUCT(Y90:Y95*H90:H95),"0")</f>
        <v>803.04000000000008</v>
      </c>
      <c r="Z97" s="37"/>
      <c r="AA97" s="273"/>
      <c r="AB97" s="273"/>
      <c r="AC97" s="273"/>
    </row>
    <row r="98" spans="1:68" ht="16.5" customHeight="1" x14ac:dyDescent="0.25">
      <c r="A98" s="307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customHeight="1" x14ac:dyDescent="0.25">
      <c r="A99" s="286" t="s">
        <v>119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0</v>
      </c>
      <c r="Y100" s="27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3" t="s">
        <v>73</v>
      </c>
      <c r="Q102" s="284"/>
      <c r="R102" s="284"/>
      <c r="S102" s="284"/>
      <c r="T102" s="284"/>
      <c r="U102" s="284"/>
      <c r="V102" s="285"/>
      <c r="W102" s="37" t="s">
        <v>70</v>
      </c>
      <c r="X102" s="272">
        <f>IFERROR(SUM(X100:X101),"0")</f>
        <v>0</v>
      </c>
      <c r="Y102" s="272">
        <f>IFERROR(SUM(Y100:Y101),"0")</f>
        <v>0</v>
      </c>
      <c r="Z102" s="272">
        <f>IFERROR(IF(Z100="",0,Z100),"0")+IFERROR(IF(Z101="",0,Z101),"0")</f>
        <v>0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3" t="s">
        <v>73</v>
      </c>
      <c r="Q103" s="284"/>
      <c r="R103" s="284"/>
      <c r="S103" s="284"/>
      <c r="T103" s="284"/>
      <c r="U103" s="284"/>
      <c r="V103" s="285"/>
      <c r="W103" s="37" t="s">
        <v>74</v>
      </c>
      <c r="X103" s="272">
        <f>IFERROR(SUMPRODUCT(X100:X101*H100:H101),"0")</f>
        <v>0</v>
      </c>
      <c r="Y103" s="272">
        <f>IFERROR(SUMPRODUCT(Y100:Y101*H100:H101),"0")</f>
        <v>0</v>
      </c>
      <c r="Z103" s="37"/>
      <c r="AA103" s="273"/>
      <c r="AB103" s="273"/>
      <c r="AC103" s="273"/>
    </row>
    <row r="104" spans="1:68" ht="16.5" customHeight="1" x14ac:dyDescent="0.25">
      <c r="A104" s="307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customHeight="1" x14ac:dyDescent="0.25">
      <c r="A105" s="286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72</v>
      </c>
      <c r="Y106" s="271">
        <f t="shared" ref="Y106:Y111" si="6">IFERROR(IF(X106="","",X106),"")</f>
        <v>72</v>
      </c>
      <c r="Z106" s="36">
        <f t="shared" ref="Z106:Z111" si="7">IFERROR(IF(X106="","",X106*0.0155),"")</f>
        <v>1.1160000000000001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524.16</v>
      </c>
      <c r="BN106" s="67">
        <f t="shared" ref="BN106:BN111" si="9">IFERROR(Y106*I106,"0")</f>
        <v>524.16</v>
      </c>
      <c r="BO106" s="67">
        <f t="shared" ref="BO106:BO111" si="10">IFERROR(X106/J106,"0")</f>
        <v>0.8571428571428571</v>
      </c>
      <c r="BP106" s="67">
        <f t="shared" ref="BP106:BP111" si="11">IFERROR(Y106/J106,"0")</f>
        <v>0.8571428571428571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12</v>
      </c>
      <c r="Y107" s="271">
        <f t="shared" si="6"/>
        <v>12</v>
      </c>
      <c r="Z107" s="36">
        <f t="shared" si="7"/>
        <v>0.186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140</v>
      </c>
      <c r="M108" s="33" t="s">
        <v>69</v>
      </c>
      <c r="N108" s="33"/>
      <c r="O108" s="32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180</v>
      </c>
      <c r="Y108" s="271">
        <f t="shared" si="6"/>
        <v>180</v>
      </c>
      <c r="Z108" s="36">
        <f t="shared" si="7"/>
        <v>2.79</v>
      </c>
      <c r="AA108" s="56"/>
      <c r="AB108" s="57"/>
      <c r="AC108" s="138" t="s">
        <v>137</v>
      </c>
      <c r="AG108" s="67"/>
      <c r="AJ108" s="71" t="s">
        <v>141</v>
      </c>
      <c r="AK108" s="71">
        <v>84</v>
      </c>
      <c r="BB108" s="139" t="s">
        <v>1</v>
      </c>
      <c r="BM108" s="67">
        <f t="shared" si="8"/>
        <v>1314</v>
      </c>
      <c r="BN108" s="67">
        <f t="shared" si="9"/>
        <v>1314</v>
      </c>
      <c r="BO108" s="67">
        <f t="shared" si="10"/>
        <v>2.1428571428571428</v>
      </c>
      <c r="BP108" s="67">
        <f t="shared" si="11"/>
        <v>2.1428571428571428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48</v>
      </c>
      <c r="Y109" s="271">
        <f t="shared" si="6"/>
        <v>48</v>
      </c>
      <c r="Z109" s="36">
        <f t="shared" si="7"/>
        <v>0.74399999999999999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 t="shared" si="8"/>
        <v>322.54079999999999</v>
      </c>
      <c r="BN109" s="67">
        <f t="shared" si="9"/>
        <v>322.54079999999999</v>
      </c>
      <c r="BO109" s="67">
        <f t="shared" si="10"/>
        <v>0.5714285714285714</v>
      </c>
      <c r="BP109" s="67">
        <f t="shared" si="11"/>
        <v>0.5714285714285714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168</v>
      </c>
      <c r="Y110" s="271">
        <f t="shared" si="6"/>
        <v>168</v>
      </c>
      <c r="Z110" s="36">
        <f t="shared" si="7"/>
        <v>2.6040000000000001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 t="shared" si="8"/>
        <v>1226.3999999999999</v>
      </c>
      <c r="BN110" s="67">
        <f t="shared" si="9"/>
        <v>1226.3999999999999</v>
      </c>
      <c r="BO110" s="67">
        <f t="shared" si="10"/>
        <v>2</v>
      </c>
      <c r="BP110" s="67">
        <f t="shared" si="11"/>
        <v>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5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0</v>
      </c>
      <c r="Y111" s="271">
        <f t="shared" si="6"/>
        <v>0</v>
      </c>
      <c r="Z111" s="36">
        <f t="shared" si="7"/>
        <v>0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3" t="s">
        <v>73</v>
      </c>
      <c r="Q112" s="284"/>
      <c r="R112" s="284"/>
      <c r="S112" s="284"/>
      <c r="T112" s="284"/>
      <c r="U112" s="284"/>
      <c r="V112" s="285"/>
      <c r="W112" s="37" t="s">
        <v>70</v>
      </c>
      <c r="X112" s="272">
        <f>IFERROR(SUM(X106:X111),"0")</f>
        <v>480</v>
      </c>
      <c r="Y112" s="272">
        <f>IFERROR(SUM(Y106:Y111),"0")</f>
        <v>480</v>
      </c>
      <c r="Z112" s="272">
        <f>IFERROR(IF(Z106="",0,Z106),"0")+IFERROR(IF(Z107="",0,Z107),"0")+IFERROR(IF(Z108="",0,Z108),"0")+IFERROR(IF(Z109="",0,Z109),"0")+IFERROR(IF(Z110="",0,Z110),"0")+IFERROR(IF(Z111="",0,Z111),"0")</f>
        <v>7.44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3" t="s">
        <v>73</v>
      </c>
      <c r="Q113" s="284"/>
      <c r="R113" s="284"/>
      <c r="S113" s="284"/>
      <c r="T113" s="284"/>
      <c r="U113" s="284"/>
      <c r="V113" s="285"/>
      <c r="W113" s="37" t="s">
        <v>74</v>
      </c>
      <c r="X113" s="272">
        <f>IFERROR(SUMPRODUCT(X106:X111*H106:H111),"0")</f>
        <v>3324</v>
      </c>
      <c r="Y113" s="272">
        <f>IFERROR(SUMPRODUCT(Y106:Y111*H106:H111),"0")</f>
        <v>3324</v>
      </c>
      <c r="Z113" s="37"/>
      <c r="AA113" s="273"/>
      <c r="AB113" s="273"/>
      <c r="AC113" s="273"/>
    </row>
    <row r="114" spans="1:68" ht="14.25" customHeight="1" x14ac:dyDescent="0.25">
      <c r="A114" s="286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4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3" t="s">
        <v>73</v>
      </c>
      <c r="Q116" s="284"/>
      <c r="R116" s="284"/>
      <c r="S116" s="284"/>
      <c r="T116" s="284"/>
      <c r="U116" s="284"/>
      <c r="V116" s="285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3" t="s">
        <v>73</v>
      </c>
      <c r="Q117" s="284"/>
      <c r="R117" s="284"/>
      <c r="S117" s="284"/>
      <c r="T117" s="284"/>
      <c r="U117" s="284"/>
      <c r="V117" s="285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customHeight="1" x14ac:dyDescent="0.25">
      <c r="A118" s="286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6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12</v>
      </c>
      <c r="Y119" s="271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3" t="s">
        <v>73</v>
      </c>
      <c r="Q120" s="284"/>
      <c r="R120" s="284"/>
      <c r="S120" s="284"/>
      <c r="T120" s="284"/>
      <c r="U120" s="284"/>
      <c r="V120" s="285"/>
      <c r="W120" s="37" t="s">
        <v>70</v>
      </c>
      <c r="X120" s="272">
        <f>IFERROR(SUM(X119:X119),"0")</f>
        <v>12</v>
      </c>
      <c r="Y120" s="272">
        <f>IFERROR(SUM(Y119:Y119),"0")</f>
        <v>12</v>
      </c>
      <c r="Z120" s="272">
        <f>IFERROR(IF(Z119="",0,Z119),"0")</f>
        <v>0.186</v>
      </c>
      <c r="AA120" s="273"/>
      <c r="AB120" s="273"/>
      <c r="AC120" s="273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3" t="s">
        <v>73</v>
      </c>
      <c r="Q121" s="284"/>
      <c r="R121" s="284"/>
      <c r="S121" s="284"/>
      <c r="T121" s="284"/>
      <c r="U121" s="284"/>
      <c r="V121" s="285"/>
      <c r="W121" s="37" t="s">
        <v>74</v>
      </c>
      <c r="X121" s="272">
        <f>IFERROR(SUMPRODUCT(X119:X119*H119:H119),"0")</f>
        <v>72</v>
      </c>
      <c r="Y121" s="272">
        <f>IFERROR(SUMPRODUCT(Y119:Y119*H119:H119),"0")</f>
        <v>72</v>
      </c>
      <c r="Z121" s="37"/>
      <c r="AA121" s="273"/>
      <c r="AB121" s="273"/>
      <c r="AC121" s="273"/>
    </row>
    <row r="122" spans="1:68" ht="16.5" customHeight="1" x14ac:dyDescent="0.25">
      <c r="A122" s="307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customHeight="1" x14ac:dyDescent="0.25">
      <c r="A123" s="286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126</v>
      </c>
      <c r="Y124" s="271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50" t="s">
        <v>203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2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210</v>
      </c>
      <c r="Y125" s="271">
        <f>IFERROR(IF(X125="","",X125),"")</f>
        <v>210</v>
      </c>
      <c r="Z125" s="36">
        <f>IFERROR(IF(X125="","",X125*0.01788),"")</f>
        <v>3.7547999999999999</v>
      </c>
      <c r="AA125" s="56"/>
      <c r="AB125" s="57"/>
      <c r="AC125" s="152" t="s">
        <v>145</v>
      </c>
      <c r="AG125" s="67"/>
      <c r="AJ125" s="71" t="s">
        <v>83</v>
      </c>
      <c r="AK125" s="71">
        <v>14</v>
      </c>
      <c r="BB125" s="153" t="s">
        <v>84</v>
      </c>
      <c r="BM125" s="67">
        <f>IFERROR(X125*I125,"0")</f>
        <v>777.75599999999997</v>
      </c>
      <c r="BN125" s="67">
        <f>IFERROR(Y125*I125,"0")</f>
        <v>777.75599999999997</v>
      </c>
      <c r="BO125" s="67">
        <f>IFERROR(X125/J125,"0")</f>
        <v>3</v>
      </c>
      <c r="BP125" s="67">
        <f>IFERROR(Y125/J125,"0")</f>
        <v>3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3" t="s">
        <v>73</v>
      </c>
      <c r="Q126" s="284"/>
      <c r="R126" s="284"/>
      <c r="S126" s="284"/>
      <c r="T126" s="284"/>
      <c r="U126" s="284"/>
      <c r="V126" s="285"/>
      <c r="W126" s="37" t="s">
        <v>70</v>
      </c>
      <c r="X126" s="272">
        <f>IFERROR(SUM(X124:X125),"0")</f>
        <v>336</v>
      </c>
      <c r="Y126" s="272">
        <f>IFERROR(SUM(Y124:Y125),"0")</f>
        <v>336</v>
      </c>
      <c r="Z126" s="272">
        <f>IFERROR(IF(Z124="",0,Z124),"0")+IFERROR(IF(Z125="",0,Z125),"0")</f>
        <v>6.0076800000000006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3" t="s">
        <v>73</v>
      </c>
      <c r="Q127" s="284"/>
      <c r="R127" s="284"/>
      <c r="S127" s="284"/>
      <c r="T127" s="284"/>
      <c r="U127" s="284"/>
      <c r="V127" s="285"/>
      <c r="W127" s="37" t="s">
        <v>74</v>
      </c>
      <c r="X127" s="272">
        <f>IFERROR(SUMPRODUCT(X124:X125*H124:H125),"0")</f>
        <v>1008</v>
      </c>
      <c r="Y127" s="272">
        <f>IFERROR(SUMPRODUCT(Y124:Y125*H124:H125),"0")</f>
        <v>1008</v>
      </c>
      <c r="Z127" s="37"/>
      <c r="AA127" s="273"/>
      <c r="AB127" s="273"/>
      <c r="AC127" s="273"/>
    </row>
    <row r="128" spans="1:68" ht="16.5" customHeight="1" x14ac:dyDescent="0.25">
      <c r="A128" s="307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customHeight="1" x14ac:dyDescent="0.25">
      <c r="A129" s="286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14</v>
      </c>
      <c r="Y130" s="27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209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140</v>
      </c>
      <c r="M131" s="33" t="s">
        <v>69</v>
      </c>
      <c r="N131" s="33"/>
      <c r="O131" s="32">
        <v>180</v>
      </c>
      <c r="P131" s="34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168</v>
      </c>
      <c r="Y131" s="271">
        <f>IFERROR(IF(X131="","",X131),"")</f>
        <v>168</v>
      </c>
      <c r="Z131" s="36">
        <f>IFERROR(IF(X131="","",X131*0.01788),"")</f>
        <v>3.0038399999999998</v>
      </c>
      <c r="AA131" s="56"/>
      <c r="AB131" s="57"/>
      <c r="AC131" s="156" t="s">
        <v>212</v>
      </c>
      <c r="AG131" s="67"/>
      <c r="AJ131" s="71" t="s">
        <v>141</v>
      </c>
      <c r="AK131" s="71">
        <v>70</v>
      </c>
      <c r="BB131" s="157" t="s">
        <v>84</v>
      </c>
      <c r="BM131" s="67">
        <f>IFERROR(X131*I131,"0")</f>
        <v>622.20479999999998</v>
      </c>
      <c r="BN131" s="67">
        <f>IFERROR(Y131*I131,"0")</f>
        <v>622.20479999999998</v>
      </c>
      <c r="BO131" s="67">
        <f>IFERROR(X131/J131,"0")</f>
        <v>2.4</v>
      </c>
      <c r="BP131" s="67">
        <f>IFERROR(Y131/J131,"0")</f>
        <v>2.4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3" t="s">
        <v>73</v>
      </c>
      <c r="Q132" s="284"/>
      <c r="R132" s="284"/>
      <c r="S132" s="284"/>
      <c r="T132" s="284"/>
      <c r="U132" s="284"/>
      <c r="V132" s="285"/>
      <c r="W132" s="37" t="s">
        <v>70</v>
      </c>
      <c r="X132" s="272">
        <f>IFERROR(SUM(X130:X131),"0")</f>
        <v>182</v>
      </c>
      <c r="Y132" s="272">
        <f>IFERROR(SUM(Y130:Y131),"0")</f>
        <v>182</v>
      </c>
      <c r="Z132" s="272">
        <f>IFERROR(IF(Z130="",0,Z130),"0")+IFERROR(IF(Z131="",0,Z131),"0")</f>
        <v>3.2541599999999997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3" t="s">
        <v>73</v>
      </c>
      <c r="Q133" s="284"/>
      <c r="R133" s="284"/>
      <c r="S133" s="284"/>
      <c r="T133" s="284"/>
      <c r="U133" s="284"/>
      <c r="V133" s="285"/>
      <c r="W133" s="37" t="s">
        <v>74</v>
      </c>
      <c r="X133" s="272">
        <f>IFERROR(SUMPRODUCT(X130:X131*H130:H131),"0")</f>
        <v>546</v>
      </c>
      <c r="Y133" s="272">
        <f>IFERROR(SUMPRODUCT(Y130:Y131*H130:H131),"0")</f>
        <v>546</v>
      </c>
      <c r="Z133" s="37"/>
      <c r="AA133" s="273"/>
      <c r="AB133" s="273"/>
      <c r="AC133" s="273"/>
    </row>
    <row r="134" spans="1:68" ht="16.5" customHeight="1" x14ac:dyDescent="0.25">
      <c r="A134" s="307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customHeight="1" x14ac:dyDescent="0.25">
      <c r="A135" s="286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6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42</v>
      </c>
      <c r="Y137" s="27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203</v>
      </c>
      <c r="AG137" s="67"/>
      <c r="AJ137" s="71" t="s">
        <v>72</v>
      </c>
      <c r="AK137" s="71">
        <v>1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3" t="s">
        <v>73</v>
      </c>
      <c r="Q138" s="284"/>
      <c r="R138" s="284"/>
      <c r="S138" s="284"/>
      <c r="T138" s="284"/>
      <c r="U138" s="284"/>
      <c r="V138" s="285"/>
      <c r="W138" s="37" t="s">
        <v>70</v>
      </c>
      <c r="X138" s="272">
        <f>IFERROR(SUM(X136:X137),"0")</f>
        <v>70</v>
      </c>
      <c r="Y138" s="272">
        <f>IFERROR(SUM(Y136:Y137),"0")</f>
        <v>70</v>
      </c>
      <c r="Z138" s="272">
        <f>IFERROR(IF(Z136="",0,Z136),"0")+IFERROR(IF(Z137="",0,Z137),"0")</f>
        <v>1.2515999999999998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3" t="s">
        <v>73</v>
      </c>
      <c r="Q139" s="284"/>
      <c r="R139" s="284"/>
      <c r="S139" s="284"/>
      <c r="T139" s="284"/>
      <c r="U139" s="284"/>
      <c r="V139" s="285"/>
      <c r="W139" s="37" t="s">
        <v>74</v>
      </c>
      <c r="X139" s="272">
        <f>IFERROR(SUMPRODUCT(X136:X137*H136:H137),"0")</f>
        <v>168</v>
      </c>
      <c r="Y139" s="272">
        <f>IFERROR(SUMPRODUCT(Y136:Y137*H136:H137),"0")</f>
        <v>168</v>
      </c>
      <c r="Z139" s="37"/>
      <c r="AA139" s="273"/>
      <c r="AB139" s="273"/>
      <c r="AC139" s="273"/>
    </row>
    <row r="140" spans="1:68" ht="16.5" customHeight="1" x14ac:dyDescent="0.25">
      <c r="A140" s="307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customHeight="1" x14ac:dyDescent="0.25">
      <c r="A141" s="286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14</v>
      </c>
      <c r="Y142" s="27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221</v>
      </c>
      <c r="AG142" s="67"/>
      <c r="AJ142" s="71" t="s">
        <v>72</v>
      </c>
      <c r="AK142" s="71">
        <v>1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3" t="s">
        <v>73</v>
      </c>
      <c r="Q143" s="284"/>
      <c r="R143" s="284"/>
      <c r="S143" s="284"/>
      <c r="T143" s="284"/>
      <c r="U143" s="284"/>
      <c r="V143" s="285"/>
      <c r="W143" s="37" t="s">
        <v>70</v>
      </c>
      <c r="X143" s="272">
        <f>IFERROR(SUM(X142:X142),"0")</f>
        <v>14</v>
      </c>
      <c r="Y143" s="272">
        <f>IFERROR(SUM(Y142:Y142),"0")</f>
        <v>14</v>
      </c>
      <c r="Z143" s="272">
        <f>IFERROR(IF(Z142="",0,Z142),"0")</f>
        <v>0.25031999999999999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3" t="s">
        <v>73</v>
      </c>
      <c r="Q144" s="284"/>
      <c r="R144" s="284"/>
      <c r="S144" s="284"/>
      <c r="T144" s="284"/>
      <c r="U144" s="284"/>
      <c r="V144" s="285"/>
      <c r="W144" s="37" t="s">
        <v>74</v>
      </c>
      <c r="X144" s="272">
        <f>IFERROR(SUMPRODUCT(X142:X142*H142:H142),"0")</f>
        <v>42</v>
      </c>
      <c r="Y144" s="272">
        <f>IFERROR(SUMPRODUCT(Y142:Y142*H142:H142),"0")</f>
        <v>42</v>
      </c>
      <c r="Z144" s="37"/>
      <c r="AA144" s="273"/>
      <c r="AB144" s="273"/>
      <c r="AC144" s="273"/>
    </row>
    <row r="145" spans="1:68" ht="16.5" customHeight="1" x14ac:dyDescent="0.25">
      <c r="A145" s="307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customHeight="1" x14ac:dyDescent="0.25">
      <c r="A146" s="286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0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72</v>
      </c>
      <c r="AK147" s="71">
        <v>1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3" t="s">
        <v>73</v>
      </c>
      <c r="Q148" s="284"/>
      <c r="R148" s="284"/>
      <c r="S148" s="284"/>
      <c r="T148" s="284"/>
      <c r="U148" s="284"/>
      <c r="V148" s="285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3" t="s">
        <v>73</v>
      </c>
      <c r="Q149" s="284"/>
      <c r="R149" s="284"/>
      <c r="S149" s="284"/>
      <c r="T149" s="284"/>
      <c r="U149" s="284"/>
      <c r="V149" s="285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customHeight="1" x14ac:dyDescent="0.25">
      <c r="A150" s="307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customHeight="1" x14ac:dyDescent="0.25">
      <c r="A151" s="286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2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3" t="s">
        <v>73</v>
      </c>
      <c r="Q153" s="284"/>
      <c r="R153" s="284"/>
      <c r="S153" s="284"/>
      <c r="T153" s="284"/>
      <c r="U153" s="284"/>
      <c r="V153" s="285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3" t="s">
        <v>73</v>
      </c>
      <c r="Q154" s="284"/>
      <c r="R154" s="284"/>
      <c r="S154" s="284"/>
      <c r="T154" s="284"/>
      <c r="U154" s="284"/>
      <c r="V154" s="285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customHeight="1" x14ac:dyDescent="0.25">
      <c r="A155" s="307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customHeight="1" x14ac:dyDescent="0.25">
      <c r="A156" s="286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3" t="s">
        <v>73</v>
      </c>
      <c r="Q158" s="284"/>
      <c r="R158" s="284"/>
      <c r="S158" s="284"/>
      <c r="T158" s="284"/>
      <c r="U158" s="284"/>
      <c r="V158" s="285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3" t="s">
        <v>73</v>
      </c>
      <c r="Q159" s="284"/>
      <c r="R159" s="284"/>
      <c r="S159" s="284"/>
      <c r="T159" s="284"/>
      <c r="U159" s="284"/>
      <c r="V159" s="285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customHeight="1" x14ac:dyDescent="0.2">
      <c r="A160" s="336" t="s">
        <v>234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48"/>
      <c r="AB160" s="48"/>
      <c r="AC160" s="48"/>
    </row>
    <row r="161" spans="1:68" ht="16.5" customHeight="1" x14ac:dyDescent="0.25">
      <c r="A161" s="307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customHeight="1" x14ac:dyDescent="0.25">
      <c r="A162" s="286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4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1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24</v>
      </c>
      <c r="Y164" s="27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242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3" t="s">
        <v>73</v>
      </c>
      <c r="Q165" s="284"/>
      <c r="R165" s="284"/>
      <c r="S165" s="284"/>
      <c r="T165" s="284"/>
      <c r="U165" s="284"/>
      <c r="V165" s="285"/>
      <c r="W165" s="37" t="s">
        <v>70</v>
      </c>
      <c r="X165" s="272">
        <f>IFERROR(SUM(X163:X164),"0")</f>
        <v>24</v>
      </c>
      <c r="Y165" s="272">
        <f>IFERROR(SUM(Y163:Y164),"0")</f>
        <v>24</v>
      </c>
      <c r="Z165" s="272">
        <f>IFERROR(IF(Z163="",0,Z163),"0")+IFERROR(IF(Z164="",0,Z164),"0")</f>
        <v>0.20783999999999997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3" t="s">
        <v>73</v>
      </c>
      <c r="Q166" s="284"/>
      <c r="R166" s="284"/>
      <c r="S166" s="284"/>
      <c r="T166" s="284"/>
      <c r="U166" s="284"/>
      <c r="V166" s="285"/>
      <c r="W166" s="37" t="s">
        <v>74</v>
      </c>
      <c r="X166" s="272">
        <f>IFERROR(SUMPRODUCT(X163:X164*H163:H164),"0")</f>
        <v>120</v>
      </c>
      <c r="Y166" s="272">
        <f>IFERROR(SUMPRODUCT(Y163:Y164*H163:H164),"0")</f>
        <v>120</v>
      </c>
      <c r="Z166" s="37"/>
      <c r="AA166" s="273"/>
      <c r="AB166" s="273"/>
      <c r="AC166" s="273"/>
    </row>
    <row r="167" spans="1:68" ht="27.75" customHeight="1" x14ac:dyDescent="0.2">
      <c r="A167" s="336" t="s">
        <v>243</v>
      </c>
      <c r="B167" s="337"/>
      <c r="C167" s="337"/>
      <c r="D167" s="337"/>
      <c r="E167" s="337"/>
      <c r="F167" s="337"/>
      <c r="G167" s="337"/>
      <c r="H167" s="337"/>
      <c r="I167" s="337"/>
      <c r="J167" s="337"/>
      <c r="K167" s="337"/>
      <c r="L167" s="337"/>
      <c r="M167" s="337"/>
      <c r="N167" s="337"/>
      <c r="O167" s="337"/>
      <c r="P167" s="337"/>
      <c r="Q167" s="337"/>
      <c r="R167" s="337"/>
      <c r="S167" s="337"/>
      <c r="T167" s="337"/>
      <c r="U167" s="337"/>
      <c r="V167" s="337"/>
      <c r="W167" s="337"/>
      <c r="X167" s="337"/>
      <c r="Y167" s="337"/>
      <c r="Z167" s="337"/>
      <c r="AA167" s="48"/>
      <c r="AB167" s="48"/>
      <c r="AC167" s="48"/>
    </row>
    <row r="168" spans="1:68" ht="16.5" customHeight="1" x14ac:dyDescent="0.25">
      <c r="A168" s="307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customHeight="1" x14ac:dyDescent="0.25">
      <c r="A169" s="286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0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112</v>
      </c>
      <c r="Y170" s="271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247</v>
      </c>
      <c r="AG170" s="67"/>
      <c r="AJ170" s="71" t="s">
        <v>72</v>
      </c>
      <c r="AK170" s="71">
        <v>1</v>
      </c>
      <c r="BB170" s="175" t="s">
        <v>84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2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126</v>
      </c>
      <c r="Y171" s="271">
        <f>IFERROR(IF(X171="","",X171),"")</f>
        <v>126</v>
      </c>
      <c r="Z171" s="36">
        <f>IFERROR(IF(X171="","",X171*0.01788),"")</f>
        <v>2.2528800000000002</v>
      </c>
      <c r="AA171" s="56"/>
      <c r="AB171" s="57"/>
      <c r="AC171" s="176" t="s">
        <v>250</v>
      </c>
      <c r="AG171" s="67"/>
      <c r="AJ171" s="71" t="s">
        <v>72</v>
      </c>
      <c r="AK171" s="71">
        <v>1</v>
      </c>
      <c r="BB171" s="177" t="s">
        <v>84</v>
      </c>
      <c r="BM171" s="67">
        <f>IFERROR(X171*I171,"0")</f>
        <v>426.88799999999998</v>
      </c>
      <c r="BN171" s="67">
        <f>IFERROR(Y171*I171,"0")</f>
        <v>426.88799999999998</v>
      </c>
      <c r="BO171" s="67">
        <f>IFERROR(X171/J171,"0")</f>
        <v>1.8</v>
      </c>
      <c r="BP171" s="67">
        <f>IFERROR(Y171/J171,"0")</f>
        <v>1.8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98</v>
      </c>
      <c r="Y172" s="27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253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3" t="s">
        <v>73</v>
      </c>
      <c r="Q173" s="284"/>
      <c r="R173" s="284"/>
      <c r="S173" s="284"/>
      <c r="T173" s="284"/>
      <c r="U173" s="284"/>
      <c r="V173" s="285"/>
      <c r="W173" s="37" t="s">
        <v>70</v>
      </c>
      <c r="X173" s="272">
        <f>IFERROR(SUM(X170:X172),"0")</f>
        <v>336</v>
      </c>
      <c r="Y173" s="272">
        <f>IFERROR(SUM(Y170:Y172),"0")</f>
        <v>336</v>
      </c>
      <c r="Z173" s="272">
        <f>IFERROR(IF(Z170="",0,Z170),"0")+IFERROR(IF(Z171="",0,Z171),"0")+IFERROR(IF(Z172="",0,Z172),"0")</f>
        <v>6.0076800000000006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3" t="s">
        <v>73</v>
      </c>
      <c r="Q174" s="284"/>
      <c r="R174" s="284"/>
      <c r="S174" s="284"/>
      <c r="T174" s="284"/>
      <c r="U174" s="284"/>
      <c r="V174" s="285"/>
      <c r="W174" s="37" t="s">
        <v>74</v>
      </c>
      <c r="X174" s="272">
        <f>IFERROR(SUMPRODUCT(X170:X172*H170:H172),"0")</f>
        <v>1008</v>
      </c>
      <c r="Y174" s="272">
        <f>IFERROR(SUMPRODUCT(Y170:Y172*H170:H172),"0")</f>
        <v>1008</v>
      </c>
      <c r="Z174" s="37"/>
      <c r="AA174" s="273"/>
      <c r="AB174" s="273"/>
      <c r="AC174" s="273"/>
    </row>
    <row r="175" spans="1:68" ht="14.25" customHeight="1" x14ac:dyDescent="0.25">
      <c r="A175" s="286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9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3" t="s">
        <v>73</v>
      </c>
      <c r="Q177" s="284"/>
      <c r="R177" s="284"/>
      <c r="S177" s="284"/>
      <c r="T177" s="284"/>
      <c r="U177" s="284"/>
      <c r="V177" s="285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3" t="s">
        <v>73</v>
      </c>
      <c r="Q178" s="284"/>
      <c r="R178" s="284"/>
      <c r="S178" s="284"/>
      <c r="T178" s="284"/>
      <c r="U178" s="284"/>
      <c r="V178" s="285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customHeight="1" x14ac:dyDescent="0.2">
      <c r="A179" s="336" t="s">
        <v>262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48"/>
      <c r="AB179" s="48"/>
      <c r="AC179" s="48"/>
    </row>
    <row r="180" spans="1:68" ht="16.5" customHeight="1" x14ac:dyDescent="0.25">
      <c r="A180" s="307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customHeight="1" x14ac:dyDescent="0.25">
      <c r="A181" s="286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54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56</v>
      </c>
      <c r="Y182" s="271">
        <f>IFERROR(IF(X182="","",X182),"")</f>
        <v>56</v>
      </c>
      <c r="Z182" s="36">
        <f>IFERROR(IF(X182="","",X182*0.01788),"")</f>
        <v>1.0012799999999999</v>
      </c>
      <c r="AA182" s="56"/>
      <c r="AB182" s="57"/>
      <c r="AC182" s="182" t="s">
        <v>267</v>
      </c>
      <c r="AG182" s="67"/>
      <c r="AJ182" s="71" t="s">
        <v>72</v>
      </c>
      <c r="AK182" s="71">
        <v>1</v>
      </c>
      <c r="BB182" s="183" t="s">
        <v>84</v>
      </c>
      <c r="BM182" s="67">
        <f>IFERROR(X182*I182,"0")</f>
        <v>166.88</v>
      </c>
      <c r="BN182" s="67">
        <f>IFERROR(Y182*I182,"0")</f>
        <v>166.88</v>
      </c>
      <c r="BO182" s="67">
        <f>IFERROR(X182/J182,"0")</f>
        <v>0.8</v>
      </c>
      <c r="BP182" s="67">
        <f>IFERROR(Y182/J182,"0")</f>
        <v>0.8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3" t="s">
        <v>73</v>
      </c>
      <c r="Q183" s="284"/>
      <c r="R183" s="284"/>
      <c r="S183" s="284"/>
      <c r="T183" s="284"/>
      <c r="U183" s="284"/>
      <c r="V183" s="285"/>
      <c r="W183" s="37" t="s">
        <v>70</v>
      </c>
      <c r="X183" s="272">
        <f>IFERROR(SUM(X182:X182),"0")</f>
        <v>56</v>
      </c>
      <c r="Y183" s="272">
        <f>IFERROR(SUM(Y182:Y182),"0")</f>
        <v>56</v>
      </c>
      <c r="Z183" s="272">
        <f>IFERROR(IF(Z182="",0,Z182),"0")</f>
        <v>1.0012799999999999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3" t="s">
        <v>73</v>
      </c>
      <c r="Q184" s="284"/>
      <c r="R184" s="284"/>
      <c r="S184" s="284"/>
      <c r="T184" s="284"/>
      <c r="U184" s="284"/>
      <c r="V184" s="285"/>
      <c r="W184" s="37" t="s">
        <v>74</v>
      </c>
      <c r="X184" s="272">
        <f>IFERROR(SUMPRODUCT(X182:X182*H182:H182),"0")</f>
        <v>154.56</v>
      </c>
      <c r="Y184" s="272">
        <f>IFERROR(SUMPRODUCT(Y182:Y182*H182:H182),"0")</f>
        <v>154.56</v>
      </c>
      <c r="Z184" s="37"/>
      <c r="AA184" s="273"/>
      <c r="AB184" s="273"/>
      <c r="AC184" s="273"/>
    </row>
    <row r="185" spans="1:68" ht="14.25" customHeight="1" x14ac:dyDescent="0.25">
      <c r="A185" s="286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273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3" t="s">
        <v>73</v>
      </c>
      <c r="Q190" s="284"/>
      <c r="R190" s="284"/>
      <c r="S190" s="284"/>
      <c r="T190" s="284"/>
      <c r="U190" s="284"/>
      <c r="V190" s="285"/>
      <c r="W190" s="37" t="s">
        <v>70</v>
      </c>
      <c r="X190" s="272">
        <f>IFERROR(SUM(X186:X189),"0")</f>
        <v>0</v>
      </c>
      <c r="Y190" s="272">
        <f>IFERROR(SUM(Y186:Y189),"0")</f>
        <v>0</v>
      </c>
      <c r="Z190" s="272">
        <f>IFERROR(IF(Z186="",0,Z186),"0")+IFERROR(IF(Z187="",0,Z187),"0")+IFERROR(IF(Z188="",0,Z188),"0")+IFERROR(IF(Z189="",0,Z189),"0")</f>
        <v>0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3" t="s">
        <v>73</v>
      </c>
      <c r="Q191" s="284"/>
      <c r="R191" s="284"/>
      <c r="S191" s="284"/>
      <c r="T191" s="284"/>
      <c r="U191" s="284"/>
      <c r="V191" s="285"/>
      <c r="W191" s="37" t="s">
        <v>74</v>
      </c>
      <c r="X191" s="272">
        <f>IFERROR(SUMPRODUCT(X186:X189*H186:H189),"0")</f>
        <v>0</v>
      </c>
      <c r="Y191" s="272">
        <f>IFERROR(SUMPRODUCT(Y186:Y189*H186:H189),"0")</f>
        <v>0</v>
      </c>
      <c r="Z191" s="37"/>
      <c r="AA191" s="273"/>
      <c r="AB191" s="273"/>
      <c r="AC191" s="273"/>
    </row>
    <row r="192" spans="1:68" ht="16.5" customHeight="1" x14ac:dyDescent="0.25">
      <c r="A192" s="307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customHeight="1" x14ac:dyDescent="0.25">
      <c r="A193" s="286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3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4301071110</v>
      </c>
      <c r="D195" s="278">
        <v>4607111035103</v>
      </c>
      <c r="E195" s="279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287</v>
      </c>
      <c r="B196" s="54" t="s">
        <v>288</v>
      </c>
      <c r="C196" s="31">
        <v>4301071109</v>
      </c>
      <c r="D196" s="278">
        <v>4607111035929</v>
      </c>
      <c r="E196" s="279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8" t="s">
        <v>289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12</v>
      </c>
      <c r="Y196" s="271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283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ht="27" customHeight="1" x14ac:dyDescent="0.25">
      <c r="A197" s="54" t="s">
        <v>290</v>
      </c>
      <c r="B197" s="54" t="s">
        <v>291</v>
      </c>
      <c r="C197" s="31">
        <v>4301071106</v>
      </c>
      <c r="D197" s="278">
        <v>4607111035882</v>
      </c>
      <c r="E197" s="279"/>
      <c r="F197" s="269">
        <v>0.43</v>
      </c>
      <c r="G197" s="32">
        <v>16</v>
      </c>
      <c r="H197" s="269">
        <v>6.88</v>
      </c>
      <c r="I197" s="269">
        <v>7.19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2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293</v>
      </c>
      <c r="B198" s="54" t="s">
        <v>294</v>
      </c>
      <c r="C198" s="31">
        <v>4301071107</v>
      </c>
      <c r="D198" s="278">
        <v>4607111035905</v>
      </c>
      <c r="E198" s="279"/>
      <c r="F198" s="269">
        <v>0.9</v>
      </c>
      <c r="G198" s="32">
        <v>8</v>
      </c>
      <c r="H198" s="269">
        <v>7.2</v>
      </c>
      <c r="I198" s="269">
        <v>7.47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41" t="s">
        <v>295</v>
      </c>
      <c r="Q198" s="275"/>
      <c r="R198" s="275"/>
      <c r="S198" s="275"/>
      <c r="T198" s="276"/>
      <c r="U198" s="34"/>
      <c r="V198" s="34"/>
      <c r="W198" s="35" t="s">
        <v>70</v>
      </c>
      <c r="X198" s="270">
        <v>0</v>
      </c>
      <c r="Y198" s="271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283</v>
      </c>
      <c r="AG198" s="67"/>
      <c r="AJ198" s="71" t="s">
        <v>72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280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3" t="s">
        <v>73</v>
      </c>
      <c r="Q199" s="284"/>
      <c r="R199" s="284"/>
      <c r="S199" s="284"/>
      <c r="T199" s="284"/>
      <c r="U199" s="284"/>
      <c r="V199" s="285"/>
      <c r="W199" s="37" t="s">
        <v>70</v>
      </c>
      <c r="X199" s="272">
        <f>IFERROR(SUM(X194:X198),"0")</f>
        <v>12</v>
      </c>
      <c r="Y199" s="272">
        <f>IFERROR(SUM(Y194:Y198),"0")</f>
        <v>12</v>
      </c>
      <c r="Z199" s="272">
        <f>IFERROR(IF(Z194="",0,Z194),"0")+IFERROR(IF(Z195="",0,Z195),"0")+IFERROR(IF(Z196="",0,Z196),"0")+IFERROR(IF(Z197="",0,Z197),"0")+IFERROR(IF(Z198="",0,Z198),"0")</f>
        <v>0.186</v>
      </c>
      <c r="AA199" s="273"/>
      <c r="AB199" s="273"/>
      <c r="AC199" s="273"/>
    </row>
    <row r="200" spans="1:68" x14ac:dyDescent="0.2">
      <c r="A200" s="281"/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2"/>
      <c r="P200" s="283" t="s">
        <v>73</v>
      </c>
      <c r="Q200" s="284"/>
      <c r="R200" s="284"/>
      <c r="S200" s="284"/>
      <c r="T200" s="284"/>
      <c r="U200" s="284"/>
      <c r="V200" s="285"/>
      <c r="W200" s="37" t="s">
        <v>74</v>
      </c>
      <c r="X200" s="272">
        <f>IFERROR(SUMPRODUCT(X194:X198*H194:H198),"0")</f>
        <v>86.4</v>
      </c>
      <c r="Y200" s="272">
        <f>IFERROR(SUMPRODUCT(Y194:Y198*H194:H198),"0")</f>
        <v>86.4</v>
      </c>
      <c r="Z200" s="37"/>
      <c r="AA200" s="273"/>
      <c r="AB200" s="273"/>
      <c r="AC200" s="273"/>
    </row>
    <row r="201" spans="1:68" ht="16.5" customHeight="1" x14ac:dyDescent="0.25">
      <c r="A201" s="307" t="s">
        <v>296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5"/>
      <c r="AB201" s="265"/>
      <c r="AC201" s="265"/>
    </row>
    <row r="202" spans="1:68" ht="14.25" customHeight="1" x14ac:dyDescent="0.25">
      <c r="A202" s="286" t="s">
        <v>64</v>
      </c>
      <c r="B202" s="281"/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66"/>
      <c r="AB202" s="266"/>
      <c r="AC202" s="266"/>
    </row>
    <row r="203" spans="1:68" ht="27" customHeight="1" x14ac:dyDescent="0.25">
      <c r="A203" s="54" t="s">
        <v>297</v>
      </c>
      <c r="B203" s="54" t="s">
        <v>298</v>
      </c>
      <c r="C203" s="31">
        <v>4301071097</v>
      </c>
      <c r="D203" s="278">
        <v>4620207491096</v>
      </c>
      <c r="E203" s="279"/>
      <c r="F203" s="269">
        <v>1</v>
      </c>
      <c r="G203" s="32">
        <v>5</v>
      </c>
      <c r="H203" s="269">
        <v>5</v>
      </c>
      <c r="I203" s="269">
        <v>5.23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78" t="s">
        <v>299</v>
      </c>
      <c r="Q203" s="275"/>
      <c r="R203" s="275"/>
      <c r="S203" s="275"/>
      <c r="T203" s="276"/>
      <c r="U203" s="34"/>
      <c r="V203" s="34"/>
      <c r="W203" s="35" t="s">
        <v>70</v>
      </c>
      <c r="X203" s="270">
        <v>12</v>
      </c>
      <c r="Y203" s="271">
        <f>IFERROR(IF(X203="","",X203),"")</f>
        <v>12</v>
      </c>
      <c r="Z203" s="36">
        <f>IFERROR(IF(X203="","",X203*0.0155),"")</f>
        <v>0.186</v>
      </c>
      <c r="AA203" s="56"/>
      <c r="AB203" s="57"/>
      <c r="AC203" s="202" t="s">
        <v>300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62.760000000000005</v>
      </c>
      <c r="BN203" s="67">
        <f>IFERROR(Y203*I203,"0")</f>
        <v>62.760000000000005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80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3" t="s">
        <v>73</v>
      </c>
      <c r="Q204" s="284"/>
      <c r="R204" s="284"/>
      <c r="S204" s="284"/>
      <c r="T204" s="284"/>
      <c r="U204" s="284"/>
      <c r="V204" s="285"/>
      <c r="W204" s="37" t="s">
        <v>70</v>
      </c>
      <c r="X204" s="272">
        <f>IFERROR(SUM(X203:X203),"0")</f>
        <v>12</v>
      </c>
      <c r="Y204" s="272">
        <f>IFERROR(SUM(Y203:Y203),"0")</f>
        <v>12</v>
      </c>
      <c r="Z204" s="272">
        <f>IFERROR(IF(Z203="",0,Z203),"0")</f>
        <v>0.186</v>
      </c>
      <c r="AA204" s="273"/>
      <c r="AB204" s="273"/>
      <c r="AC204" s="273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2"/>
      <c r="P205" s="283" t="s">
        <v>73</v>
      </c>
      <c r="Q205" s="284"/>
      <c r="R205" s="284"/>
      <c r="S205" s="284"/>
      <c r="T205" s="284"/>
      <c r="U205" s="284"/>
      <c r="V205" s="285"/>
      <c r="W205" s="37" t="s">
        <v>74</v>
      </c>
      <c r="X205" s="272">
        <f>IFERROR(SUMPRODUCT(X203:X203*H203:H203),"0")</f>
        <v>60</v>
      </c>
      <c r="Y205" s="272">
        <f>IFERROR(SUMPRODUCT(Y203:Y203*H203:H203),"0")</f>
        <v>60</v>
      </c>
      <c r="Z205" s="37"/>
      <c r="AA205" s="273"/>
      <c r="AB205" s="273"/>
      <c r="AC205" s="273"/>
    </row>
    <row r="206" spans="1:68" ht="16.5" customHeight="1" x14ac:dyDescent="0.25">
      <c r="A206" s="307" t="s">
        <v>301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5"/>
      <c r="AB206" s="265"/>
      <c r="AC206" s="265"/>
    </row>
    <row r="207" spans="1:68" ht="14.25" customHeight="1" x14ac:dyDescent="0.25">
      <c r="A207" s="286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66"/>
      <c r="AB207" s="266"/>
      <c r="AC207" s="266"/>
    </row>
    <row r="208" spans="1:68" ht="27" customHeight="1" x14ac:dyDescent="0.25">
      <c r="A208" s="54" t="s">
        <v>302</v>
      </c>
      <c r="B208" s="54" t="s">
        <v>303</v>
      </c>
      <c r="C208" s="31">
        <v>4301071093</v>
      </c>
      <c r="D208" s="278">
        <v>4620207490709</v>
      </c>
      <c r="E208" s="279"/>
      <c r="F208" s="269">
        <v>0.65</v>
      </c>
      <c r="G208" s="32">
        <v>8</v>
      </c>
      <c r="H208" s="269">
        <v>5.2</v>
      </c>
      <c r="I208" s="269">
        <v>5.47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6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8" s="275"/>
      <c r="R208" s="275"/>
      <c r="S208" s="275"/>
      <c r="T208" s="276"/>
      <c r="U208" s="34"/>
      <c r="V208" s="34"/>
      <c r="W208" s="35" t="s">
        <v>70</v>
      </c>
      <c r="X208" s="270">
        <v>0</v>
      </c>
      <c r="Y208" s="271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304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80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3" t="s">
        <v>73</v>
      </c>
      <c r="Q209" s="284"/>
      <c r="R209" s="284"/>
      <c r="S209" s="284"/>
      <c r="T209" s="284"/>
      <c r="U209" s="284"/>
      <c r="V209" s="285"/>
      <c r="W209" s="37" t="s">
        <v>70</v>
      </c>
      <c r="X209" s="272">
        <f>IFERROR(SUM(X208:X208),"0")</f>
        <v>0</v>
      </c>
      <c r="Y209" s="272">
        <f>IFERROR(SUM(Y208:Y208),"0")</f>
        <v>0</v>
      </c>
      <c r="Z209" s="272">
        <f>IFERROR(IF(Z208="",0,Z208),"0")</f>
        <v>0</v>
      </c>
      <c r="AA209" s="273"/>
      <c r="AB209" s="273"/>
      <c r="AC209" s="273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2"/>
      <c r="P210" s="283" t="s">
        <v>73</v>
      </c>
      <c r="Q210" s="284"/>
      <c r="R210" s="284"/>
      <c r="S210" s="284"/>
      <c r="T210" s="284"/>
      <c r="U210" s="284"/>
      <c r="V210" s="285"/>
      <c r="W210" s="37" t="s">
        <v>74</v>
      </c>
      <c r="X210" s="272">
        <f>IFERROR(SUMPRODUCT(X208:X208*H208:H208),"0")</f>
        <v>0</v>
      </c>
      <c r="Y210" s="272">
        <f>IFERROR(SUMPRODUCT(Y208:Y208*H208:H208),"0")</f>
        <v>0</v>
      </c>
      <c r="Z210" s="37"/>
      <c r="AA210" s="273"/>
      <c r="AB210" s="273"/>
      <c r="AC210" s="273"/>
    </row>
    <row r="211" spans="1:68" ht="14.25" customHeight="1" x14ac:dyDescent="0.25">
      <c r="A211" s="286" t="s">
        <v>125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66"/>
      <c r="AB211" s="266"/>
      <c r="AC211" s="266"/>
    </row>
    <row r="212" spans="1:68" ht="27" customHeight="1" x14ac:dyDescent="0.25">
      <c r="A212" s="54" t="s">
        <v>305</v>
      </c>
      <c r="B212" s="54" t="s">
        <v>306</v>
      </c>
      <c r="C212" s="31">
        <v>4301135692</v>
      </c>
      <c r="D212" s="278">
        <v>4620207490570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14</v>
      </c>
      <c r="Y212" s="271">
        <f>IFERROR(IF(X212="","",X212),"")</f>
        <v>14</v>
      </c>
      <c r="Z212" s="36">
        <f>IFERROR(IF(X212="","",X212*0.01788),"")</f>
        <v>0.25031999999999999</v>
      </c>
      <c r="AA212" s="56"/>
      <c r="AB212" s="57"/>
      <c r="AC212" s="206" t="s">
        <v>307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43.450400000000002</v>
      </c>
      <c r="BN212" s="67">
        <f>IFERROR(Y212*I212,"0")</f>
        <v>43.450400000000002</v>
      </c>
      <c r="BO212" s="67">
        <f>IFERROR(X212/J212,"0")</f>
        <v>0.2</v>
      </c>
      <c r="BP212" s="67">
        <f>IFERROR(Y212/J212,"0")</f>
        <v>0.2</v>
      </c>
    </row>
    <row r="213" spans="1:68" ht="27" customHeight="1" x14ac:dyDescent="0.25">
      <c r="A213" s="54" t="s">
        <v>308</v>
      </c>
      <c r="B213" s="54" t="s">
        <v>309</v>
      </c>
      <c r="C213" s="31">
        <v>4301135691</v>
      </c>
      <c r="D213" s="278">
        <v>4620207490549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307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310</v>
      </c>
      <c r="B214" s="54" t="s">
        <v>311</v>
      </c>
      <c r="C214" s="31">
        <v>4301135694</v>
      </c>
      <c r="D214" s="278">
        <v>4620207490501</v>
      </c>
      <c r="E214" s="279"/>
      <c r="F214" s="269">
        <v>0.2</v>
      </c>
      <c r="G214" s="32">
        <v>12</v>
      </c>
      <c r="H214" s="269">
        <v>2.4</v>
      </c>
      <c r="I214" s="269">
        <v>3.1036000000000001</v>
      </c>
      <c r="J214" s="32">
        <v>70</v>
      </c>
      <c r="K214" s="32" t="s">
        <v>80</v>
      </c>
      <c r="L214" s="32" t="s">
        <v>68</v>
      </c>
      <c r="M214" s="33" t="s">
        <v>69</v>
      </c>
      <c r="N214" s="33"/>
      <c r="O214" s="32">
        <v>180</v>
      </c>
      <c r="P214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4" s="275"/>
      <c r="R214" s="275"/>
      <c r="S214" s="275"/>
      <c r="T214" s="276"/>
      <c r="U214" s="34"/>
      <c r="V214" s="34"/>
      <c r="W214" s="35" t="s">
        <v>70</v>
      </c>
      <c r="X214" s="270">
        <v>0</v>
      </c>
      <c r="Y214" s="271">
        <f>IFERROR(IF(X214="","",X214),"")</f>
        <v>0</v>
      </c>
      <c r="Z214" s="36">
        <f>IFERROR(IF(X214="","",X214*0.01788),"")</f>
        <v>0</v>
      </c>
      <c r="AA214" s="56"/>
      <c r="AB214" s="57"/>
      <c r="AC214" s="210" t="s">
        <v>307</v>
      </c>
      <c r="AG214" s="67"/>
      <c r="AJ214" s="71" t="s">
        <v>72</v>
      </c>
      <c r="AK214" s="71">
        <v>1</v>
      </c>
      <c r="BB214" s="211" t="s">
        <v>84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80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3" t="s">
        <v>73</v>
      </c>
      <c r="Q215" s="284"/>
      <c r="R215" s="284"/>
      <c r="S215" s="284"/>
      <c r="T215" s="284"/>
      <c r="U215" s="284"/>
      <c r="V215" s="285"/>
      <c r="W215" s="37" t="s">
        <v>70</v>
      </c>
      <c r="X215" s="272">
        <f>IFERROR(SUM(X212:X214),"0")</f>
        <v>14</v>
      </c>
      <c r="Y215" s="272">
        <f>IFERROR(SUM(Y212:Y214),"0")</f>
        <v>14</v>
      </c>
      <c r="Z215" s="272">
        <f>IFERROR(IF(Z212="",0,Z212),"0")+IFERROR(IF(Z213="",0,Z213),"0")+IFERROR(IF(Z214="",0,Z214),"0")</f>
        <v>0.25031999999999999</v>
      </c>
      <c r="AA215" s="273"/>
      <c r="AB215" s="273"/>
      <c r="AC215" s="273"/>
    </row>
    <row r="216" spans="1:68" x14ac:dyDescent="0.2">
      <c r="A216" s="281"/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2"/>
      <c r="P216" s="283" t="s">
        <v>73</v>
      </c>
      <c r="Q216" s="284"/>
      <c r="R216" s="284"/>
      <c r="S216" s="284"/>
      <c r="T216" s="284"/>
      <c r="U216" s="284"/>
      <c r="V216" s="285"/>
      <c r="W216" s="37" t="s">
        <v>74</v>
      </c>
      <c r="X216" s="272">
        <f>IFERROR(SUMPRODUCT(X212:X214*H212:H214),"0")</f>
        <v>33.6</v>
      </c>
      <c r="Y216" s="272">
        <f>IFERROR(SUMPRODUCT(Y212:Y214*H212:H214),"0")</f>
        <v>33.6</v>
      </c>
      <c r="Z216" s="37"/>
      <c r="AA216" s="273"/>
      <c r="AB216" s="273"/>
      <c r="AC216" s="273"/>
    </row>
    <row r="217" spans="1:68" ht="16.5" customHeight="1" x14ac:dyDescent="0.25">
      <c r="A217" s="307" t="s">
        <v>312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5"/>
      <c r="AB217" s="265"/>
      <c r="AC217" s="265"/>
    </row>
    <row r="218" spans="1:68" ht="14.25" customHeight="1" x14ac:dyDescent="0.25">
      <c r="A218" s="286" t="s">
        <v>64</v>
      </c>
      <c r="B218" s="281"/>
      <c r="C218" s="281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66"/>
      <c r="AB218" s="266"/>
      <c r="AC218" s="266"/>
    </row>
    <row r="219" spans="1:68" ht="16.5" customHeight="1" x14ac:dyDescent="0.25">
      <c r="A219" s="54" t="s">
        <v>313</v>
      </c>
      <c r="B219" s="54" t="s">
        <v>314</v>
      </c>
      <c r="C219" s="31">
        <v>4301071099</v>
      </c>
      <c r="D219" s="278">
        <v>4607111039019</v>
      </c>
      <c r="E219" s="279"/>
      <c r="F219" s="269">
        <v>0.43</v>
      </c>
      <c r="G219" s="32">
        <v>16</v>
      </c>
      <c r="H219" s="269">
        <v>6.88</v>
      </c>
      <c r="I219" s="269">
        <v>7.2060000000000004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9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316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16.5" customHeight="1" x14ac:dyDescent="0.25">
      <c r="A220" s="54" t="s">
        <v>317</v>
      </c>
      <c r="B220" s="54" t="s">
        <v>318</v>
      </c>
      <c r="C220" s="31">
        <v>4301071100</v>
      </c>
      <c r="D220" s="278">
        <v>4607111038708</v>
      </c>
      <c r="E220" s="279"/>
      <c r="F220" s="269">
        <v>0.8</v>
      </c>
      <c r="G220" s="32">
        <v>8</v>
      </c>
      <c r="H220" s="269">
        <v>6.4</v>
      </c>
      <c r="I220" s="269">
        <v>6.67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91" t="s">
        <v>319</v>
      </c>
      <c r="Q220" s="275"/>
      <c r="R220" s="275"/>
      <c r="S220" s="275"/>
      <c r="T220" s="276"/>
      <c r="U220" s="34"/>
      <c r="V220" s="34"/>
      <c r="W220" s="35" t="s">
        <v>70</v>
      </c>
      <c r="X220" s="270">
        <v>0</v>
      </c>
      <c r="Y220" s="271">
        <f>IFERROR(IF(X220="","",X220),"")</f>
        <v>0</v>
      </c>
      <c r="Z220" s="36">
        <f>IFERROR(IF(X220="","",X220*0.0155),"")</f>
        <v>0</v>
      </c>
      <c r="AA220" s="56"/>
      <c r="AB220" s="57"/>
      <c r="AC220" s="214" t="s">
        <v>316</v>
      </c>
      <c r="AG220" s="67"/>
      <c r="AJ220" s="71" t="s">
        <v>72</v>
      </c>
      <c r="AK220" s="71">
        <v>1</v>
      </c>
      <c r="BB220" s="215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80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3" t="s">
        <v>73</v>
      </c>
      <c r="Q221" s="284"/>
      <c r="R221" s="284"/>
      <c r="S221" s="284"/>
      <c r="T221" s="284"/>
      <c r="U221" s="284"/>
      <c r="V221" s="285"/>
      <c r="W221" s="37" t="s">
        <v>70</v>
      </c>
      <c r="X221" s="272">
        <f>IFERROR(SUM(X219:X220),"0")</f>
        <v>0</v>
      </c>
      <c r="Y221" s="272">
        <f>IFERROR(SUM(Y219:Y220),"0")</f>
        <v>0</v>
      </c>
      <c r="Z221" s="272">
        <f>IFERROR(IF(Z219="",0,Z219),"0")+IFERROR(IF(Z220="",0,Z220),"0")</f>
        <v>0</v>
      </c>
      <c r="AA221" s="273"/>
      <c r="AB221" s="273"/>
      <c r="AC221" s="273"/>
    </row>
    <row r="222" spans="1:68" x14ac:dyDescent="0.2">
      <c r="A222" s="281"/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2"/>
      <c r="P222" s="283" t="s">
        <v>73</v>
      </c>
      <c r="Q222" s="284"/>
      <c r="R222" s="284"/>
      <c r="S222" s="284"/>
      <c r="T222" s="284"/>
      <c r="U222" s="284"/>
      <c r="V222" s="285"/>
      <c r="W222" s="37" t="s">
        <v>74</v>
      </c>
      <c r="X222" s="272">
        <f>IFERROR(SUMPRODUCT(X219:X220*H219:H220),"0")</f>
        <v>0</v>
      </c>
      <c r="Y222" s="272">
        <f>IFERROR(SUMPRODUCT(Y219:Y220*H219:H220),"0")</f>
        <v>0</v>
      </c>
      <c r="Z222" s="37"/>
      <c r="AA222" s="273"/>
      <c r="AB222" s="273"/>
      <c r="AC222" s="273"/>
    </row>
    <row r="223" spans="1:68" ht="27.75" customHeight="1" x14ac:dyDescent="0.2">
      <c r="A223" s="336" t="s">
        <v>320</v>
      </c>
      <c r="B223" s="337"/>
      <c r="C223" s="337"/>
      <c r="D223" s="337"/>
      <c r="E223" s="337"/>
      <c r="F223" s="337"/>
      <c r="G223" s="337"/>
      <c r="H223" s="337"/>
      <c r="I223" s="337"/>
      <c r="J223" s="337"/>
      <c r="K223" s="337"/>
      <c r="L223" s="337"/>
      <c r="M223" s="337"/>
      <c r="N223" s="337"/>
      <c r="O223" s="337"/>
      <c r="P223" s="337"/>
      <c r="Q223" s="337"/>
      <c r="R223" s="337"/>
      <c r="S223" s="337"/>
      <c r="T223" s="337"/>
      <c r="U223" s="337"/>
      <c r="V223" s="337"/>
      <c r="W223" s="337"/>
      <c r="X223" s="337"/>
      <c r="Y223" s="337"/>
      <c r="Z223" s="337"/>
      <c r="AA223" s="48"/>
      <c r="AB223" s="48"/>
      <c r="AC223" s="48"/>
    </row>
    <row r="224" spans="1:68" ht="16.5" customHeight="1" x14ac:dyDescent="0.25">
      <c r="A224" s="307" t="s">
        <v>321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5"/>
      <c r="AB224" s="265"/>
      <c r="AC224" s="265"/>
    </row>
    <row r="225" spans="1:68" ht="14.25" customHeight="1" x14ac:dyDescent="0.25">
      <c r="A225" s="286" t="s">
        <v>64</v>
      </c>
      <c r="B225" s="281"/>
      <c r="C225" s="281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66"/>
      <c r="AB225" s="266"/>
      <c r="AC225" s="266"/>
    </row>
    <row r="226" spans="1:68" ht="27" customHeight="1" x14ac:dyDescent="0.25">
      <c r="A226" s="54" t="s">
        <v>322</v>
      </c>
      <c r="B226" s="54" t="s">
        <v>323</v>
      </c>
      <c r="C226" s="31">
        <v>4301071036</v>
      </c>
      <c r="D226" s="278">
        <v>4607111036162</v>
      </c>
      <c r="E226" s="279"/>
      <c r="F226" s="269">
        <v>0.8</v>
      </c>
      <c r="G226" s="32">
        <v>8</v>
      </c>
      <c r="H226" s="269">
        <v>6.4</v>
      </c>
      <c r="I226" s="269">
        <v>6.6811999999999996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90</v>
      </c>
      <c r="P226" s="41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275"/>
      <c r="R226" s="275"/>
      <c r="S226" s="275"/>
      <c r="T226" s="276"/>
      <c r="U226" s="34"/>
      <c r="V226" s="34"/>
      <c r="W226" s="35" t="s">
        <v>70</v>
      </c>
      <c r="X226" s="270">
        <v>0</v>
      </c>
      <c r="Y226" s="271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324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80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3" t="s">
        <v>73</v>
      </c>
      <c r="Q227" s="284"/>
      <c r="R227" s="284"/>
      <c r="S227" s="284"/>
      <c r="T227" s="284"/>
      <c r="U227" s="284"/>
      <c r="V227" s="285"/>
      <c r="W227" s="37" t="s">
        <v>70</v>
      </c>
      <c r="X227" s="272">
        <f>IFERROR(SUM(X226:X226),"0")</f>
        <v>0</v>
      </c>
      <c r="Y227" s="272">
        <f>IFERROR(SUM(Y226:Y226),"0")</f>
        <v>0</v>
      </c>
      <c r="Z227" s="272">
        <f>IFERROR(IF(Z226="",0,Z226),"0")</f>
        <v>0</v>
      </c>
      <c r="AA227" s="273"/>
      <c r="AB227" s="273"/>
      <c r="AC227" s="273"/>
    </row>
    <row r="228" spans="1:68" x14ac:dyDescent="0.2">
      <c r="A228" s="281"/>
      <c r="B228" s="281"/>
      <c r="C228" s="281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2"/>
      <c r="P228" s="283" t="s">
        <v>73</v>
      </c>
      <c r="Q228" s="284"/>
      <c r="R228" s="284"/>
      <c r="S228" s="284"/>
      <c r="T228" s="284"/>
      <c r="U228" s="284"/>
      <c r="V228" s="285"/>
      <c r="W228" s="37" t="s">
        <v>74</v>
      </c>
      <c r="X228" s="272">
        <f>IFERROR(SUMPRODUCT(X226:X226*H226:H226),"0")</f>
        <v>0</v>
      </c>
      <c r="Y228" s="272">
        <f>IFERROR(SUMPRODUCT(Y226:Y226*H226:H226),"0")</f>
        <v>0</v>
      </c>
      <c r="Z228" s="37"/>
      <c r="AA228" s="273"/>
      <c r="AB228" s="273"/>
      <c r="AC228" s="273"/>
    </row>
    <row r="229" spans="1:68" ht="27.75" customHeight="1" x14ac:dyDescent="0.2">
      <c r="A229" s="336" t="s">
        <v>325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48"/>
      <c r="AB229" s="48"/>
      <c r="AC229" s="48"/>
    </row>
    <row r="230" spans="1:68" ht="16.5" customHeight="1" x14ac:dyDescent="0.25">
      <c r="A230" s="307" t="s">
        <v>326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5"/>
      <c r="AB230" s="265"/>
      <c r="AC230" s="265"/>
    </row>
    <row r="231" spans="1:68" ht="14.25" customHeight="1" x14ac:dyDescent="0.25">
      <c r="A231" s="286" t="s">
        <v>64</v>
      </c>
      <c r="B231" s="281"/>
      <c r="C231" s="281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66"/>
      <c r="AB231" s="266"/>
      <c r="AC231" s="266"/>
    </row>
    <row r="232" spans="1:68" ht="27" customHeight="1" x14ac:dyDescent="0.25">
      <c r="A232" s="54" t="s">
        <v>327</v>
      </c>
      <c r="B232" s="54" t="s">
        <v>328</v>
      </c>
      <c r="C232" s="31">
        <v>4301071029</v>
      </c>
      <c r="D232" s="278">
        <v>4607111035899</v>
      </c>
      <c r="E232" s="279"/>
      <c r="F232" s="269">
        <v>1</v>
      </c>
      <c r="G232" s="32">
        <v>5</v>
      </c>
      <c r="H232" s="269">
        <v>5</v>
      </c>
      <c r="I232" s="269">
        <v>5.2619999999999996</v>
      </c>
      <c r="J232" s="32">
        <v>84</v>
      </c>
      <c r="K232" s="32" t="s">
        <v>67</v>
      </c>
      <c r="L232" s="32" t="s">
        <v>81</v>
      </c>
      <c r="M232" s="33" t="s">
        <v>69</v>
      </c>
      <c r="N232" s="33"/>
      <c r="O232" s="32">
        <v>180</v>
      </c>
      <c r="P232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275"/>
      <c r="R232" s="275"/>
      <c r="S232" s="275"/>
      <c r="T232" s="276"/>
      <c r="U232" s="34"/>
      <c r="V232" s="34"/>
      <c r="W232" s="35" t="s">
        <v>70</v>
      </c>
      <c r="X232" s="270">
        <v>48</v>
      </c>
      <c r="Y232" s="271">
        <f>IFERROR(IF(X232="","",X232),"")</f>
        <v>48</v>
      </c>
      <c r="Z232" s="36">
        <f>IFERROR(IF(X232="","",X232*0.0155),"")</f>
        <v>0.74399999999999999</v>
      </c>
      <c r="AA232" s="56"/>
      <c r="AB232" s="57"/>
      <c r="AC232" s="218" t="s">
        <v>242</v>
      </c>
      <c r="AG232" s="67"/>
      <c r="AJ232" s="71" t="s">
        <v>83</v>
      </c>
      <c r="AK232" s="71">
        <v>12</v>
      </c>
      <c r="BB232" s="219" t="s">
        <v>1</v>
      </c>
      <c r="BM232" s="67">
        <f>IFERROR(X232*I232,"0")</f>
        <v>252.57599999999996</v>
      </c>
      <c r="BN232" s="67">
        <f>IFERROR(Y232*I232,"0")</f>
        <v>252.57599999999996</v>
      </c>
      <c r="BO232" s="67">
        <f>IFERROR(X232/J232,"0")</f>
        <v>0.5714285714285714</v>
      </c>
      <c r="BP232" s="67">
        <f>IFERROR(Y232/J232,"0")</f>
        <v>0.5714285714285714</v>
      </c>
    </row>
    <row r="233" spans="1:68" x14ac:dyDescent="0.2">
      <c r="A233" s="280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3" t="s">
        <v>73</v>
      </c>
      <c r="Q233" s="284"/>
      <c r="R233" s="284"/>
      <c r="S233" s="284"/>
      <c r="T233" s="284"/>
      <c r="U233" s="284"/>
      <c r="V233" s="285"/>
      <c r="W233" s="37" t="s">
        <v>70</v>
      </c>
      <c r="X233" s="272">
        <f>IFERROR(SUM(X232:X232),"0")</f>
        <v>48</v>
      </c>
      <c r="Y233" s="272">
        <f>IFERROR(SUM(Y232:Y232),"0")</f>
        <v>48</v>
      </c>
      <c r="Z233" s="272">
        <f>IFERROR(IF(Z232="",0,Z232),"0")</f>
        <v>0.74399999999999999</v>
      </c>
      <c r="AA233" s="273"/>
      <c r="AB233" s="273"/>
      <c r="AC233" s="273"/>
    </row>
    <row r="234" spans="1:68" x14ac:dyDescent="0.2">
      <c r="A234" s="281"/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2"/>
      <c r="P234" s="283" t="s">
        <v>73</v>
      </c>
      <c r="Q234" s="284"/>
      <c r="R234" s="284"/>
      <c r="S234" s="284"/>
      <c r="T234" s="284"/>
      <c r="U234" s="284"/>
      <c r="V234" s="285"/>
      <c r="W234" s="37" t="s">
        <v>74</v>
      </c>
      <c r="X234" s="272">
        <f>IFERROR(SUMPRODUCT(X232:X232*H232:H232),"0")</f>
        <v>240</v>
      </c>
      <c r="Y234" s="272">
        <f>IFERROR(SUMPRODUCT(Y232:Y232*H232:H232),"0")</f>
        <v>240</v>
      </c>
      <c r="Z234" s="37"/>
      <c r="AA234" s="273"/>
      <c r="AB234" s="273"/>
      <c r="AC234" s="273"/>
    </row>
    <row r="235" spans="1:68" ht="27.75" customHeight="1" x14ac:dyDescent="0.2">
      <c r="A235" s="336" t="s">
        <v>329</v>
      </c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37"/>
      <c r="P235" s="337"/>
      <c r="Q235" s="337"/>
      <c r="R235" s="337"/>
      <c r="S235" s="337"/>
      <c r="T235" s="337"/>
      <c r="U235" s="337"/>
      <c r="V235" s="337"/>
      <c r="W235" s="337"/>
      <c r="X235" s="337"/>
      <c r="Y235" s="337"/>
      <c r="Z235" s="337"/>
      <c r="AA235" s="48"/>
      <c r="AB235" s="48"/>
      <c r="AC235" s="48"/>
    </row>
    <row r="236" spans="1:68" ht="16.5" customHeight="1" x14ac:dyDescent="0.25">
      <c r="A236" s="307" t="s">
        <v>330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5"/>
      <c r="AB236" s="265"/>
      <c r="AC236" s="265"/>
    </row>
    <row r="237" spans="1:68" ht="14.25" customHeight="1" x14ac:dyDescent="0.25">
      <c r="A237" s="286" t="s">
        <v>331</v>
      </c>
      <c r="B237" s="281"/>
      <c r="C237" s="281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66"/>
      <c r="AB237" s="266"/>
      <c r="AC237" s="266"/>
    </row>
    <row r="238" spans="1:68" ht="27" customHeight="1" x14ac:dyDescent="0.25">
      <c r="A238" s="54" t="s">
        <v>332</v>
      </c>
      <c r="B238" s="54" t="s">
        <v>333</v>
      </c>
      <c r="C238" s="31">
        <v>4301133004</v>
      </c>
      <c r="D238" s="278">
        <v>4607111039774</v>
      </c>
      <c r="E238" s="279"/>
      <c r="F238" s="269">
        <v>0.25</v>
      </c>
      <c r="G238" s="32">
        <v>12</v>
      </c>
      <c r="H238" s="269">
        <v>3</v>
      </c>
      <c r="I238" s="269">
        <v>3.22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38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8" s="275"/>
      <c r="R238" s="275"/>
      <c r="S238" s="275"/>
      <c r="T238" s="276"/>
      <c r="U238" s="34"/>
      <c r="V238" s="34"/>
      <c r="W238" s="35" t="s">
        <v>70</v>
      </c>
      <c r="X238" s="270">
        <v>0</v>
      </c>
      <c r="Y238" s="271">
        <f>IFERROR(IF(X238="","",X238),"")</f>
        <v>0</v>
      </c>
      <c r="Z238" s="36">
        <f>IFERROR(IF(X238="","",X238*0.01788),"")</f>
        <v>0</v>
      </c>
      <c r="AA238" s="56"/>
      <c r="AB238" s="57"/>
      <c r="AC238" s="220" t="s">
        <v>334</v>
      </c>
      <c r="AG238" s="67"/>
      <c r="AJ238" s="71" t="s">
        <v>72</v>
      </c>
      <c r="AK238" s="71">
        <v>1</v>
      </c>
      <c r="BB238" s="221" t="s">
        <v>84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80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3" t="s">
        <v>73</v>
      </c>
      <c r="Q239" s="284"/>
      <c r="R239" s="284"/>
      <c r="S239" s="284"/>
      <c r="T239" s="284"/>
      <c r="U239" s="284"/>
      <c r="V239" s="285"/>
      <c r="W239" s="37" t="s">
        <v>70</v>
      </c>
      <c r="X239" s="272">
        <f>IFERROR(SUM(X238:X238),"0")</f>
        <v>0</v>
      </c>
      <c r="Y239" s="272">
        <f>IFERROR(SUM(Y238:Y238),"0")</f>
        <v>0</v>
      </c>
      <c r="Z239" s="272">
        <f>IFERROR(IF(Z238="",0,Z238),"0")</f>
        <v>0</v>
      </c>
      <c r="AA239" s="273"/>
      <c r="AB239" s="273"/>
      <c r="AC239" s="273"/>
    </row>
    <row r="240" spans="1:68" x14ac:dyDescent="0.2">
      <c r="A240" s="281"/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2"/>
      <c r="P240" s="283" t="s">
        <v>73</v>
      </c>
      <c r="Q240" s="284"/>
      <c r="R240" s="284"/>
      <c r="S240" s="284"/>
      <c r="T240" s="284"/>
      <c r="U240" s="284"/>
      <c r="V240" s="285"/>
      <c r="W240" s="37" t="s">
        <v>74</v>
      </c>
      <c r="X240" s="272">
        <f>IFERROR(SUMPRODUCT(X238:X238*H238:H238),"0")</f>
        <v>0</v>
      </c>
      <c r="Y240" s="272">
        <f>IFERROR(SUMPRODUCT(Y238:Y238*H238:H238),"0")</f>
        <v>0</v>
      </c>
      <c r="Z240" s="37"/>
      <c r="AA240" s="273"/>
      <c r="AB240" s="273"/>
      <c r="AC240" s="273"/>
    </row>
    <row r="241" spans="1:68" ht="14.25" customHeight="1" x14ac:dyDescent="0.25">
      <c r="A241" s="286" t="s">
        <v>125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66"/>
      <c r="AB241" s="266"/>
      <c r="AC241" s="266"/>
    </row>
    <row r="242" spans="1:68" ht="37.5" customHeight="1" x14ac:dyDescent="0.25">
      <c r="A242" s="54" t="s">
        <v>335</v>
      </c>
      <c r="B242" s="54" t="s">
        <v>336</v>
      </c>
      <c r="C242" s="31">
        <v>4301135400</v>
      </c>
      <c r="D242" s="278">
        <v>4607111039361</v>
      </c>
      <c r="E242" s="279"/>
      <c r="F242" s="269">
        <v>0.25</v>
      </c>
      <c r="G242" s="32">
        <v>12</v>
      </c>
      <c r="H242" s="269">
        <v>3</v>
      </c>
      <c r="I242" s="269">
        <v>3.7035999999999998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2" s="275"/>
      <c r="R242" s="275"/>
      <c r="S242" s="275"/>
      <c r="T242" s="276"/>
      <c r="U242" s="34"/>
      <c r="V242" s="34"/>
      <c r="W242" s="35" t="s">
        <v>70</v>
      </c>
      <c r="X242" s="270">
        <v>0</v>
      </c>
      <c r="Y242" s="271">
        <f>IFERROR(IF(X242="","",X242),"")</f>
        <v>0</v>
      </c>
      <c r="Z242" s="36">
        <f>IFERROR(IF(X242="","",X242*0.01788),"")</f>
        <v>0</v>
      </c>
      <c r="AA242" s="56"/>
      <c r="AB242" s="57"/>
      <c r="AC242" s="222" t="s">
        <v>334</v>
      </c>
      <c r="AG242" s="67"/>
      <c r="AJ242" s="71" t="s">
        <v>72</v>
      </c>
      <c r="AK242" s="71">
        <v>1</v>
      </c>
      <c r="BB242" s="223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80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3" t="s">
        <v>73</v>
      </c>
      <c r="Q243" s="284"/>
      <c r="R243" s="284"/>
      <c r="S243" s="284"/>
      <c r="T243" s="284"/>
      <c r="U243" s="284"/>
      <c r="V243" s="285"/>
      <c r="W243" s="37" t="s">
        <v>70</v>
      </c>
      <c r="X243" s="272">
        <f>IFERROR(SUM(X242:X242),"0")</f>
        <v>0</v>
      </c>
      <c r="Y243" s="272">
        <f>IFERROR(SUM(Y242:Y242),"0")</f>
        <v>0</v>
      </c>
      <c r="Z243" s="272">
        <f>IFERROR(IF(Z242="",0,Z242),"0")</f>
        <v>0</v>
      </c>
      <c r="AA243" s="273"/>
      <c r="AB243" s="273"/>
      <c r="AC243" s="273"/>
    </row>
    <row r="244" spans="1:68" x14ac:dyDescent="0.2">
      <c r="A244" s="281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2"/>
      <c r="P244" s="283" t="s">
        <v>73</v>
      </c>
      <c r="Q244" s="284"/>
      <c r="R244" s="284"/>
      <c r="S244" s="284"/>
      <c r="T244" s="284"/>
      <c r="U244" s="284"/>
      <c r="V244" s="285"/>
      <c r="W244" s="37" t="s">
        <v>74</v>
      </c>
      <c r="X244" s="272">
        <f>IFERROR(SUMPRODUCT(X242:X242*H242:H242),"0")</f>
        <v>0</v>
      </c>
      <c r="Y244" s="272">
        <f>IFERROR(SUMPRODUCT(Y242:Y242*H242:H242),"0")</f>
        <v>0</v>
      </c>
      <c r="Z244" s="37"/>
      <c r="AA244" s="273"/>
      <c r="AB244" s="273"/>
      <c r="AC244" s="273"/>
    </row>
    <row r="245" spans="1:68" ht="27.75" customHeight="1" x14ac:dyDescent="0.2">
      <c r="A245" s="336" t="s">
        <v>337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48"/>
      <c r="AB245" s="48"/>
      <c r="AC245" s="48"/>
    </row>
    <row r="246" spans="1:68" ht="16.5" customHeight="1" x14ac:dyDescent="0.25">
      <c r="A246" s="307" t="s">
        <v>337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5"/>
      <c r="AB246" s="265"/>
      <c r="AC246" s="265"/>
    </row>
    <row r="247" spans="1:68" ht="14.25" customHeight="1" x14ac:dyDescent="0.25">
      <c r="A247" s="286" t="s">
        <v>64</v>
      </c>
      <c r="B247" s="281"/>
      <c r="C247" s="281"/>
      <c r="D247" s="28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66"/>
      <c r="AB247" s="266"/>
      <c r="AC247" s="266"/>
    </row>
    <row r="248" spans="1:68" ht="27" customHeight="1" x14ac:dyDescent="0.25">
      <c r="A248" s="54" t="s">
        <v>338</v>
      </c>
      <c r="B248" s="54" t="s">
        <v>339</v>
      </c>
      <c r="C248" s="31">
        <v>4301071014</v>
      </c>
      <c r="D248" s="278">
        <v>4640242181264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340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4301071021</v>
      </c>
      <c r="D249" s="278">
        <v>4640242181325</v>
      </c>
      <c r="E249" s="279"/>
      <c r="F249" s="269">
        <v>0.7</v>
      </c>
      <c r="G249" s="32">
        <v>10</v>
      </c>
      <c r="H249" s="269">
        <v>7</v>
      </c>
      <c r="I249" s="269">
        <v>7.28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340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4301070993</v>
      </c>
      <c r="D250" s="278">
        <v>4640242180670</v>
      </c>
      <c r="E250" s="279"/>
      <c r="F250" s="269">
        <v>1</v>
      </c>
      <c r="G250" s="32">
        <v>6</v>
      </c>
      <c r="H250" s="269">
        <v>6</v>
      </c>
      <c r="I250" s="269">
        <v>6.23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34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0" s="275"/>
      <c r="R250" s="275"/>
      <c r="S250" s="275"/>
      <c r="T250" s="276"/>
      <c r="U250" s="34"/>
      <c r="V250" s="34"/>
      <c r="W250" s="35" t="s">
        <v>70</v>
      </c>
      <c r="X250" s="270">
        <v>0</v>
      </c>
      <c r="Y250" s="271">
        <f>IFERROR(IF(X250="","",X250),"")</f>
        <v>0</v>
      </c>
      <c r="Z250" s="36">
        <f>IFERROR(IF(X250="","",X250*0.0155),"")</f>
        <v>0</v>
      </c>
      <c r="AA250" s="56"/>
      <c r="AB250" s="57"/>
      <c r="AC250" s="228" t="s">
        <v>345</v>
      </c>
      <c r="AG250" s="67"/>
      <c r="AJ250" s="71" t="s">
        <v>72</v>
      </c>
      <c r="AK250" s="71">
        <v>1</v>
      </c>
      <c r="BB250" s="22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280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3" t="s">
        <v>73</v>
      </c>
      <c r="Q251" s="284"/>
      <c r="R251" s="284"/>
      <c r="S251" s="284"/>
      <c r="T251" s="284"/>
      <c r="U251" s="284"/>
      <c r="V251" s="285"/>
      <c r="W251" s="37" t="s">
        <v>70</v>
      </c>
      <c r="X251" s="272">
        <f>IFERROR(SUM(X248:X250),"0")</f>
        <v>0</v>
      </c>
      <c r="Y251" s="272">
        <f>IFERROR(SUM(Y248:Y250),"0")</f>
        <v>0</v>
      </c>
      <c r="Z251" s="272">
        <f>IFERROR(IF(Z248="",0,Z248),"0")+IFERROR(IF(Z249="",0,Z249),"0")+IFERROR(IF(Z250="",0,Z250),"0")</f>
        <v>0</v>
      </c>
      <c r="AA251" s="273"/>
      <c r="AB251" s="273"/>
      <c r="AC251" s="273"/>
    </row>
    <row r="252" spans="1:68" x14ac:dyDescent="0.2">
      <c r="A252" s="281"/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2"/>
      <c r="P252" s="283" t="s">
        <v>73</v>
      </c>
      <c r="Q252" s="284"/>
      <c r="R252" s="284"/>
      <c r="S252" s="284"/>
      <c r="T252" s="284"/>
      <c r="U252" s="284"/>
      <c r="V252" s="285"/>
      <c r="W252" s="37" t="s">
        <v>74</v>
      </c>
      <c r="X252" s="272">
        <f>IFERROR(SUMPRODUCT(X248:X250*H248:H250),"0")</f>
        <v>0</v>
      </c>
      <c r="Y252" s="272">
        <f>IFERROR(SUMPRODUCT(Y248:Y250*H248:H250),"0")</f>
        <v>0</v>
      </c>
      <c r="Z252" s="37"/>
      <c r="AA252" s="273"/>
      <c r="AB252" s="273"/>
      <c r="AC252" s="273"/>
    </row>
    <row r="253" spans="1:68" ht="14.25" customHeight="1" x14ac:dyDescent="0.25">
      <c r="A253" s="286" t="s">
        <v>77</v>
      </c>
      <c r="B253" s="281"/>
      <c r="C253" s="281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  <c r="AA253" s="266"/>
      <c r="AB253" s="266"/>
      <c r="AC253" s="266"/>
    </row>
    <row r="254" spans="1:68" ht="27" customHeight="1" x14ac:dyDescent="0.25">
      <c r="A254" s="54" t="s">
        <v>346</v>
      </c>
      <c r="B254" s="54" t="s">
        <v>347</v>
      </c>
      <c r="C254" s="31">
        <v>4301132080</v>
      </c>
      <c r="D254" s="278">
        <v>4640242180397</v>
      </c>
      <c r="E254" s="279"/>
      <c r="F254" s="269">
        <v>1</v>
      </c>
      <c r="G254" s="32">
        <v>6</v>
      </c>
      <c r="H254" s="269">
        <v>6</v>
      </c>
      <c r="I254" s="269">
        <v>6.26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96</v>
      </c>
      <c r="Y254" s="271">
        <f>IFERROR(IF(X254="","",X254),"")</f>
        <v>96</v>
      </c>
      <c r="Z254" s="36">
        <f>IFERROR(IF(X254="","",X254*0.0155),"")</f>
        <v>1.488</v>
      </c>
      <c r="AA254" s="56"/>
      <c r="AB254" s="57"/>
      <c r="AC254" s="230" t="s">
        <v>348</v>
      </c>
      <c r="AG254" s="67"/>
      <c r="AJ254" s="71" t="s">
        <v>83</v>
      </c>
      <c r="AK254" s="71">
        <v>12</v>
      </c>
      <c r="BB254" s="231" t="s">
        <v>84</v>
      </c>
      <c r="BM254" s="67">
        <f>IFERROR(X254*I254,"0")</f>
        <v>600.96</v>
      </c>
      <c r="BN254" s="67">
        <f>IFERROR(Y254*I254,"0")</f>
        <v>600.96</v>
      </c>
      <c r="BO254" s="67">
        <f>IFERROR(X254/J254,"0")</f>
        <v>1.1428571428571428</v>
      </c>
      <c r="BP254" s="67">
        <f>IFERROR(Y254/J254,"0")</f>
        <v>1.1428571428571428</v>
      </c>
    </row>
    <row r="255" spans="1:68" ht="27" customHeight="1" x14ac:dyDescent="0.25">
      <c r="A255" s="54" t="s">
        <v>349</v>
      </c>
      <c r="B255" s="54" t="s">
        <v>350</v>
      </c>
      <c r="C255" s="31">
        <v>4301132104</v>
      </c>
      <c r="D255" s="278">
        <v>4640242181219</v>
      </c>
      <c r="E255" s="279"/>
      <c r="F255" s="269">
        <v>0.3</v>
      </c>
      <c r="G255" s="32">
        <v>9</v>
      </c>
      <c r="H255" s="269">
        <v>2.7</v>
      </c>
      <c r="I255" s="269">
        <v>2.8450000000000002</v>
      </c>
      <c r="J255" s="32">
        <v>234</v>
      </c>
      <c r="K255" s="32" t="s">
        <v>136</v>
      </c>
      <c r="L255" s="32" t="s">
        <v>68</v>
      </c>
      <c r="M255" s="33" t="s">
        <v>69</v>
      </c>
      <c r="N255" s="33"/>
      <c r="O255" s="32">
        <v>180</v>
      </c>
      <c r="P255" s="3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5" s="275"/>
      <c r="R255" s="275"/>
      <c r="S255" s="275"/>
      <c r="T255" s="276"/>
      <c r="U255" s="34"/>
      <c r="V255" s="34"/>
      <c r="W255" s="35" t="s">
        <v>70</v>
      </c>
      <c r="X255" s="270">
        <v>0</v>
      </c>
      <c r="Y255" s="271">
        <f>IFERROR(IF(X255="","",X255),"")</f>
        <v>0</v>
      </c>
      <c r="Z255" s="36">
        <f>IFERROR(IF(X255="","",X255*0.00502),"")</f>
        <v>0</v>
      </c>
      <c r="AA255" s="56"/>
      <c r="AB255" s="57"/>
      <c r="AC255" s="232" t="s">
        <v>348</v>
      </c>
      <c r="AG255" s="67"/>
      <c r="AJ255" s="71" t="s">
        <v>72</v>
      </c>
      <c r="AK255" s="71">
        <v>1</v>
      </c>
      <c r="BB255" s="233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0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3" t="s">
        <v>73</v>
      </c>
      <c r="Q256" s="284"/>
      <c r="R256" s="284"/>
      <c r="S256" s="284"/>
      <c r="T256" s="284"/>
      <c r="U256" s="284"/>
      <c r="V256" s="285"/>
      <c r="W256" s="37" t="s">
        <v>70</v>
      </c>
      <c r="X256" s="272">
        <f>IFERROR(SUM(X254:X255),"0")</f>
        <v>96</v>
      </c>
      <c r="Y256" s="272">
        <f>IFERROR(SUM(Y254:Y255),"0")</f>
        <v>96</v>
      </c>
      <c r="Z256" s="272">
        <f>IFERROR(IF(Z254="",0,Z254),"0")+IFERROR(IF(Z255="",0,Z255),"0")</f>
        <v>1.488</v>
      </c>
      <c r="AA256" s="273"/>
      <c r="AB256" s="273"/>
      <c r="AC256" s="273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2"/>
      <c r="P257" s="283" t="s">
        <v>73</v>
      </c>
      <c r="Q257" s="284"/>
      <c r="R257" s="284"/>
      <c r="S257" s="284"/>
      <c r="T257" s="284"/>
      <c r="U257" s="284"/>
      <c r="V257" s="285"/>
      <c r="W257" s="37" t="s">
        <v>74</v>
      </c>
      <c r="X257" s="272">
        <f>IFERROR(SUMPRODUCT(X254:X255*H254:H255),"0")</f>
        <v>576</v>
      </c>
      <c r="Y257" s="272">
        <f>IFERROR(SUMPRODUCT(Y254:Y255*H254:H255),"0")</f>
        <v>576</v>
      </c>
      <c r="Z257" s="37"/>
      <c r="AA257" s="273"/>
      <c r="AB257" s="273"/>
      <c r="AC257" s="273"/>
    </row>
    <row r="258" spans="1:68" ht="14.25" customHeight="1" x14ac:dyDescent="0.25">
      <c r="A258" s="286" t="s">
        <v>119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66"/>
      <c r="AB258" s="266"/>
      <c r="AC258" s="266"/>
    </row>
    <row r="259" spans="1:68" ht="27" customHeight="1" x14ac:dyDescent="0.25">
      <c r="A259" s="54" t="s">
        <v>351</v>
      </c>
      <c r="B259" s="54" t="s">
        <v>352</v>
      </c>
      <c r="C259" s="31">
        <v>4301136051</v>
      </c>
      <c r="D259" s="278">
        <v>4640242180304</v>
      </c>
      <c r="E259" s="279"/>
      <c r="F259" s="269">
        <v>2.7</v>
      </c>
      <c r="G259" s="32">
        <v>1</v>
      </c>
      <c r="H259" s="269">
        <v>2.7</v>
      </c>
      <c r="I259" s="269">
        <v>2.8906000000000001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353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4301136053</v>
      </c>
      <c r="D260" s="278">
        <v>4640242180236</v>
      </c>
      <c r="E260" s="279"/>
      <c r="F260" s="269">
        <v>5</v>
      </c>
      <c r="G260" s="32">
        <v>1</v>
      </c>
      <c r="H260" s="269">
        <v>5</v>
      </c>
      <c r="I260" s="269">
        <v>5.2350000000000003</v>
      </c>
      <c r="J260" s="32">
        <v>84</v>
      </c>
      <c r="K260" s="32" t="s">
        <v>67</v>
      </c>
      <c r="L260" s="32" t="s">
        <v>81</v>
      </c>
      <c r="M260" s="33" t="s">
        <v>69</v>
      </c>
      <c r="N260" s="33"/>
      <c r="O260" s="32">
        <v>180</v>
      </c>
      <c r="P260" s="38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108</v>
      </c>
      <c r="Y260" s="271">
        <f>IFERROR(IF(X260="","",X260),"")</f>
        <v>108</v>
      </c>
      <c r="Z260" s="36">
        <f>IFERROR(IF(X260="","",X260*0.0155),"")</f>
        <v>1.6739999999999999</v>
      </c>
      <c r="AA260" s="56"/>
      <c r="AB260" s="57"/>
      <c r="AC260" s="236" t="s">
        <v>353</v>
      </c>
      <c r="AG260" s="67"/>
      <c r="AJ260" s="71" t="s">
        <v>83</v>
      </c>
      <c r="AK260" s="71">
        <v>12</v>
      </c>
      <c r="BB260" s="237" t="s">
        <v>84</v>
      </c>
      <c r="BM260" s="67">
        <f>IFERROR(X260*I260,"0")</f>
        <v>565.38</v>
      </c>
      <c r="BN260" s="67">
        <f>IFERROR(Y260*I260,"0")</f>
        <v>565.38</v>
      </c>
      <c r="BO260" s="67">
        <f>IFERROR(X260/J260,"0")</f>
        <v>1.2857142857142858</v>
      </c>
      <c r="BP260" s="67">
        <f>IFERROR(Y260/J260,"0")</f>
        <v>1.2857142857142858</v>
      </c>
    </row>
    <row r="261" spans="1:68" ht="27" customHeight="1" x14ac:dyDescent="0.25">
      <c r="A261" s="54" t="s">
        <v>356</v>
      </c>
      <c r="B261" s="54" t="s">
        <v>357</v>
      </c>
      <c r="C261" s="31">
        <v>4301136052</v>
      </c>
      <c r="D261" s="278">
        <v>4640242180410</v>
      </c>
      <c r="E261" s="279"/>
      <c r="F261" s="269">
        <v>2.2400000000000002</v>
      </c>
      <c r="G261" s="32">
        <v>1</v>
      </c>
      <c r="H261" s="269">
        <v>2.2400000000000002</v>
      </c>
      <c r="I261" s="269">
        <v>2.4319999999999999</v>
      </c>
      <c r="J261" s="32">
        <v>126</v>
      </c>
      <c r="K261" s="32" t="s">
        <v>80</v>
      </c>
      <c r="L261" s="32" t="s">
        <v>81</v>
      </c>
      <c r="M261" s="33" t="s">
        <v>69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75"/>
      <c r="R261" s="275"/>
      <c r="S261" s="275"/>
      <c r="T261" s="276"/>
      <c r="U261" s="34"/>
      <c r="V261" s="34"/>
      <c r="W261" s="35" t="s">
        <v>70</v>
      </c>
      <c r="X261" s="270">
        <v>28</v>
      </c>
      <c r="Y261" s="271">
        <f>IFERROR(IF(X261="","",X261),"")</f>
        <v>28</v>
      </c>
      <c r="Z261" s="36">
        <f>IFERROR(IF(X261="","",X261*0.00936),"")</f>
        <v>0.26207999999999998</v>
      </c>
      <c r="AA261" s="56"/>
      <c r="AB261" s="57"/>
      <c r="AC261" s="238" t="s">
        <v>353</v>
      </c>
      <c r="AG261" s="67"/>
      <c r="AJ261" s="71" t="s">
        <v>83</v>
      </c>
      <c r="AK261" s="71">
        <v>14</v>
      </c>
      <c r="BB261" s="239" t="s">
        <v>84</v>
      </c>
      <c r="BM261" s="67">
        <f>IFERROR(X261*I261,"0")</f>
        <v>68.096000000000004</v>
      </c>
      <c r="BN261" s="67">
        <f>IFERROR(Y261*I261,"0")</f>
        <v>68.096000000000004</v>
      </c>
      <c r="BO261" s="67">
        <f>IFERROR(X261/J261,"0")</f>
        <v>0.22222222222222221</v>
      </c>
      <c r="BP261" s="67">
        <f>IFERROR(Y261/J261,"0")</f>
        <v>0.22222222222222221</v>
      </c>
    </row>
    <row r="262" spans="1:68" x14ac:dyDescent="0.2">
      <c r="A262" s="280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3" t="s">
        <v>73</v>
      </c>
      <c r="Q262" s="284"/>
      <c r="R262" s="284"/>
      <c r="S262" s="284"/>
      <c r="T262" s="284"/>
      <c r="U262" s="284"/>
      <c r="V262" s="285"/>
      <c r="W262" s="37" t="s">
        <v>70</v>
      </c>
      <c r="X262" s="272">
        <f>IFERROR(SUM(X259:X261),"0")</f>
        <v>136</v>
      </c>
      <c r="Y262" s="272">
        <f>IFERROR(SUM(Y259:Y261),"0")</f>
        <v>136</v>
      </c>
      <c r="Z262" s="272">
        <f>IFERROR(IF(Z259="",0,Z259),"0")+IFERROR(IF(Z260="",0,Z260),"0")+IFERROR(IF(Z261="",0,Z261),"0")</f>
        <v>1.93608</v>
      </c>
      <c r="AA262" s="273"/>
      <c r="AB262" s="273"/>
      <c r="AC262" s="273"/>
    </row>
    <row r="263" spans="1:68" x14ac:dyDescent="0.2">
      <c r="A263" s="281"/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2"/>
      <c r="P263" s="283" t="s">
        <v>73</v>
      </c>
      <c r="Q263" s="284"/>
      <c r="R263" s="284"/>
      <c r="S263" s="284"/>
      <c r="T263" s="284"/>
      <c r="U263" s="284"/>
      <c r="V263" s="285"/>
      <c r="W263" s="37" t="s">
        <v>74</v>
      </c>
      <c r="X263" s="272">
        <f>IFERROR(SUMPRODUCT(X259:X261*H259:H261),"0")</f>
        <v>602.72</v>
      </c>
      <c r="Y263" s="272">
        <f>IFERROR(SUMPRODUCT(Y259:Y261*H259:H261),"0")</f>
        <v>602.72</v>
      </c>
      <c r="Z263" s="37"/>
      <c r="AA263" s="273"/>
      <c r="AB263" s="273"/>
      <c r="AC263" s="273"/>
    </row>
    <row r="264" spans="1:68" ht="14.25" customHeight="1" x14ac:dyDescent="0.25">
      <c r="A264" s="286" t="s">
        <v>125</v>
      </c>
      <c r="B264" s="281"/>
      <c r="C264" s="281"/>
      <c r="D264" s="281"/>
      <c r="E264" s="281"/>
      <c r="F264" s="281"/>
      <c r="G264" s="281"/>
      <c r="H264" s="281"/>
      <c r="I264" s="281"/>
      <c r="J264" s="281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66"/>
      <c r="AB264" s="266"/>
      <c r="AC264" s="266"/>
    </row>
    <row r="265" spans="1:68" ht="37.5" customHeight="1" x14ac:dyDescent="0.25">
      <c r="A265" s="54" t="s">
        <v>358</v>
      </c>
      <c r="B265" s="54" t="s">
        <v>359</v>
      </c>
      <c r="C265" s="31">
        <v>4301135504</v>
      </c>
      <c r="D265" s="278">
        <v>4640242181554</v>
      </c>
      <c r="E265" s="279"/>
      <c r="F265" s="269">
        <v>3</v>
      </c>
      <c r="G265" s="32">
        <v>1</v>
      </c>
      <c r="H265" s="269">
        <v>3</v>
      </c>
      <c r="I265" s="269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0</v>
      </c>
      <c r="Y265" s="271">
        <f t="shared" ref="Y265:Y275" si="12">IFERROR(IF(X265="","",X265),"")</f>
        <v>0</v>
      </c>
      <c r="Z265" s="36">
        <f>IFERROR(IF(X265="","",X265*0.00936),"")</f>
        <v>0</v>
      </c>
      <c r="AA265" s="56"/>
      <c r="AB265" s="57"/>
      <c r="AC265" s="240" t="s">
        <v>360</v>
      </c>
      <c r="AG265" s="67"/>
      <c r="AJ265" s="71" t="s">
        <v>72</v>
      </c>
      <c r="AK265" s="71">
        <v>1</v>
      </c>
      <c r="BB265" s="241" t="s">
        <v>84</v>
      </c>
      <c r="BM265" s="67">
        <f t="shared" ref="BM265:BM275" si="13">IFERROR(X265*I265,"0")</f>
        <v>0</v>
      </c>
      <c r="BN265" s="67">
        <f t="shared" ref="BN265:BN275" si="14">IFERROR(Y265*I265,"0")</f>
        <v>0</v>
      </c>
      <c r="BO265" s="67">
        <f t="shared" ref="BO265:BO275" si="15">IFERROR(X265/J265,"0")</f>
        <v>0</v>
      </c>
      <c r="BP265" s="67">
        <f t="shared" ref="BP265:BP275" si="16">IFERROR(Y265/J265,"0")</f>
        <v>0</v>
      </c>
    </row>
    <row r="266" spans="1:68" ht="27" customHeight="1" x14ac:dyDescent="0.25">
      <c r="A266" s="54" t="s">
        <v>361</v>
      </c>
      <c r="B266" s="54" t="s">
        <v>362</v>
      </c>
      <c r="C266" s="31">
        <v>4301135518</v>
      </c>
      <c r="D266" s="278">
        <v>4640242181561</v>
      </c>
      <c r="E266" s="279"/>
      <c r="F266" s="269">
        <v>3.7</v>
      </c>
      <c r="G266" s="32">
        <v>1</v>
      </c>
      <c r="H266" s="269">
        <v>3.7</v>
      </c>
      <c r="I266" s="269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2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28</v>
      </c>
      <c r="Y266" s="271">
        <f t="shared" si="12"/>
        <v>28</v>
      </c>
      <c r="Z266" s="36">
        <f>IFERROR(IF(X266="","",X266*0.00936),"")</f>
        <v>0.26207999999999998</v>
      </c>
      <c r="AA266" s="56"/>
      <c r="AB266" s="57"/>
      <c r="AC266" s="242" t="s">
        <v>363</v>
      </c>
      <c r="AG266" s="67"/>
      <c r="AJ266" s="71" t="s">
        <v>83</v>
      </c>
      <c r="AK266" s="71">
        <v>14</v>
      </c>
      <c r="BB266" s="243" t="s">
        <v>84</v>
      </c>
      <c r="BM266" s="67">
        <f t="shared" si="13"/>
        <v>108.976</v>
      </c>
      <c r="BN266" s="67">
        <f t="shared" si="14"/>
        <v>108.976</v>
      </c>
      <c r="BO266" s="67">
        <f t="shared" si="15"/>
        <v>0.22222222222222221</v>
      </c>
      <c r="BP266" s="67">
        <f t="shared" si="16"/>
        <v>0.22222222222222221</v>
      </c>
    </row>
    <row r="267" spans="1:68" ht="27" customHeight="1" x14ac:dyDescent="0.25">
      <c r="A267" s="54" t="s">
        <v>364</v>
      </c>
      <c r="B267" s="54" t="s">
        <v>365</v>
      </c>
      <c r="C267" s="31">
        <v>4301135374</v>
      </c>
      <c r="D267" s="278">
        <v>4640242181424</v>
      </c>
      <c r="E267" s="279"/>
      <c r="F267" s="269">
        <v>5.5</v>
      </c>
      <c r="G267" s="32">
        <v>1</v>
      </c>
      <c r="H267" s="269">
        <v>5.5</v>
      </c>
      <c r="I267" s="269">
        <v>5.7350000000000003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7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12</v>
      </c>
      <c r="Y267" s="271">
        <f t="shared" si="12"/>
        <v>12</v>
      </c>
      <c r="Z267" s="36">
        <f>IFERROR(IF(X267="","",X267*0.0155),"")</f>
        <v>0.186</v>
      </c>
      <c r="AA267" s="56"/>
      <c r="AB267" s="57"/>
      <c r="AC267" s="244" t="s">
        <v>360</v>
      </c>
      <c r="AG267" s="67"/>
      <c r="AJ267" s="71" t="s">
        <v>72</v>
      </c>
      <c r="AK267" s="71">
        <v>1</v>
      </c>
      <c r="BB267" s="245" t="s">
        <v>84</v>
      </c>
      <c r="BM267" s="67">
        <f t="shared" si="13"/>
        <v>68.820000000000007</v>
      </c>
      <c r="BN267" s="67">
        <f t="shared" si="14"/>
        <v>68.820000000000007</v>
      </c>
      <c r="BO267" s="67">
        <f t="shared" si="15"/>
        <v>0.14285714285714285</v>
      </c>
      <c r="BP267" s="67">
        <f t="shared" si="16"/>
        <v>0.14285714285714285</v>
      </c>
    </row>
    <row r="268" spans="1:68" ht="27" customHeight="1" x14ac:dyDescent="0.25">
      <c r="A268" s="54" t="s">
        <v>366</v>
      </c>
      <c r="B268" s="54" t="s">
        <v>367</v>
      </c>
      <c r="C268" s="31">
        <v>4301135405</v>
      </c>
      <c r="D268" s="278">
        <v>4640242181523</v>
      </c>
      <c r="E268" s="279"/>
      <c r="F268" s="269">
        <v>3</v>
      </c>
      <c r="G268" s="32">
        <v>1</v>
      </c>
      <c r="H268" s="269">
        <v>3</v>
      </c>
      <c r="I268" s="269">
        <v>3.1920000000000002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3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14</v>
      </c>
      <c r="Y268" s="271">
        <f t="shared" si="12"/>
        <v>14</v>
      </c>
      <c r="Z268" s="36">
        <f t="shared" ref="Z268:Z273" si="17">IFERROR(IF(X268="","",X268*0.00936),"")</f>
        <v>0.13103999999999999</v>
      </c>
      <c r="AA268" s="56"/>
      <c r="AB268" s="57"/>
      <c r="AC268" s="246" t="s">
        <v>363</v>
      </c>
      <c r="AG268" s="67"/>
      <c r="AJ268" s="71" t="s">
        <v>83</v>
      </c>
      <c r="AK268" s="71">
        <v>14</v>
      </c>
      <c r="BB268" s="247" t="s">
        <v>84</v>
      </c>
      <c r="BM268" s="67">
        <f t="shared" si="13"/>
        <v>44.688000000000002</v>
      </c>
      <c r="BN268" s="67">
        <f t="shared" si="14"/>
        <v>44.688000000000002</v>
      </c>
      <c r="BO268" s="67">
        <f t="shared" si="15"/>
        <v>0.1111111111111111</v>
      </c>
      <c r="BP268" s="67">
        <f t="shared" si="16"/>
        <v>0.1111111111111111</v>
      </c>
    </row>
    <row r="269" spans="1:68" ht="27" customHeight="1" x14ac:dyDescent="0.25">
      <c r="A269" s="54" t="s">
        <v>368</v>
      </c>
      <c r="B269" s="54" t="s">
        <v>369</v>
      </c>
      <c r="C269" s="31">
        <v>4301135375</v>
      </c>
      <c r="D269" s="278">
        <v>4640242181486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360</v>
      </c>
      <c r="AG269" s="67"/>
      <c r="AJ269" s="71" t="s">
        <v>83</v>
      </c>
      <c r="AK269" s="71">
        <v>14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customHeight="1" x14ac:dyDescent="0.25">
      <c r="A270" s="54" t="s">
        <v>370</v>
      </c>
      <c r="B270" s="54" t="s">
        <v>371</v>
      </c>
      <c r="C270" s="31">
        <v>4301135402</v>
      </c>
      <c r="D270" s="278">
        <v>4640242181493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360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37.5" customHeight="1" x14ac:dyDescent="0.25">
      <c r="A271" s="54" t="s">
        <v>372</v>
      </c>
      <c r="B271" s="54" t="s">
        <v>373</v>
      </c>
      <c r="C271" s="31">
        <v>4301135403</v>
      </c>
      <c r="D271" s="278">
        <v>4640242181509</v>
      </c>
      <c r="E271" s="279"/>
      <c r="F271" s="269">
        <v>3.7</v>
      </c>
      <c r="G271" s="32">
        <v>1</v>
      </c>
      <c r="H271" s="269">
        <v>3.7</v>
      </c>
      <c r="I271" s="269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360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374</v>
      </c>
      <c r="B272" s="54" t="s">
        <v>375</v>
      </c>
      <c r="C272" s="31">
        <v>4301135304</v>
      </c>
      <c r="D272" s="278">
        <v>4640242181240</v>
      </c>
      <c r="E272" s="279"/>
      <c r="F272" s="269">
        <v>0.3</v>
      </c>
      <c r="G272" s="32">
        <v>9</v>
      </c>
      <c r="H272" s="269">
        <v>2.7</v>
      </c>
      <c r="I272" s="269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360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376</v>
      </c>
      <c r="B273" s="54" t="s">
        <v>377</v>
      </c>
      <c r="C273" s="31">
        <v>4301135610</v>
      </c>
      <c r="D273" s="278">
        <v>4640242181318</v>
      </c>
      <c r="E273" s="279"/>
      <c r="F273" s="269">
        <v>0.3</v>
      </c>
      <c r="G273" s="32">
        <v>9</v>
      </c>
      <c r="H273" s="269">
        <v>2.7</v>
      </c>
      <c r="I273" s="269">
        <v>2.988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3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 t="shared" si="17"/>
        <v>0</v>
      </c>
      <c r="AA273" s="56"/>
      <c r="AB273" s="57"/>
      <c r="AC273" s="256" t="s">
        <v>363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378</v>
      </c>
      <c r="B274" s="54" t="s">
        <v>379</v>
      </c>
      <c r="C274" s="31">
        <v>4301135306</v>
      </c>
      <c r="D274" s="278">
        <v>4640242181387</v>
      </c>
      <c r="E274" s="279"/>
      <c r="F274" s="269">
        <v>0.3</v>
      </c>
      <c r="G274" s="32">
        <v>9</v>
      </c>
      <c r="H274" s="269">
        <v>2.7</v>
      </c>
      <c r="I274" s="269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04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360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380</v>
      </c>
      <c r="B275" s="54" t="s">
        <v>381</v>
      </c>
      <c r="C275" s="31">
        <v>4301135309</v>
      </c>
      <c r="D275" s="278">
        <v>4640242181332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136</v>
      </c>
      <c r="L275" s="32" t="s">
        <v>68</v>
      </c>
      <c r="M275" s="33" t="s">
        <v>69</v>
      </c>
      <c r="N275" s="33"/>
      <c r="O275" s="32">
        <v>180</v>
      </c>
      <c r="P275" s="30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360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3" t="s">
        <v>73</v>
      </c>
      <c r="Q276" s="284"/>
      <c r="R276" s="284"/>
      <c r="S276" s="284"/>
      <c r="T276" s="284"/>
      <c r="U276" s="284"/>
      <c r="V276" s="285"/>
      <c r="W276" s="37" t="s">
        <v>70</v>
      </c>
      <c r="X276" s="272">
        <f>IFERROR(SUM(X265:X275),"0")</f>
        <v>54</v>
      </c>
      <c r="Y276" s="272">
        <f>IFERROR(SUM(Y265:Y275),"0")</f>
        <v>54</v>
      </c>
      <c r="Z276" s="272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0.57911999999999997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3" t="s">
        <v>73</v>
      </c>
      <c r="Q277" s="284"/>
      <c r="R277" s="284"/>
      <c r="S277" s="284"/>
      <c r="T277" s="284"/>
      <c r="U277" s="284"/>
      <c r="V277" s="285"/>
      <c r="W277" s="37" t="s">
        <v>74</v>
      </c>
      <c r="X277" s="272">
        <f>IFERROR(SUMPRODUCT(X265:X275*H265:H275),"0")</f>
        <v>211.60000000000002</v>
      </c>
      <c r="Y277" s="272">
        <f>IFERROR(SUMPRODUCT(Y265:Y275*H265:H275),"0")</f>
        <v>211.60000000000002</v>
      </c>
      <c r="Z277" s="37"/>
      <c r="AA277" s="273"/>
      <c r="AB277" s="273"/>
      <c r="AC277" s="273"/>
    </row>
    <row r="278" spans="1:68" ht="15" customHeight="1" x14ac:dyDescent="0.2">
      <c r="A278" s="420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6"/>
      <c r="P278" s="321" t="s">
        <v>382</v>
      </c>
      <c r="Q278" s="322"/>
      <c r="R278" s="322"/>
      <c r="S278" s="322"/>
      <c r="T278" s="322"/>
      <c r="U278" s="322"/>
      <c r="V278" s="323"/>
      <c r="W278" s="37" t="s">
        <v>74</v>
      </c>
      <c r="X278" s="272">
        <f>IFERROR(X24+X31+X38+X46+X51+X55+X59+X64+X70+X76+X81+X87+X97+X103+X113+X117+X121+X127+X133+X139+X144+X149+X154+X159+X166+X174+X178+X184+X191+X200+X205+X210+X216+X222+X228+X234+X240+X244+X252+X257+X263+X277,"0")</f>
        <v>11263.32</v>
      </c>
      <c r="Y278" s="272">
        <f>IFERROR(Y24+Y31+Y38+Y46+Y51+Y55+Y59+Y64+Y70+Y76+Y81+Y87+Y97+Y103+Y113+Y117+Y121+Y127+Y133+Y139+Y144+Y149+Y154+Y159+Y166+Y174+Y178+Y184+Y191+Y200+Y205+Y210+Y216+Y222+Y228+Y234+Y240+Y244+Y252+Y257+Y263+Y277,"0")</f>
        <v>11263.32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6"/>
      <c r="P279" s="321" t="s">
        <v>383</v>
      </c>
      <c r="Q279" s="322"/>
      <c r="R279" s="322"/>
      <c r="S279" s="322"/>
      <c r="T279" s="322"/>
      <c r="U279" s="322"/>
      <c r="V279" s="323"/>
      <c r="W279" s="37" t="s">
        <v>74</v>
      </c>
      <c r="X279" s="272">
        <f>IFERROR(SUM(BM22:BM275),"0")</f>
        <v>12486.683599999997</v>
      </c>
      <c r="Y279" s="272">
        <f>IFERROR(SUM(BN22:BN275),"0")</f>
        <v>12486.683599999997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6"/>
      <c r="P280" s="321" t="s">
        <v>384</v>
      </c>
      <c r="Q280" s="322"/>
      <c r="R280" s="322"/>
      <c r="S280" s="322"/>
      <c r="T280" s="322"/>
      <c r="U280" s="322"/>
      <c r="V280" s="323"/>
      <c r="W280" s="37" t="s">
        <v>385</v>
      </c>
      <c r="X280" s="38">
        <f>ROUNDUP(SUM(BO22:BO275),0)</f>
        <v>34</v>
      </c>
      <c r="Y280" s="38">
        <f>ROUNDUP(SUM(BP22:BP275),0)</f>
        <v>34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6"/>
      <c r="P281" s="321" t="s">
        <v>386</v>
      </c>
      <c r="Q281" s="322"/>
      <c r="R281" s="322"/>
      <c r="S281" s="322"/>
      <c r="T281" s="322"/>
      <c r="U281" s="322"/>
      <c r="V281" s="323"/>
      <c r="W281" s="37" t="s">
        <v>74</v>
      </c>
      <c r="X281" s="272">
        <f>GrossWeightTotal+PalletQtyTotal*25</f>
        <v>13336.683599999997</v>
      </c>
      <c r="Y281" s="272">
        <f>GrossWeightTotalR+PalletQtyTotalR*25</f>
        <v>13336.683599999997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6"/>
      <c r="P282" s="321" t="s">
        <v>387</v>
      </c>
      <c r="Q282" s="322"/>
      <c r="R282" s="322"/>
      <c r="S282" s="322"/>
      <c r="T282" s="322"/>
      <c r="U282" s="322"/>
      <c r="V282" s="323"/>
      <c r="W282" s="37" t="s">
        <v>385</v>
      </c>
      <c r="X282" s="272">
        <f>IFERROR(X23+X30+X37+X45+X50+X54+X58+X63+X69+X75+X80+X86+X96+X102+X112+X116+X120+X126+X132+X138+X143+X148+X153+X158+X165+X173+X177+X183+X190+X199+X204+X209+X215+X221+X227+X233+X239+X243+X251+X256+X262+X276,"0")</f>
        <v>2760</v>
      </c>
      <c r="Y282" s="272">
        <f>IFERROR(Y23+Y30+Y37+Y45+Y50+Y54+Y58+Y63+Y69+Y75+Y80+Y86+Y96+Y102+Y112+Y116+Y120+Y126+Y132+Y138+Y143+Y148+Y153+Y158+Y165+Y173+Y177+Y183+Y190+Y199+Y204+Y209+Y215+Y221+Y227+Y233+Y239+Y243+Y251+Y256+Y262+Y276,"0")</f>
        <v>2760</v>
      </c>
      <c r="Z282" s="37"/>
      <c r="AA282" s="273"/>
      <c r="AB282" s="273"/>
      <c r="AC282" s="273"/>
    </row>
    <row r="283" spans="1:68" ht="14.25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6"/>
      <c r="P283" s="321" t="s">
        <v>388</v>
      </c>
      <c r="Q283" s="322"/>
      <c r="R283" s="322"/>
      <c r="S283" s="322"/>
      <c r="T283" s="322"/>
      <c r="U283" s="322"/>
      <c r="V283" s="323"/>
      <c r="W283" s="39" t="s">
        <v>389</v>
      </c>
      <c r="X283" s="37"/>
      <c r="Y283" s="37"/>
      <c r="Z283" s="37">
        <f>IFERROR(Z23+Z30+Z37+Z45+Z50+Z54+Z58+Z63+Z69+Z75+Z80+Z86+Z96+Z102+Z112+Z116+Z120+Z126+Z132+Z138+Z143+Z148+Z153+Z158+Z165+Z173+Z177+Z183+Z190+Z199+Z204+Z209+Z215+Z221+Z227+Z233+Z239+Z243+Z251+Z256+Z262+Z276,"0")</f>
        <v>42.652200000000008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390</v>
      </c>
      <c r="B285" s="267" t="s">
        <v>63</v>
      </c>
      <c r="C285" s="289" t="s">
        <v>75</v>
      </c>
      <c r="D285" s="421"/>
      <c r="E285" s="421"/>
      <c r="F285" s="421"/>
      <c r="G285" s="421"/>
      <c r="H285" s="421"/>
      <c r="I285" s="421"/>
      <c r="J285" s="421"/>
      <c r="K285" s="421"/>
      <c r="L285" s="421"/>
      <c r="M285" s="421"/>
      <c r="N285" s="421"/>
      <c r="O285" s="421"/>
      <c r="P285" s="421"/>
      <c r="Q285" s="421"/>
      <c r="R285" s="421"/>
      <c r="S285" s="421"/>
      <c r="T285" s="422"/>
      <c r="U285" s="267" t="s">
        <v>234</v>
      </c>
      <c r="V285" s="267" t="s">
        <v>243</v>
      </c>
      <c r="W285" s="289" t="s">
        <v>262</v>
      </c>
      <c r="X285" s="421"/>
      <c r="Y285" s="421"/>
      <c r="Z285" s="421"/>
      <c r="AA285" s="422"/>
      <c r="AB285" s="267" t="s">
        <v>320</v>
      </c>
      <c r="AC285" s="267" t="s">
        <v>325</v>
      </c>
      <c r="AD285" s="267" t="s">
        <v>329</v>
      </c>
      <c r="AE285" s="267" t="s">
        <v>337</v>
      </c>
      <c r="AF285" s="268"/>
    </row>
    <row r="286" spans="1:68" ht="14.25" customHeight="1" thickTop="1" x14ac:dyDescent="0.2">
      <c r="A286" s="407" t="s">
        <v>391</v>
      </c>
      <c r="B286" s="289" t="s">
        <v>63</v>
      </c>
      <c r="C286" s="289" t="s">
        <v>76</v>
      </c>
      <c r="D286" s="289" t="s">
        <v>87</v>
      </c>
      <c r="E286" s="289" t="s">
        <v>97</v>
      </c>
      <c r="F286" s="289" t="s">
        <v>108</v>
      </c>
      <c r="G286" s="289" t="s">
        <v>133</v>
      </c>
      <c r="H286" s="289" t="s">
        <v>142</v>
      </c>
      <c r="I286" s="289" t="s">
        <v>146</v>
      </c>
      <c r="J286" s="289" t="s">
        <v>154</v>
      </c>
      <c r="K286" s="289" t="s">
        <v>169</v>
      </c>
      <c r="L286" s="289" t="s">
        <v>175</v>
      </c>
      <c r="M286" s="289" t="s">
        <v>200</v>
      </c>
      <c r="N286" s="268"/>
      <c r="O286" s="289" t="s">
        <v>206</v>
      </c>
      <c r="P286" s="289" t="s">
        <v>213</v>
      </c>
      <c r="Q286" s="289" t="s">
        <v>218</v>
      </c>
      <c r="R286" s="289" t="s">
        <v>222</v>
      </c>
      <c r="S286" s="289" t="s">
        <v>225</v>
      </c>
      <c r="T286" s="289" t="s">
        <v>230</v>
      </c>
      <c r="U286" s="289" t="s">
        <v>235</v>
      </c>
      <c r="V286" s="289" t="s">
        <v>244</v>
      </c>
      <c r="W286" s="289" t="s">
        <v>263</v>
      </c>
      <c r="X286" s="289" t="s">
        <v>279</v>
      </c>
      <c r="Y286" s="289" t="s">
        <v>296</v>
      </c>
      <c r="Z286" s="289" t="s">
        <v>301</v>
      </c>
      <c r="AA286" s="289" t="s">
        <v>312</v>
      </c>
      <c r="AB286" s="289" t="s">
        <v>321</v>
      </c>
      <c r="AC286" s="289" t="s">
        <v>326</v>
      </c>
      <c r="AD286" s="289" t="s">
        <v>330</v>
      </c>
      <c r="AE286" s="289" t="s">
        <v>337</v>
      </c>
      <c r="AF286" s="268"/>
    </row>
    <row r="287" spans="1:68" ht="13.5" customHeight="1" thickBot="1" x14ac:dyDescent="0.25">
      <c r="A287" s="408"/>
      <c r="B287" s="290"/>
      <c r="C287" s="290"/>
      <c r="D287" s="290"/>
      <c r="E287" s="290"/>
      <c r="F287" s="290"/>
      <c r="G287" s="290"/>
      <c r="H287" s="290"/>
      <c r="I287" s="290"/>
      <c r="J287" s="290"/>
      <c r="K287" s="290"/>
      <c r="L287" s="290"/>
      <c r="M287" s="290"/>
      <c r="N287" s="268"/>
      <c r="O287" s="290"/>
      <c r="P287" s="290"/>
      <c r="Q287" s="290"/>
      <c r="R287" s="290"/>
      <c r="S287" s="290"/>
      <c r="T287" s="290"/>
      <c r="U287" s="290"/>
      <c r="V287" s="290"/>
      <c r="W287" s="290"/>
      <c r="X287" s="290"/>
      <c r="Y287" s="290"/>
      <c r="Z287" s="290"/>
      <c r="AA287" s="290"/>
      <c r="AB287" s="290"/>
      <c r="AC287" s="290"/>
      <c r="AD287" s="290"/>
      <c r="AE287" s="290"/>
      <c r="AF287" s="268"/>
    </row>
    <row r="288" spans="1:68" ht="18" customHeight="1" thickTop="1" thickBot="1" x14ac:dyDescent="0.25">
      <c r="A288" s="40" t="s">
        <v>392</v>
      </c>
      <c r="B288" s="46">
        <f>IFERROR(X22*H22,"0")</f>
        <v>0</v>
      </c>
      <c r="C288" s="46">
        <f>IFERROR(X28*H28,"0")+IFERROR(X29*H29,"0")</f>
        <v>273</v>
      </c>
      <c r="D288" s="46">
        <f>IFERROR(X34*H34,"0")+IFERROR(X35*H35,"0")+IFERROR(X36*H36,"0")</f>
        <v>67.199999999999989</v>
      </c>
      <c r="E288" s="46">
        <f>IFERROR(X41*H41,"0")+IFERROR(X42*H42,"0")+IFERROR(X43*H43,"0")+IFERROR(X44*H44,"0")</f>
        <v>580.79999999999995</v>
      </c>
      <c r="F288" s="46">
        <f>IFERROR(X49*H49,"0")+IFERROR(X53*H53,"0")+IFERROR(X57*H57,"0")+IFERROR(X61*H61,"0")+IFERROR(X62*H62,"0")+IFERROR(X66*H66,"0")+IFERROR(X67*H67,"0")+IFERROR(X68*H68,"0")</f>
        <v>84</v>
      </c>
      <c r="G288" s="46">
        <f>IFERROR(X73*H73,"0")+IFERROR(X74*H74,"0")</f>
        <v>900</v>
      </c>
      <c r="H288" s="46">
        <f>IFERROR(X79*H79,"0")</f>
        <v>50.4</v>
      </c>
      <c r="I288" s="46">
        <f>IFERROR(X84*H84,"0")+IFERROR(X85*H85,"0")</f>
        <v>252</v>
      </c>
      <c r="J288" s="46">
        <f>IFERROR(X90*H90,"0")+IFERROR(X91*H91,"0")+IFERROR(X92*H92,"0")+IFERROR(X93*H93,"0")+IFERROR(X94*H94,"0")+IFERROR(X95*H95,"0")</f>
        <v>803.04000000000008</v>
      </c>
      <c r="K288" s="46">
        <f>IFERROR(X100*H100,"0")+IFERROR(X101*H101,"0")</f>
        <v>0</v>
      </c>
      <c r="L288" s="46">
        <f>IFERROR(X106*H106,"0")+IFERROR(X107*H107,"0")+IFERROR(X108*H108,"0")+IFERROR(X109*H109,"0")+IFERROR(X110*H110,"0")+IFERROR(X111*H111,"0")+IFERROR(X115*H115,"0")+IFERROR(X119*H119,"0")</f>
        <v>3396</v>
      </c>
      <c r="M288" s="46">
        <f>IFERROR(X124*H124,"0")+IFERROR(X125*H125,"0")</f>
        <v>1008</v>
      </c>
      <c r="N288" s="268"/>
      <c r="O288" s="46">
        <f>IFERROR(X130*H130,"0")+IFERROR(X131*H131,"0")</f>
        <v>546</v>
      </c>
      <c r="P288" s="46">
        <f>IFERROR(X136*H136,"0")+IFERROR(X137*H137,"0")</f>
        <v>168</v>
      </c>
      <c r="Q288" s="46">
        <f>IFERROR(X142*H142,"0")</f>
        <v>42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120</v>
      </c>
      <c r="V288" s="46">
        <f>IFERROR(X170*H170,"0")+IFERROR(X171*H171,"0")+IFERROR(X172*H172,"0")+IFERROR(X176*H176,"0")</f>
        <v>1008</v>
      </c>
      <c r="W288" s="46">
        <f>IFERROR(X182*H182,"0")+IFERROR(X186*H186,"0")+IFERROR(X187*H187,"0")+IFERROR(X188*H188,"0")+IFERROR(X189*H189,"0")</f>
        <v>154.56</v>
      </c>
      <c r="X288" s="46">
        <f>IFERROR(X194*H194,"0")+IFERROR(X195*H195,"0")+IFERROR(X196*H196,"0")+IFERROR(X197*H197,"0")+IFERROR(X198*H198,"0")</f>
        <v>86.4</v>
      </c>
      <c r="Y288" s="46">
        <f>IFERROR(X203*H203,"0")</f>
        <v>60</v>
      </c>
      <c r="Z288" s="46">
        <f>IFERROR(X208*H208,"0")+IFERROR(X212*H212,"0")+IFERROR(X213*H213,"0")+IFERROR(X214*H214,"0")</f>
        <v>33.6</v>
      </c>
      <c r="AA288" s="46">
        <f>IFERROR(X219*H219,"0")+IFERROR(X220*H220,"0")</f>
        <v>0</v>
      </c>
      <c r="AB288" s="46">
        <f>IFERROR(X226*H226,"0")</f>
        <v>0</v>
      </c>
      <c r="AC288" s="46">
        <f>IFERROR(X232*H232,"0")</f>
        <v>240</v>
      </c>
      <c r="AD288" s="46">
        <f>IFERROR(X238*H238,"0")+IFERROR(X242*H242,"0")</f>
        <v>0</v>
      </c>
      <c r="AE288" s="46">
        <f>IFERROR(X248*H248,"0")+IFERROR(X249*H249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</f>
        <v>1390.32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393</v>
      </c>
      <c r="B290" s="58" t="s">
        <v>394</v>
      </c>
      <c r="C290" s="58" t="s">
        <v>395</v>
      </c>
    </row>
    <row r="291" spans="1:3" x14ac:dyDescent="0.2">
      <c r="A291" s="59">
        <f>SUMPRODUCT(--(BB:BB="ЗПФ"),--(W:W="кор"),H:H,Y:Y)+SUMPRODUCT(--(BB:BB="ЗПФ"),--(W:W="кг"),Y:Y)</f>
        <v>5378.4</v>
      </c>
      <c r="B291" s="60">
        <f>SUMPRODUCT(--(BB:BB="ПГП"),--(W:W="кор"),H:H,Y:Y)+SUMPRODUCT(--(BB:BB="ПГП"),--(W:W="кг"),Y:Y)</f>
        <v>5884.920000000001</v>
      </c>
      <c r="C291" s="60">
        <f>SUMPRODUCT(--(BB:BB="КИЗ"),--(W:W="кор"),H:H,Y:Y)+SUMPRODUCT(--(BB:BB="КИЗ"),--(W:W="кг"),Y:Y)</f>
        <v>0</v>
      </c>
    </row>
  </sheetData>
  <sheetProtection algorithmName="SHA-512" hashValue="9dlS3mFlAeMxMpD4LiP7M7TfCyikcX2h5OtWA5fCPkqPU9e0/K2eyokdAR/qGkDY658APkgzB5UPklqZpOlW6A==" saltValue="L0puwHIbbrftguy4gPjDw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01">
    <mergeCell ref="P283:V283"/>
    <mergeCell ref="D271:E271"/>
    <mergeCell ref="V12:W12"/>
    <mergeCell ref="A245:Z245"/>
    <mergeCell ref="A39:Z39"/>
    <mergeCell ref="A215:O216"/>
    <mergeCell ref="P85:T85"/>
    <mergeCell ref="I286:I287"/>
    <mergeCell ref="K286:K287"/>
    <mergeCell ref="D266:E266"/>
    <mergeCell ref="D95:E95"/>
    <mergeCell ref="U17:V17"/>
    <mergeCell ref="Y17:Y18"/>
    <mergeCell ref="D57:E57"/>
    <mergeCell ref="P124:T124"/>
    <mergeCell ref="D268:E268"/>
    <mergeCell ref="P138:V138"/>
    <mergeCell ref="P76:V76"/>
    <mergeCell ref="A128:Z128"/>
    <mergeCell ref="A217:Z217"/>
    <mergeCell ref="P69:V69"/>
    <mergeCell ref="A192:Z192"/>
    <mergeCell ref="A21:Z21"/>
    <mergeCell ref="A129:Z129"/>
    <mergeCell ref="AE286:AE287"/>
    <mergeCell ref="A114:Z114"/>
    <mergeCell ref="P239:V239"/>
    <mergeCell ref="D249:E249"/>
    <mergeCell ref="D170:E170"/>
    <mergeCell ref="P132:V132"/>
    <mergeCell ref="N17:N18"/>
    <mergeCell ref="A58:O59"/>
    <mergeCell ref="D49:E49"/>
    <mergeCell ref="D242:E242"/>
    <mergeCell ref="F17:F18"/>
    <mergeCell ref="D107:E107"/>
    <mergeCell ref="D163:E163"/>
    <mergeCell ref="P136:T136"/>
    <mergeCell ref="D171:E171"/>
    <mergeCell ref="A251:O252"/>
    <mergeCell ref="J286:J287"/>
    <mergeCell ref="L286:L287"/>
    <mergeCell ref="P81:V81"/>
    <mergeCell ref="A33:Z33"/>
    <mergeCell ref="C285:T285"/>
    <mergeCell ref="D196:E196"/>
    <mergeCell ref="A126:O127"/>
    <mergeCell ref="P23:V23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Q5:R5"/>
    <mergeCell ref="Q6:R6"/>
    <mergeCell ref="A8:C8"/>
    <mergeCell ref="A10:C10"/>
    <mergeCell ref="D42:E42"/>
    <mergeCell ref="A181:Z181"/>
    <mergeCell ref="D17:E18"/>
    <mergeCell ref="X17:X18"/>
    <mergeCell ref="A52:Z52"/>
    <mergeCell ref="P281:V281"/>
    <mergeCell ref="D226:E226"/>
    <mergeCell ref="D164:E164"/>
    <mergeCell ref="P62:T62"/>
    <mergeCell ref="P2:W3"/>
    <mergeCell ref="P198:T198"/>
    <mergeCell ref="D35:E35"/>
    <mergeCell ref="A23:O24"/>
    <mergeCell ref="D10:E10"/>
    <mergeCell ref="F10:G10"/>
    <mergeCell ref="D34:E34"/>
    <mergeCell ref="D270:E270"/>
    <mergeCell ref="P205:V205"/>
    <mergeCell ref="A201:Z201"/>
    <mergeCell ref="A236:Z236"/>
    <mergeCell ref="A223:Z223"/>
    <mergeCell ref="D265:E265"/>
    <mergeCell ref="A231:Z231"/>
    <mergeCell ref="P210:V210"/>
    <mergeCell ref="A206:Z206"/>
    <mergeCell ref="D250:E250"/>
    <mergeCell ref="D110:E110"/>
    <mergeCell ref="D44:E44"/>
    <mergeCell ref="P216:V216"/>
    <mergeCell ref="B286:B287"/>
    <mergeCell ref="P103:V103"/>
    <mergeCell ref="D286:D287"/>
    <mergeCell ref="A155:Z155"/>
    <mergeCell ref="P97:V97"/>
    <mergeCell ref="Q13:R13"/>
    <mergeCell ref="P176:T176"/>
    <mergeCell ref="D84:E84"/>
    <mergeCell ref="P41:T41"/>
    <mergeCell ref="D22:E22"/>
    <mergeCell ref="P34:T34"/>
    <mergeCell ref="A102:O103"/>
    <mergeCell ref="P214:T214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246:Z246"/>
    <mergeCell ref="P50:V50"/>
    <mergeCell ref="M17:M18"/>
    <mergeCell ref="H5:M5"/>
    <mergeCell ref="A56:Z56"/>
    <mergeCell ref="A27:Z27"/>
    <mergeCell ref="P31:V31"/>
    <mergeCell ref="P158:V158"/>
    <mergeCell ref="D212:E212"/>
    <mergeCell ref="D6:M6"/>
    <mergeCell ref="A75:O76"/>
    <mergeCell ref="AD286:AD287"/>
    <mergeCell ref="V286:V287"/>
    <mergeCell ref="X286:X287"/>
    <mergeCell ref="A86:O87"/>
    <mergeCell ref="P106:T106"/>
    <mergeCell ref="P226:T226"/>
    <mergeCell ref="P93:T93"/>
    <mergeCell ref="P164:T164"/>
    <mergeCell ref="P269:T269"/>
    <mergeCell ref="D85:E85"/>
    <mergeCell ref="P120:V120"/>
    <mergeCell ref="A230:Z230"/>
    <mergeCell ref="P35:T35"/>
    <mergeCell ref="G17:G18"/>
    <mergeCell ref="P184:V184"/>
    <mergeCell ref="A278:O283"/>
    <mergeCell ref="P274:T274"/>
    <mergeCell ref="D186:E186"/>
    <mergeCell ref="P84:T84"/>
    <mergeCell ref="P22:T22"/>
    <mergeCell ref="A286:A287"/>
    <mergeCell ref="C286:C287"/>
    <mergeCell ref="A88:Z88"/>
    <mergeCell ref="P54:V54"/>
    <mergeCell ref="D194:E194"/>
    <mergeCell ref="P173:V173"/>
    <mergeCell ref="A167:Z167"/>
    <mergeCell ref="P121:V121"/>
    <mergeCell ref="W285:AA285"/>
    <mergeCell ref="P188:T188"/>
    <mergeCell ref="A207:Z207"/>
    <mergeCell ref="A169:Z169"/>
    <mergeCell ref="A225:Z225"/>
    <mergeCell ref="P148:V148"/>
    <mergeCell ref="P130:T130"/>
    <mergeCell ref="D136:E136"/>
    <mergeCell ref="P240:V240"/>
    <mergeCell ref="P111:T111"/>
    <mergeCell ref="P61:T61"/>
    <mergeCell ref="A243:O244"/>
    <mergeCell ref="H10:M10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234:V234"/>
    <mergeCell ref="P109:T109"/>
    <mergeCell ref="Z17:Z18"/>
    <mergeCell ref="A9:C9"/>
    <mergeCell ref="P125:T125"/>
    <mergeCell ref="A179:Z179"/>
    <mergeCell ref="P70:V70"/>
    <mergeCell ref="A156:Z156"/>
    <mergeCell ref="P116:V116"/>
    <mergeCell ref="O17:O18"/>
    <mergeCell ref="P174:V174"/>
    <mergeCell ref="A104:Z104"/>
    <mergeCell ref="A175:Z175"/>
    <mergeCell ref="A235:Z235"/>
    <mergeCell ref="A247:Z247"/>
    <mergeCell ref="D273:E273"/>
    <mergeCell ref="P252:V252"/>
    <mergeCell ref="A80:O81"/>
    <mergeCell ref="A160:Z160"/>
    <mergeCell ref="A141:Z141"/>
    <mergeCell ref="P212:T212"/>
    <mergeCell ref="A135:Z135"/>
    <mergeCell ref="AA17:AA18"/>
    <mergeCell ref="AC17:AC18"/>
    <mergeCell ref="AB17:AB18"/>
    <mergeCell ref="P262:V262"/>
    <mergeCell ref="A185:Z185"/>
    <mergeCell ref="P196:T196"/>
    <mergeCell ref="J9:M9"/>
    <mergeCell ref="D62:E62"/>
    <mergeCell ref="D176:E176"/>
    <mergeCell ref="P248:T248"/>
    <mergeCell ref="P86:V86"/>
    <mergeCell ref="Y286:Y287"/>
    <mergeCell ref="P221:V221"/>
    <mergeCell ref="P215:V215"/>
    <mergeCell ref="A211:Z211"/>
    <mergeCell ref="A40:Z40"/>
    <mergeCell ref="D203:E203"/>
    <mergeCell ref="P165:V165"/>
    <mergeCell ref="P232:T232"/>
    <mergeCell ref="P30:V30"/>
    <mergeCell ref="A82:Z82"/>
    <mergeCell ref="P286:P287"/>
    <mergeCell ref="A276:O277"/>
    <mergeCell ref="D267:E267"/>
    <mergeCell ref="H17:H18"/>
    <mergeCell ref="P261:T261"/>
    <mergeCell ref="A146:Z146"/>
    <mergeCell ref="P90:T90"/>
    <mergeCell ref="D198:E198"/>
    <mergeCell ref="D269:E269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P80:V80"/>
    <mergeCell ref="D74:E74"/>
    <mergeCell ref="D130:E130"/>
    <mergeCell ref="D68:E68"/>
    <mergeCell ref="A204:O205"/>
    <mergeCell ref="D188:E188"/>
    <mergeCell ref="P126:V126"/>
    <mergeCell ref="P260:T260"/>
    <mergeCell ref="D172:E172"/>
    <mergeCell ref="A143:O144"/>
    <mergeCell ref="A199:O200"/>
    <mergeCell ref="P227:V227"/>
    <mergeCell ref="T5:U5"/>
    <mergeCell ref="D119:E119"/>
    <mergeCell ref="V5:W5"/>
    <mergeCell ref="P203:T203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P244:V244"/>
    <mergeCell ref="D61:E61"/>
    <mergeCell ref="P115:T115"/>
    <mergeCell ref="D254:E254"/>
    <mergeCell ref="A15:M15"/>
    <mergeCell ref="P238:T238"/>
    <mergeCell ref="A153:O154"/>
    <mergeCell ref="A193:Z193"/>
    <mergeCell ref="D125:E125"/>
    <mergeCell ref="A264:Z264"/>
    <mergeCell ref="A54:O55"/>
    <mergeCell ref="A12:M12"/>
    <mergeCell ref="A180:Z180"/>
    <mergeCell ref="P200:V200"/>
    <mergeCell ref="P74:T74"/>
    <mergeCell ref="P243:V243"/>
    <mergeCell ref="A19:Z19"/>
    <mergeCell ref="D182:E182"/>
    <mergeCell ref="A14:M14"/>
    <mergeCell ref="D109:E109"/>
    <mergeCell ref="P163:T163"/>
    <mergeCell ref="A221:O222"/>
    <mergeCell ref="P91:T91"/>
    <mergeCell ref="A50:O51"/>
    <mergeCell ref="A98:Z98"/>
    <mergeCell ref="A162:Z162"/>
    <mergeCell ref="P208:T208"/>
    <mergeCell ref="A138:O139"/>
    <mergeCell ref="P15:T16"/>
    <mergeCell ref="A132:O133"/>
    <mergeCell ref="P219:T219"/>
    <mergeCell ref="D91:E91"/>
    <mergeCell ref="P272:T272"/>
    <mergeCell ref="A69:O70"/>
    <mergeCell ref="D106:E106"/>
    <mergeCell ref="D93:E93"/>
    <mergeCell ref="D220:E220"/>
    <mergeCell ref="P199:V199"/>
    <mergeCell ref="P43:T43"/>
    <mergeCell ref="D157:E157"/>
    <mergeCell ref="P263:V263"/>
    <mergeCell ref="A253:Z253"/>
    <mergeCell ref="P228:V228"/>
    <mergeCell ref="AB286:AB287"/>
    <mergeCell ref="P127:V127"/>
    <mergeCell ref="A123:Z123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D232:E232"/>
    <mergeCell ref="P68:T68"/>
    <mergeCell ref="P204:V204"/>
    <mergeCell ref="P276:V276"/>
    <mergeCell ref="Q9:R9"/>
    <mergeCell ref="D255:E255"/>
    <mergeCell ref="E286:E287"/>
    <mergeCell ref="G286:G287"/>
    <mergeCell ref="A32:Z32"/>
    <mergeCell ref="P278:V278"/>
    <mergeCell ref="A37:O38"/>
    <mergeCell ref="Q11:R11"/>
    <mergeCell ref="D260:E260"/>
    <mergeCell ref="P142:T142"/>
    <mergeCell ref="A161:Z161"/>
    <mergeCell ref="D115:E115"/>
    <mergeCell ref="P182:T182"/>
    <mergeCell ref="P102:V102"/>
    <mergeCell ref="Q12:R12"/>
    <mergeCell ref="D261:E261"/>
    <mergeCell ref="D90:E90"/>
    <mergeCell ref="P119:T119"/>
    <mergeCell ref="P183:V183"/>
    <mergeCell ref="Z286:Z287"/>
    <mergeCell ref="P133:V133"/>
    <mergeCell ref="A134:Z134"/>
    <mergeCell ref="A262:O263"/>
    <mergeCell ref="P273:T273"/>
    <mergeCell ref="A218:Z218"/>
    <mergeCell ref="D272:E272"/>
    <mergeCell ref="AA286:AA287"/>
    <mergeCell ref="A89:Z89"/>
    <mergeCell ref="AC286:AC287"/>
    <mergeCell ref="D147:E147"/>
    <mergeCell ref="D274:E274"/>
    <mergeCell ref="A105:Z105"/>
    <mergeCell ref="A233:O234"/>
    <mergeCell ref="A227:O228"/>
    <mergeCell ref="P268:T268"/>
    <mergeCell ref="P190:V190"/>
    <mergeCell ref="P282:V282"/>
    <mergeCell ref="P255:T255"/>
    <mergeCell ref="P112:V112"/>
    <mergeCell ref="A116:O117"/>
    <mergeCell ref="P277:V277"/>
    <mergeCell ref="D100:E100"/>
    <mergeCell ref="A229:Z229"/>
    <mergeCell ref="F286:F287"/>
    <mergeCell ref="P194:T194"/>
    <mergeCell ref="H286:H287"/>
    <mergeCell ref="P250:T250"/>
    <mergeCell ref="D259:E259"/>
    <mergeCell ref="D28:E28"/>
    <mergeCell ref="P257:V257"/>
    <mergeCell ref="P171:T171"/>
    <mergeCell ref="A239:O240"/>
    <mergeCell ref="P242:T242"/>
    <mergeCell ref="D92:E92"/>
    <mergeCell ref="D67:E67"/>
    <mergeCell ref="A140:Z140"/>
    <mergeCell ref="P42:T42"/>
    <mergeCell ref="D94:E94"/>
    <mergeCell ref="P259:T259"/>
    <mergeCell ref="A96:O97"/>
    <mergeCell ref="P177:V177"/>
    <mergeCell ref="P59:V59"/>
    <mergeCell ref="A71:Z71"/>
    <mergeCell ref="P46:V46"/>
    <mergeCell ref="A77:Z77"/>
    <mergeCell ref="P131:T131"/>
    <mergeCell ref="P187:T187"/>
    <mergeCell ref="D108:E108"/>
    <mergeCell ref="A168:Z168"/>
    <mergeCell ref="P139:V139"/>
    <mergeCell ref="P189:T189"/>
    <mergeCell ref="Q286:Q287"/>
    <mergeCell ref="D79:E79"/>
    <mergeCell ref="P92:T92"/>
    <mergeCell ref="S286:S287"/>
    <mergeCell ref="U286:U287"/>
    <mergeCell ref="A209:O210"/>
    <mergeCell ref="P29:T29"/>
    <mergeCell ref="P271:T271"/>
    <mergeCell ref="P100:T100"/>
    <mergeCell ref="P265:T265"/>
    <mergeCell ref="P94:T94"/>
    <mergeCell ref="D208:E208"/>
    <mergeCell ref="P44:T44"/>
    <mergeCell ref="P279:V279"/>
    <mergeCell ref="A148:O149"/>
    <mergeCell ref="P251:V251"/>
    <mergeCell ref="A241:Z241"/>
    <mergeCell ref="P45:V45"/>
    <mergeCell ref="P266:T266"/>
    <mergeCell ref="P95:T95"/>
    <mergeCell ref="P38:V38"/>
    <mergeCell ref="P280:V280"/>
    <mergeCell ref="A99:Z99"/>
    <mergeCell ref="D214:E214"/>
    <mergeCell ref="P275:T275"/>
    <mergeCell ref="B17:B18"/>
    <mergeCell ref="P143:V143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W17:W18"/>
    <mergeCell ref="P96:V96"/>
    <mergeCell ref="A151:Z151"/>
    <mergeCell ref="P154:V154"/>
    <mergeCell ref="A150:Z150"/>
    <mergeCell ref="D142:E142"/>
    <mergeCell ref="A120:O121"/>
    <mergeCell ref="R1:T1"/>
    <mergeCell ref="P152:T152"/>
    <mergeCell ref="D73:E73"/>
    <mergeCell ref="P166:V166"/>
    <mergeCell ref="A202:Z202"/>
    <mergeCell ref="A258:Z258"/>
    <mergeCell ref="P233:V233"/>
    <mergeCell ref="P37:V37"/>
    <mergeCell ref="A63:O64"/>
    <mergeCell ref="D7:M7"/>
    <mergeCell ref="D8:M8"/>
    <mergeCell ref="H1:Q1"/>
    <mergeCell ref="P222:V222"/>
    <mergeCell ref="D5:E5"/>
    <mergeCell ref="A26:Z26"/>
    <mergeCell ref="D1:F1"/>
    <mergeCell ref="J17:J18"/>
    <mergeCell ref="L17:L18"/>
    <mergeCell ref="P17:T18"/>
    <mergeCell ref="I17:I18"/>
    <mergeCell ref="P178:V178"/>
    <mergeCell ref="A177:O178"/>
    <mergeCell ref="A6:C6"/>
    <mergeCell ref="P75:V75"/>
    <mergeCell ref="P79:T79"/>
    <mergeCell ref="P73:T73"/>
    <mergeCell ref="D187:E187"/>
    <mergeCell ref="A190:O191"/>
    <mergeCell ref="A165:O166"/>
    <mergeCell ref="P87:V87"/>
    <mergeCell ref="A83:Z83"/>
    <mergeCell ref="H9:I9"/>
    <mergeCell ref="R286:R287"/>
    <mergeCell ref="P24:V24"/>
    <mergeCell ref="T286:T287"/>
    <mergeCell ref="A256:O257"/>
    <mergeCell ref="A78:Z78"/>
    <mergeCell ref="P153:V153"/>
    <mergeCell ref="P220:T220"/>
    <mergeCell ref="A65:Z65"/>
    <mergeCell ref="D238:E238"/>
    <mergeCell ref="A45:O46"/>
    <mergeCell ref="P157:T157"/>
    <mergeCell ref="P213:T213"/>
    <mergeCell ref="P249:T249"/>
    <mergeCell ref="P172:T172"/>
    <mergeCell ref="A158:O159"/>
    <mergeCell ref="P28:T2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4 X49 X53 X57 X61:X62 X66:X68 X85 X90:X94 X101 X106 X111 X115 X119 X136:X137 X142 X147 X152 X157 X163 X170:X171 X176 X182 X186 X188:X189 X194:X198 X203 X208 X212:X214 X219:X220 X226 X238 X242 X248:X250 X255 X259 X265 X267 X270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5 X41:X43 X73 X79 X84 X95 X100 X107 X109:X110 X124:X125 X130 X164 X172 X187 X232 X254 X260:X261 X266 X268: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108 X131" xr:uid="{00000000-0002-0000-0000-000013000000}">
      <formula1>IF(AK74&gt;0,OR(X74=0,AND(IF(X74-AK74&gt;=0,TRUE,FALSE),X74&gt;0,IF(X74/J74=ROUND(X74/J74,0),TRUE,FALSE))),FALSE)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SupT1DSPCG3AYWEmf+wxEGqoDzmksaMGw8zQ7b+qSeb5yRxJPOe0gJzE+O9gp7gdBoilk5vPRCisFmLTUBL9pA==" saltValue="xJuJKZC9PGXZp7txkoIH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2025-10-22T09:48:10Z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