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E971E41D-40C7-4888-AD24-B54D6053BC1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Y488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Y479" i="1" s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X460" i="1"/>
  <c r="Y459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Y460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Y445" i="1" s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N429" i="1"/>
  <c r="BM429" i="1"/>
  <c r="Z429" i="1"/>
  <c r="Y429" i="1"/>
  <c r="BP429" i="1" s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X422" i="1"/>
  <c r="X421" i="1"/>
  <c r="BO420" i="1"/>
  <c r="BM420" i="1"/>
  <c r="Y420" i="1"/>
  <c r="Y421" i="1" s="1"/>
  <c r="P420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Y416" i="1" s="1"/>
  <c r="P412" i="1"/>
  <c r="X410" i="1"/>
  <c r="Y409" i="1"/>
  <c r="X409" i="1"/>
  <c r="BP408" i="1"/>
  <c r="BO408" i="1"/>
  <c r="BN408" i="1"/>
  <c r="BM408" i="1"/>
  <c r="Z408" i="1"/>
  <c r="Z409" i="1" s="1"/>
  <c r="Y408" i="1"/>
  <c r="W505" i="1" s="1"/>
  <c r="P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O395" i="1"/>
  <c r="BN395" i="1"/>
  <c r="BM395" i="1"/>
  <c r="Z395" i="1"/>
  <c r="Y395" i="1"/>
  <c r="BP395" i="1" s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V505" i="1" s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BP374" i="1" s="1"/>
  <c r="BO373" i="1"/>
  <c r="BM373" i="1"/>
  <c r="Y373" i="1"/>
  <c r="Y375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U505" i="1" s="1"/>
  <c r="P367" i="1"/>
  <c r="X364" i="1"/>
  <c r="X363" i="1"/>
  <c r="BO362" i="1"/>
  <c r="BM362" i="1"/>
  <c r="Y362" i="1"/>
  <c r="Y363" i="1" s="1"/>
  <c r="P362" i="1"/>
  <c r="X360" i="1"/>
  <c r="X359" i="1"/>
  <c r="BO358" i="1"/>
  <c r="BM358" i="1"/>
  <c r="Y358" i="1"/>
  <c r="BP358" i="1" s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Y355" i="1" s="1"/>
  <c r="P352" i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Y349" i="1" s="1"/>
  <c r="P342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S505" i="1" s="1"/>
  <c r="P334" i="1"/>
  <c r="X331" i="1"/>
  <c r="X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Y330" i="1" s="1"/>
  <c r="P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BO320" i="1"/>
  <c r="BM320" i="1"/>
  <c r="Y320" i="1"/>
  <c r="Y324" i="1" s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7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1" i="1" s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N290" i="1"/>
  <c r="BM290" i="1"/>
  <c r="Z290" i="1"/>
  <c r="Y290" i="1"/>
  <c r="BP290" i="1" s="1"/>
  <c r="P290" i="1"/>
  <c r="BO289" i="1"/>
  <c r="BM289" i="1"/>
  <c r="Y289" i="1"/>
  <c r="Y294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5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5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Y270" i="1" s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M505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L505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Y247" i="1" s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P229" i="1" s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Y199" i="1" s="1"/>
  <c r="P191" i="1"/>
  <c r="X189" i="1"/>
  <c r="X188" i="1"/>
  <c r="BO187" i="1"/>
  <c r="BM187" i="1"/>
  <c r="Y187" i="1"/>
  <c r="Y189" i="1" s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J505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I505" i="1" s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BP142" i="1" s="1"/>
  <c r="BO141" i="1"/>
  <c r="BM141" i="1"/>
  <c r="Y141" i="1"/>
  <c r="H505" i="1" s="1"/>
  <c r="P141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05" i="1" s="1"/>
  <c r="P86" i="1"/>
  <c r="X83" i="1"/>
  <c r="X82" i="1"/>
  <c r="BO81" i="1"/>
  <c r="BM81" i="1"/>
  <c r="Y81" i="1"/>
  <c r="Y83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P66" i="1"/>
  <c r="X64" i="1"/>
  <c r="Y63" i="1"/>
  <c r="X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Y57" i="1" s="1"/>
  <c r="P51" i="1"/>
  <c r="X48" i="1"/>
  <c r="X47" i="1"/>
  <c r="BO46" i="1"/>
  <c r="BM46" i="1"/>
  <c r="Y46" i="1"/>
  <c r="BN46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5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499" i="1" s="1"/>
  <c r="BO22" i="1"/>
  <c r="BM22" i="1"/>
  <c r="X496" i="1" s="1"/>
  <c r="Y22" i="1"/>
  <c r="B505" i="1" s="1"/>
  <c r="P22" i="1"/>
  <c r="H10" i="1"/>
  <c r="A9" i="1"/>
  <c r="A10" i="1" s="1"/>
  <c r="D7" i="1"/>
  <c r="Q6" i="1"/>
  <c r="P2" i="1"/>
  <c r="X497" i="1" l="1"/>
  <c r="X498" i="1" s="1"/>
  <c r="X495" i="1"/>
  <c r="F9" i="1"/>
  <c r="J9" i="1"/>
  <c r="F10" i="1"/>
  <c r="Z22" i="1"/>
  <c r="Z23" i="1" s="1"/>
  <c r="BN22" i="1"/>
  <c r="BP22" i="1"/>
  <c r="Y23" i="1"/>
  <c r="Z26" i="1"/>
  <c r="Z31" i="1" s="1"/>
  <c r="BN26" i="1"/>
  <c r="BP26" i="1"/>
  <c r="Z28" i="1"/>
  <c r="BN28" i="1"/>
  <c r="Z30" i="1"/>
  <c r="BN30" i="1"/>
  <c r="Y31" i="1"/>
  <c r="Z34" i="1"/>
  <c r="Z35" i="1" s="1"/>
  <c r="BN34" i="1"/>
  <c r="BP34" i="1"/>
  <c r="Y35" i="1"/>
  <c r="Z40" i="1"/>
  <c r="Z43" i="1" s="1"/>
  <c r="BN40" i="1"/>
  <c r="BP40" i="1"/>
  <c r="Z42" i="1"/>
  <c r="BN42" i="1"/>
  <c r="Y43" i="1"/>
  <c r="Z46" i="1"/>
  <c r="Z47" i="1" s="1"/>
  <c r="BP53" i="1"/>
  <c r="BN53" i="1"/>
  <c r="Z53" i="1"/>
  <c r="Z63" i="1"/>
  <c r="BP61" i="1"/>
  <c r="BN61" i="1"/>
  <c r="Z61" i="1"/>
  <c r="Y70" i="1"/>
  <c r="H9" i="1"/>
  <c r="Y24" i="1"/>
  <c r="Y44" i="1"/>
  <c r="Y47" i="1"/>
  <c r="BP46" i="1"/>
  <c r="Y48" i="1"/>
  <c r="D505" i="1"/>
  <c r="Y58" i="1"/>
  <c r="BP51" i="1"/>
  <c r="BN51" i="1"/>
  <c r="Z51" i="1"/>
  <c r="Z57" i="1" s="1"/>
  <c r="BP55" i="1"/>
  <c r="BN55" i="1"/>
  <c r="Z55" i="1"/>
  <c r="Y69" i="1"/>
  <c r="BP67" i="1"/>
  <c r="BN67" i="1"/>
  <c r="Z67" i="1"/>
  <c r="Z69" i="1" s="1"/>
  <c r="Z127" i="1"/>
  <c r="Z73" i="1"/>
  <c r="Z77" i="1" s="1"/>
  <c r="BN73" i="1"/>
  <c r="BP73" i="1"/>
  <c r="Z75" i="1"/>
  <c r="BN75" i="1"/>
  <c r="Z81" i="1"/>
  <c r="Z82" i="1" s="1"/>
  <c r="BN81" i="1"/>
  <c r="BP81" i="1"/>
  <c r="Z86" i="1"/>
  <c r="BN86" i="1"/>
  <c r="BP86" i="1"/>
  <c r="Z88" i="1"/>
  <c r="BN88" i="1"/>
  <c r="Y89" i="1"/>
  <c r="Z92" i="1"/>
  <c r="BN92" i="1"/>
  <c r="BP92" i="1"/>
  <c r="Z94" i="1"/>
  <c r="BN94" i="1"/>
  <c r="Y97" i="1"/>
  <c r="F505" i="1"/>
  <c r="Z101" i="1"/>
  <c r="Z104" i="1" s="1"/>
  <c r="BN101" i="1"/>
  <c r="BP101" i="1"/>
  <c r="Z103" i="1"/>
  <c r="BN103" i="1"/>
  <c r="Y104" i="1"/>
  <c r="Z107" i="1"/>
  <c r="Z110" i="1" s="1"/>
  <c r="BN107" i="1"/>
  <c r="BP107" i="1"/>
  <c r="Z109" i="1"/>
  <c r="BN109" i="1"/>
  <c r="Y110" i="1"/>
  <c r="Z113" i="1"/>
  <c r="Z117" i="1" s="1"/>
  <c r="BN113" i="1"/>
  <c r="BP113" i="1"/>
  <c r="Z115" i="1"/>
  <c r="BN115" i="1"/>
  <c r="Y118" i="1"/>
  <c r="G505" i="1"/>
  <c r="Z126" i="1"/>
  <c r="BN126" i="1"/>
  <c r="BP126" i="1"/>
  <c r="Y127" i="1"/>
  <c r="Z130" i="1"/>
  <c r="Z132" i="1" s="1"/>
  <c r="BN130" i="1"/>
  <c r="BP130" i="1"/>
  <c r="Y133" i="1"/>
  <c r="Z136" i="1"/>
  <c r="Z137" i="1" s="1"/>
  <c r="BN136" i="1"/>
  <c r="BP136" i="1"/>
  <c r="Z141" i="1"/>
  <c r="Z143" i="1" s="1"/>
  <c r="BN141" i="1"/>
  <c r="BP141" i="1"/>
  <c r="Z142" i="1"/>
  <c r="BN142" i="1"/>
  <c r="Y143" i="1"/>
  <c r="Z146" i="1"/>
  <c r="Z149" i="1" s="1"/>
  <c r="BN146" i="1"/>
  <c r="BP146" i="1"/>
  <c r="Z148" i="1"/>
  <c r="BN148" i="1"/>
  <c r="Y149" i="1"/>
  <c r="Z154" i="1"/>
  <c r="Z155" i="1" s="1"/>
  <c r="BN154" i="1"/>
  <c r="BP154" i="1"/>
  <c r="Y155" i="1"/>
  <c r="Z158" i="1"/>
  <c r="Z167" i="1" s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Z173" i="1" s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81" i="1"/>
  <c r="Y184" i="1"/>
  <c r="Z187" i="1"/>
  <c r="Z188" i="1" s="1"/>
  <c r="BN187" i="1"/>
  <c r="BP187" i="1"/>
  <c r="Z191" i="1"/>
  <c r="BN191" i="1"/>
  <c r="BP191" i="1"/>
  <c r="Z193" i="1"/>
  <c r="BN193" i="1"/>
  <c r="Z195" i="1"/>
  <c r="BN195" i="1"/>
  <c r="Z197" i="1"/>
  <c r="BN197" i="1"/>
  <c r="Y200" i="1"/>
  <c r="Y211" i="1"/>
  <c r="Z203" i="1"/>
  <c r="BN203" i="1"/>
  <c r="Z205" i="1"/>
  <c r="BN205" i="1"/>
  <c r="Z207" i="1"/>
  <c r="BN207" i="1"/>
  <c r="BP208" i="1"/>
  <c r="BN208" i="1"/>
  <c r="Z208" i="1"/>
  <c r="K505" i="1"/>
  <c r="Y231" i="1"/>
  <c r="Y230" i="1"/>
  <c r="BP220" i="1"/>
  <c r="BN220" i="1"/>
  <c r="Z220" i="1"/>
  <c r="Y90" i="1"/>
  <c r="Y144" i="1"/>
  <c r="Y156" i="1"/>
  <c r="Y183" i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Z224" i="1"/>
  <c r="BN224" i="1"/>
  <c r="Z226" i="1"/>
  <c r="BN226" i="1"/>
  <c r="Z228" i="1"/>
  <c r="BN228" i="1"/>
  <c r="Z229" i="1"/>
  <c r="BN229" i="1"/>
  <c r="Z233" i="1"/>
  <c r="Z234" i="1" s="1"/>
  <c r="BN233" i="1"/>
  <c r="BP233" i="1"/>
  <c r="Y234" i="1"/>
  <c r="Z237" i="1"/>
  <c r="Z238" i="1" s="1"/>
  <c r="BN237" i="1"/>
  <c r="BP237" i="1"/>
  <c r="Y238" i="1"/>
  <c r="Z241" i="1"/>
  <c r="Z246" i="1" s="1"/>
  <c r="BN241" i="1"/>
  <c r="BP241" i="1"/>
  <c r="Z243" i="1"/>
  <c r="BN243" i="1"/>
  <c r="Z245" i="1"/>
  <c r="BN245" i="1"/>
  <c r="Y246" i="1"/>
  <c r="Z250" i="1"/>
  <c r="Z255" i="1" s="1"/>
  <c r="BN250" i="1"/>
  <c r="BP250" i="1"/>
  <c r="Z252" i="1"/>
  <c r="BN252" i="1"/>
  <c r="Z254" i="1"/>
  <c r="BN254" i="1"/>
  <c r="Y255" i="1"/>
  <c r="Z259" i="1"/>
  <c r="Z263" i="1" s="1"/>
  <c r="BN259" i="1"/>
  <c r="BP259" i="1"/>
  <c r="Z261" i="1"/>
  <c r="BN261" i="1"/>
  <c r="Y264" i="1"/>
  <c r="O505" i="1"/>
  <c r="Z268" i="1"/>
  <c r="Z270" i="1" s="1"/>
  <c r="BN268" i="1"/>
  <c r="BP268" i="1"/>
  <c r="Y271" i="1"/>
  <c r="Y276" i="1"/>
  <c r="Y285" i="1"/>
  <c r="R505" i="1"/>
  <c r="Y293" i="1"/>
  <c r="Z289" i="1"/>
  <c r="BN289" i="1"/>
  <c r="BP289" i="1"/>
  <c r="BP298" i="1"/>
  <c r="BN298" i="1"/>
  <c r="Z298" i="1"/>
  <c r="BP302" i="1"/>
  <c r="BN302" i="1"/>
  <c r="Z302" i="1"/>
  <c r="Y256" i="1"/>
  <c r="Y263" i="1"/>
  <c r="BP292" i="1"/>
  <c r="BN292" i="1"/>
  <c r="Z292" i="1"/>
  <c r="Z293" i="1" s="1"/>
  <c r="Y303" i="1"/>
  <c r="BP296" i="1"/>
  <c r="BN296" i="1"/>
  <c r="Z296" i="1"/>
  <c r="Y304" i="1"/>
  <c r="BP300" i="1"/>
  <c r="BN300" i="1"/>
  <c r="Z300" i="1"/>
  <c r="Y312" i="1"/>
  <c r="Y318" i="1"/>
  <c r="Y325" i="1"/>
  <c r="Y331" i="1"/>
  <c r="Y338" i="1"/>
  <c r="Y350" i="1"/>
  <c r="Y354" i="1"/>
  <c r="Y360" i="1"/>
  <c r="Y364" i="1"/>
  <c r="Y371" i="1"/>
  <c r="Y376" i="1"/>
  <c r="Y380" i="1"/>
  <c r="Y400" i="1"/>
  <c r="Y404" i="1"/>
  <c r="Y417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Z453" i="1" s="1"/>
  <c r="BP451" i="1"/>
  <c r="BN451" i="1"/>
  <c r="Z451" i="1"/>
  <c r="BP465" i="1"/>
  <c r="BN465" i="1"/>
  <c r="Z465" i="1"/>
  <c r="Z468" i="1" s="1"/>
  <c r="BP472" i="1"/>
  <c r="BN472" i="1"/>
  <c r="Z472" i="1"/>
  <c r="T505" i="1"/>
  <c r="X505" i="1"/>
  <c r="Z306" i="1"/>
  <c r="Z311" i="1" s="1"/>
  <c r="BN306" i="1"/>
  <c r="BP306" i="1"/>
  <c r="Z308" i="1"/>
  <c r="BN308" i="1"/>
  <c r="Z310" i="1"/>
  <c r="BN310" i="1"/>
  <c r="Z314" i="1"/>
  <c r="BN314" i="1"/>
  <c r="BP314" i="1"/>
  <c r="Z316" i="1"/>
  <c r="BN316" i="1"/>
  <c r="Z320" i="1"/>
  <c r="Z324" i="1" s="1"/>
  <c r="BN320" i="1"/>
  <c r="BP320" i="1"/>
  <c r="Z321" i="1"/>
  <c r="BN321" i="1"/>
  <c r="Z323" i="1"/>
  <c r="BN323" i="1"/>
  <c r="Z327" i="1"/>
  <c r="BN327" i="1"/>
  <c r="BP327" i="1"/>
  <c r="Z329" i="1"/>
  <c r="BN329" i="1"/>
  <c r="Z334" i="1"/>
  <c r="Z337" i="1" s="1"/>
  <c r="BN334" i="1"/>
  <c r="BP334" i="1"/>
  <c r="Z336" i="1"/>
  <c r="BN336" i="1"/>
  <c r="Y337" i="1"/>
  <c r="Z342" i="1"/>
  <c r="Z349" i="1" s="1"/>
  <c r="BN342" i="1"/>
  <c r="BP342" i="1"/>
  <c r="Z344" i="1"/>
  <c r="BN344" i="1"/>
  <c r="Z346" i="1"/>
  <c r="BN346" i="1"/>
  <c r="Z348" i="1"/>
  <c r="BN348" i="1"/>
  <c r="Z352" i="1"/>
  <c r="Z354" i="1" s="1"/>
  <c r="BN352" i="1"/>
  <c r="BP352" i="1"/>
  <c r="Z358" i="1"/>
  <c r="Z359" i="1" s="1"/>
  <c r="BN358" i="1"/>
  <c r="Z362" i="1"/>
  <c r="Z363" i="1" s="1"/>
  <c r="BN362" i="1"/>
  <c r="BP362" i="1"/>
  <c r="Z367" i="1"/>
  <c r="BN367" i="1"/>
  <c r="BP367" i="1"/>
  <c r="Z369" i="1"/>
  <c r="BN369" i="1"/>
  <c r="Y370" i="1"/>
  <c r="Z373" i="1"/>
  <c r="BN373" i="1"/>
  <c r="BP373" i="1"/>
  <c r="Z374" i="1"/>
  <c r="BN374" i="1"/>
  <c r="Z378" i="1"/>
  <c r="Z380" i="1" s="1"/>
  <c r="BN378" i="1"/>
  <c r="BP378" i="1"/>
  <c r="Z390" i="1"/>
  <c r="Z399" i="1" s="1"/>
  <c r="BN390" i="1"/>
  <c r="Z392" i="1"/>
  <c r="BN392" i="1"/>
  <c r="Z394" i="1"/>
  <c r="BN394" i="1"/>
  <c r="Z396" i="1"/>
  <c r="BN396" i="1"/>
  <c r="Z398" i="1"/>
  <c r="BN398" i="1"/>
  <c r="Y399" i="1"/>
  <c r="Z402" i="1"/>
  <c r="Z404" i="1" s="1"/>
  <c r="BN402" i="1"/>
  <c r="BP402" i="1"/>
  <c r="Y410" i="1"/>
  <c r="Z413" i="1"/>
  <c r="Z416" i="1" s="1"/>
  <c r="BN413" i="1"/>
  <c r="Z415" i="1"/>
  <c r="BN415" i="1"/>
  <c r="Z420" i="1"/>
  <c r="Z421" i="1" s="1"/>
  <c r="BN420" i="1"/>
  <c r="BP420" i="1"/>
  <c r="Z426" i="1"/>
  <c r="BN426" i="1"/>
  <c r="BP426" i="1"/>
  <c r="Z428" i="1"/>
  <c r="BN428" i="1"/>
  <c r="BP433" i="1"/>
  <c r="BN433" i="1"/>
  <c r="Z433" i="1"/>
  <c r="BP437" i="1"/>
  <c r="BN437" i="1"/>
  <c r="Z437" i="1"/>
  <c r="Y439" i="1"/>
  <c r="Y444" i="1"/>
  <c r="BP441" i="1"/>
  <c r="BN441" i="1"/>
  <c r="Z441" i="1"/>
  <c r="Z444" i="1" s="1"/>
  <c r="BP449" i="1"/>
  <c r="BN449" i="1"/>
  <c r="Z449" i="1"/>
  <c r="Y453" i="1"/>
  <c r="BP457" i="1"/>
  <c r="BN457" i="1"/>
  <c r="Z457" i="1"/>
  <c r="Z459" i="1" s="1"/>
  <c r="Y468" i="1"/>
  <c r="BP467" i="1"/>
  <c r="BN467" i="1"/>
  <c r="Z467" i="1"/>
  <c r="Y469" i="1"/>
  <c r="Y475" i="1"/>
  <c r="BP471" i="1"/>
  <c r="BN471" i="1"/>
  <c r="Z471" i="1"/>
  <c r="Z474" i="1" s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Z505" i="1"/>
  <c r="Y494" i="1"/>
  <c r="Z211" i="1" l="1"/>
  <c r="Z303" i="1"/>
  <c r="Z230" i="1"/>
  <c r="Y497" i="1"/>
  <c r="Z438" i="1"/>
  <c r="Z375" i="1"/>
  <c r="Z370" i="1"/>
  <c r="Z330" i="1"/>
  <c r="Z317" i="1"/>
  <c r="Z199" i="1"/>
  <c r="Z96" i="1"/>
  <c r="Z89" i="1"/>
  <c r="Z500" i="1" s="1"/>
  <c r="Y495" i="1"/>
  <c r="Y499" i="1"/>
  <c r="Y496" i="1"/>
  <c r="Y498" i="1" s="1"/>
</calcChain>
</file>

<file path=xl/sharedStrings.xml><?xml version="1.0" encoding="utf-8"?>
<sst xmlns="http://schemas.openxmlformats.org/spreadsheetml/2006/main" count="2176" uniqueCount="772">
  <si>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</si>
  <si>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</si>
  <si>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</si>
  <si>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</si>
  <si>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</si>
  <si>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</si>
  <si>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</si>
  <si>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</si>
  <si>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</si>
  <si>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</si>
  <si>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</si>
  <si>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</si>
  <si>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</si>
  <si>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</si>
  <si>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</si>
  <si>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</si>
  <si>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</si>
  <si>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</si>
  <si>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</si>
  <si>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</si>
  <si>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</si>
  <si>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</si>
  <si>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</si>
  <si>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</si>
  <si>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</si>
  <si>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</si>
  <si>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</si>
  <si>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</si>
  <si>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</si>
  <si>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</si>
  <si>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</si>
  <si>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</si>
  <si>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</si>
  <si>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</si>
  <si>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</si>
  <si>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</si>
  <si>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</si>
  <si>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</si>
  <si>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</si>
  <si>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</si>
  <si>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</si>
  <si>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</si>
  <si>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</si>
  <si>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</si>
  <si>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</si>
  <si>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</si>
  <si>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</si>
  <si>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</si>
  <si>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</si>
  <si>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</si>
  <si>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</si>
  <si>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</si>
  <si>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</si>
  <si>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</si>
  <si>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</si>
  <si>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</si>
  <si>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</si>
  <si>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</si>
  <si>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</si>
  <si>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</si>
  <si>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</si>
  <si>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</si>
  <si>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</si>
  <si>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</si>
  <si>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</si>
  <si>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</si>
  <si>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</si>
  <si>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</si>
  <si>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</si>
  <si>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</si>
  <si>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</si>
  <si>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</si>
  <si>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</si>
  <si>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</si>
  <si>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</si>
  <si>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</si>
  <si>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</si>
  <si>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</si>
  <si>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</si>
  <si>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</si>
  <si>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</si>
  <si>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</si>
  <si>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</si>
  <si>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</si>
  <si>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</si>
  <si>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</si>
  <si>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</si>
  <si>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</si>
  <si>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</si>
  <si>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</si>
  <si>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</si>
  <si>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</si>
  <si>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</si>
  <si>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</si>
  <si>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</si>
  <si>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</si>
  <si>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</si>
  <si>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</si>
  <si>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</si>
  <si>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</si>
  <si>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</si>
  <si>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</si>
  <si>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</si>
  <si>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</si>
  <si>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Д-RU.РА08.В.45907/25</t>
  </si>
  <si>
    <t>SU001485</t>
  </si>
  <si>
    <t>P003008</t>
  </si>
  <si>
    <t>12</t>
  </si>
  <si>
    <t>Короб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</si>
  <si>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</si>
  <si>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</si>
  <si>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</si>
  <si>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</si>
  <si>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</si>
  <si>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</si>
  <si>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</si>
  <si>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</si>
  <si>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</si>
  <si>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</si>
  <si>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</si>
  <si>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</si>
  <si>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</si>
  <si>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</si>
  <si>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</si>
  <si>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</si>
  <si>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</si>
  <si>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</si>
  <si>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</si>
  <si>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</si>
  <si>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</si>
  <si>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</si>
  <si>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</si>
  <si>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</si>
  <si>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</si>
  <si>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</si>
  <si>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</si>
  <si>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</si>
  <si>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</si>
  <si>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</si>
  <si>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</si>
  <si>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</si>
  <si>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</si>
  <si>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</si>
  <si>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</si>
  <si>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</si>
  <si>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</si>
  <si>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</si>
  <si>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</si>
  <si>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</si>
  <si>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</si>
  <si>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</si>
  <si>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</si>
  <si>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</si>
  <si>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</si>
  <si>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</si>
  <si>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</si>
  <si>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</si>
  <si>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</si>
  <si>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</si>
  <si>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</si>
  <si>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</si>
  <si>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</si>
  <si>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</si>
  <si>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</si>
  <si>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</si>
  <si>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</si>
  <si>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</si>
  <si>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</si>
  <si>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</si>
  <si>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</si>
  <si>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</si>
  <si>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</si>
  <si>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</si>
  <si>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</si>
  <si>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</si>
  <si>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</si>
  <si>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</si>
  <si>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</si>
  <si>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</si>
  <si>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</si>
  <si>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</si>
  <si>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</si>
  <si>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</si>
  <si>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</si>
  <si>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</si>
  <si>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</si>
  <si>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</si>
  <si>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</si>
  <si>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</si>
  <si>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</si>
  <si>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</si>
  <si>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</si>
  <si>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</si>
  <si>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</si>
  <si>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</si>
  <si>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</si>
  <si>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</si>
  <si>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</si>
  <si>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</si>
  <si>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</si>
  <si>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</si>
  <si>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</si>
  <si>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</si>
  <si>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</si>
  <si>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</si>
  <si>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</si>
  <si>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</si>
  <si>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</si>
  <si>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</si>
  <si>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</si>
  <si>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</si>
  <si>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</si>
  <si>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</si>
  <si>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</si>
  <si>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</si>
  <si>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</si>
  <si>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</si>
  <si>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</si>
  <si>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</si>
  <si>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</si>
  <si>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</si>
  <si>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</si>
  <si>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</si>
  <si>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</si>
  <si>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</si>
  <si>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</si>
  <si>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</si>
  <si>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</si>
  <si>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</si>
  <si>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</si>
  <si>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</si>
  <si>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</si>
  <si>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</si>
  <si>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</si>
  <si>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</si>
  <si>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</si>
  <si>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</si>
  <si>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</si>
  <si>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</si>
  <si>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</si>
  <si>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</si>
  <si>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</si>
  <si>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</si>
  <si>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</si>
  <si>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</si>
  <si>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</si>
  <si>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</si>
  <si>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</si>
  <si>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</si>
  <si>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</si>
  <si>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</si>
  <si>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</si>
  <si>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</si>
  <si>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</si>
  <si>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</si>
  <si>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</si>
  <si>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</si>
  <si>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</si>
  <si>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</si>
  <si>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</si>
  <si>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</si>
  <si>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</si>
  <si>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</si>
  <si>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</si>
  <si>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</si>
  <si>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</si>
  <si>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</si>
  <si>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</si>
  <si>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</si>
  <si>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</si>
  <si>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</si>
  <si>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</si>
  <si>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</si>
  <si>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</si>
  <si>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</si>
  <si>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</si>
  <si>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</si>
  <si>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</si>
  <si>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</si>
  <si>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</si>
  <si>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</si>
  <si>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</si>
  <si>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</si>
  <si>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</si>
  <si>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</si>
  <si>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</si>
  <si>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</si>
  <si>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</si>
  <si>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</si>
  <si>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</si>
  <si>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</si>
  <si>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</si>
  <si>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</si>
  <si>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</si>
  <si>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</si>
  <si>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</si>
  <si>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</si>
  <si>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</si>
  <si>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</si>
  <si>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</si>
  <si>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</si>
  <si>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</si>
  <si>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</si>
  <si>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</si>
  <si>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</si>
  <si>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</si>
  <si>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</si>
  <si>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</si>
  <si>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</si>
  <si>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</si>
  <si>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</si>
  <si>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</si>
  <si>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</si>
  <si>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</si>
  <si>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</si>
  <si>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Короб, мин. 18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</si>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</sst>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topLeftCell="A482" zoomScaleNormal="100" zoomScaleSheetLayoutView="100" workbookViewId="0">
      <selection activeCell="Z501" sqref="Z50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4" t="s">
        <v>0</v>
      </c>
      <c r="E1" s="575"/>
      <c r="F1" s="575"/>
      <c r="G1" s="12" t="s">
        <v>1</v>
      </c>
      <c r="H1" s="624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0" t="s">
        <v>8</v>
      </c>
      <c r="B5" s="671"/>
      <c r="C5" s="672"/>
      <c r="D5" s="631"/>
      <c r="E5" s="632"/>
      <c r="F5" s="834" t="s">
        <v>9</v>
      </c>
      <c r="G5" s="672"/>
      <c r="H5" s="631"/>
      <c r="I5" s="777"/>
      <c r="J5" s="777"/>
      <c r="K5" s="777"/>
      <c r="L5" s="777"/>
      <c r="M5" s="632"/>
      <c r="N5" s="58"/>
      <c r="P5" s="24" t="s">
        <v>10</v>
      </c>
      <c r="Q5" s="850">
        <v>45954</v>
      </c>
      <c r="R5" s="669"/>
      <c r="T5" s="708" t="s">
        <v>11</v>
      </c>
      <c r="U5" s="709"/>
      <c r="V5" s="711" t="s">
        <v>12</v>
      </c>
      <c r="W5" s="669"/>
      <c r="AB5" s="51"/>
      <c r="AC5" s="51"/>
      <c r="AD5" s="51"/>
      <c r="AE5" s="51"/>
    </row>
    <row r="6" spans="1:32" s="539" customFormat="1" ht="24" customHeight="1" x14ac:dyDescent="0.2">
      <c r="A6" s="670" t="s">
        <v>13</v>
      </c>
      <c r="B6" s="671"/>
      <c r="C6" s="672"/>
      <c r="D6" s="780" t="s">
        <v>14</v>
      </c>
      <c r="E6" s="781"/>
      <c r="F6" s="781"/>
      <c r="G6" s="781"/>
      <c r="H6" s="781"/>
      <c r="I6" s="781"/>
      <c r="J6" s="781"/>
      <c r="K6" s="781"/>
      <c r="L6" s="781"/>
      <c r="M6" s="669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Пятница</v>
      </c>
      <c r="R6" s="550"/>
      <c r="T6" s="715" t="s">
        <v>16</v>
      </c>
      <c r="U6" s="709"/>
      <c r="V6" s="760" t="s">
        <v>17</v>
      </c>
      <c r="W6" s="627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64"/>
      <c r="U7" s="709"/>
      <c r="V7" s="761"/>
      <c r="W7" s="762"/>
      <c r="AB7" s="51"/>
      <c r="AC7" s="51"/>
      <c r="AD7" s="51"/>
      <c r="AE7" s="51"/>
    </row>
    <row r="8" spans="1:32" s="539" customFormat="1" ht="25.5" customHeight="1" x14ac:dyDescent="0.2">
      <c r="A8" s="869" t="s">
        <v>18</v>
      </c>
      <c r="B8" s="561"/>
      <c r="C8" s="562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78">
        <v>0.375</v>
      </c>
      <c r="R8" s="606"/>
      <c r="T8" s="564"/>
      <c r="U8" s="709"/>
      <c r="V8" s="761"/>
      <c r="W8" s="762"/>
      <c r="AB8" s="51"/>
      <c r="AC8" s="51"/>
      <c r="AD8" s="51"/>
      <c r="AE8" s="51"/>
    </row>
    <row r="9" spans="1:32" s="539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87"/>
      <c r="E9" s="559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7"/>
      <c r="P9" s="26" t="s">
        <v>21</v>
      </c>
      <c r="Q9" s="665"/>
      <c r="R9" s="666"/>
      <c r="T9" s="564"/>
      <c r="U9" s="709"/>
      <c r="V9" s="763"/>
      <c r="W9" s="764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87"/>
      <c r="E10" s="559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53" t="str">
        <f>IFERROR(VLOOKUP($D$10,Proxy,2,FALSE),"")</f>
        <v/>
      </c>
      <c r="I10" s="564"/>
      <c r="J10" s="564"/>
      <c r="K10" s="564"/>
      <c r="L10" s="564"/>
      <c r="M10" s="564"/>
      <c r="N10" s="538"/>
      <c r="P10" s="26" t="s">
        <v>22</v>
      </c>
      <c r="Q10" s="716"/>
      <c r="R10" s="717"/>
      <c r="U10" s="24" t="s">
        <v>23</v>
      </c>
      <c r="V10" s="626" t="s">
        <v>24</v>
      </c>
      <c r="W10" s="627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798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29</v>
      </c>
      <c r="B12" s="671"/>
      <c r="C12" s="671"/>
      <c r="D12" s="671"/>
      <c r="E12" s="671"/>
      <c r="F12" s="671"/>
      <c r="G12" s="671"/>
      <c r="H12" s="671"/>
      <c r="I12" s="671"/>
      <c r="J12" s="671"/>
      <c r="K12" s="671"/>
      <c r="L12" s="671"/>
      <c r="M12" s="672"/>
      <c r="N12" s="62"/>
      <c r="P12" s="24" t="s">
        <v>30</v>
      </c>
      <c r="Q12" s="678"/>
      <c r="R12" s="606"/>
      <c r="S12" s="23"/>
      <c r="U12" s="24"/>
      <c r="V12" s="575"/>
      <c r="W12" s="564"/>
      <c r="AB12" s="51"/>
      <c r="AC12" s="51"/>
      <c r="AD12" s="51"/>
      <c r="AE12" s="51"/>
    </row>
    <row r="13" spans="1:32" s="539" customFormat="1" ht="23.25" customHeight="1" x14ac:dyDescent="0.2">
      <c r="A13" s="706" t="s">
        <v>31</v>
      </c>
      <c r="B13" s="671"/>
      <c r="C13" s="671"/>
      <c r="D13" s="671"/>
      <c r="E13" s="671"/>
      <c r="F13" s="671"/>
      <c r="G13" s="671"/>
      <c r="H13" s="671"/>
      <c r="I13" s="671"/>
      <c r="J13" s="671"/>
      <c r="K13" s="671"/>
      <c r="L13" s="671"/>
      <c r="M13" s="672"/>
      <c r="N13" s="62"/>
      <c r="O13" s="26"/>
      <c r="P13" s="26" t="s">
        <v>32</v>
      </c>
      <c r="Q13" s="798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33</v>
      </c>
      <c r="B14" s="671"/>
      <c r="C14" s="671"/>
      <c r="D14" s="671"/>
      <c r="E14" s="671"/>
      <c r="F14" s="671"/>
      <c r="G14" s="671"/>
      <c r="H14" s="671"/>
      <c r="I14" s="671"/>
      <c r="J14" s="671"/>
      <c r="K14" s="671"/>
      <c r="L14" s="671"/>
      <c r="M14" s="6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0" t="s">
        <v>34</v>
      </c>
      <c r="B15" s="671"/>
      <c r="C15" s="671"/>
      <c r="D15" s="671"/>
      <c r="E15" s="671"/>
      <c r="F15" s="671"/>
      <c r="G15" s="671"/>
      <c r="H15" s="671"/>
      <c r="I15" s="671"/>
      <c r="J15" s="671"/>
      <c r="K15" s="671"/>
      <c r="L15" s="671"/>
      <c r="M15" s="672"/>
      <c r="N15" s="63"/>
      <c r="P15" s="696" t="s">
        <v>35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6" t="s">
        <v>36</v>
      </c>
      <c r="B17" s="586" t="s">
        <v>37</v>
      </c>
      <c r="C17" s="685" t="s">
        <v>38</v>
      </c>
      <c r="D17" s="586" t="s">
        <v>39</v>
      </c>
      <c r="E17" s="650"/>
      <c r="F17" s="586" t="s">
        <v>40</v>
      </c>
      <c r="G17" s="586" t="s">
        <v>41</v>
      </c>
      <c r="H17" s="586" t="s">
        <v>42</v>
      </c>
      <c r="I17" s="586" t="s">
        <v>43</v>
      </c>
      <c r="J17" s="586" t="s">
        <v>44</v>
      </c>
      <c r="K17" s="586" t="s">
        <v>45</v>
      </c>
      <c r="L17" s="586" t="s">
        <v>46</v>
      </c>
      <c r="M17" s="586" t="s">
        <v>47</v>
      </c>
      <c r="N17" s="586" t="s">
        <v>48</v>
      </c>
      <c r="O17" s="586" t="s">
        <v>49</v>
      </c>
      <c r="P17" s="586" t="s">
        <v>50</v>
      </c>
      <c r="Q17" s="649"/>
      <c r="R17" s="649"/>
      <c r="S17" s="649"/>
      <c r="T17" s="650"/>
      <c r="U17" s="868" t="s">
        <v>51</v>
      </c>
      <c r="V17" s="672"/>
      <c r="W17" s="586" t="s">
        <v>52</v>
      </c>
      <c r="X17" s="586" t="s">
        <v>53</v>
      </c>
      <c r="Y17" s="866" t="s">
        <v>54</v>
      </c>
      <c r="Z17" s="775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87"/>
      <c r="B18" s="587"/>
      <c r="C18" s="587"/>
      <c r="D18" s="651"/>
      <c r="E18" s="653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87"/>
      <c r="X18" s="587"/>
      <c r="Y18" s="867"/>
      <c r="Z18" s="776"/>
      <c r="AA18" s="752"/>
      <c r="AB18" s="752"/>
      <c r="AC18" s="752"/>
      <c r="AD18" s="831"/>
      <c r="AE18" s="832"/>
      <c r="AF18" s="833"/>
      <c r="AG18" s="66"/>
      <c r="BD18" s="65"/>
    </row>
    <row r="19" spans="1:68" ht="27.75" customHeight="1" x14ac:dyDescent="0.2">
      <c r="A19" s="602" t="s">
        <v>63</v>
      </c>
      <c r="B19" s="603"/>
      <c r="C19" s="603"/>
      <c r="D19" s="603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  <c r="Q19" s="603"/>
      <c r="R19" s="603"/>
      <c r="S19" s="603"/>
      <c r="T19" s="603"/>
      <c r="U19" s="603"/>
      <c r="V19" s="603"/>
      <c r="W19" s="603"/>
      <c r="X19" s="603"/>
      <c r="Y19" s="603"/>
      <c r="Z19" s="603"/>
      <c r="AA19" s="48"/>
      <c r="AB19" s="48"/>
      <c r="AC19" s="48"/>
    </row>
    <row r="20" spans="1:68" ht="16.5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0"/>
      <c r="AB20" s="540"/>
      <c r="AC20" s="540"/>
    </row>
    <row r="21" spans="1:68" ht="14.25" customHeight="1" x14ac:dyDescent="0.25">
      <c r="A21" s="56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0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0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70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0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8" t="s">
        <v>91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1"/>
      <c r="AB33" s="541"/>
      <c r="AC33" s="541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70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0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2" t="s">
        <v>97</v>
      </c>
      <c r="B37" s="603"/>
      <c r="C37" s="603"/>
      <c r="D37" s="603"/>
      <c r="E37" s="603"/>
      <c r="F37" s="603"/>
      <c r="G37" s="603"/>
      <c r="H37" s="603"/>
      <c r="I37" s="603"/>
      <c r="J37" s="603"/>
      <c r="K37" s="603"/>
      <c r="L37" s="603"/>
      <c r="M37" s="603"/>
      <c r="N37" s="603"/>
      <c r="O37" s="603"/>
      <c r="P37" s="603"/>
      <c r="Q37" s="603"/>
      <c r="R37" s="603"/>
      <c r="S37" s="603"/>
      <c r="T37" s="603"/>
      <c r="U37" s="603"/>
      <c r="V37" s="603"/>
      <c r="W37" s="603"/>
      <c r="X37" s="603"/>
      <c r="Y37" s="603"/>
      <c r="Z37" s="603"/>
      <c r="AA37" s="48"/>
      <c r="AB37" s="48"/>
      <c r="AC37" s="48"/>
    </row>
    <row r="38" spans="1:68" ht="16.5" customHeight="1" x14ac:dyDescent="0.25">
      <c r="A38" s="563" t="s">
        <v>98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0"/>
      <c r="AB38" s="540"/>
      <c r="AC38" s="540"/>
    </row>
    <row r="39" spans="1:68" ht="14.25" customHeight="1" x14ac:dyDescent="0.25">
      <c r="A39" s="568" t="s">
        <v>99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/>
      <c r="M40" s="33" t="s">
        <v>103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104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105</v>
      </c>
      <c r="B41" s="54" t="s">
        <v>106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107</v>
      </c>
      <c r="L41" s="32"/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560</v>
      </c>
      <c r="Y41" s="546">
        <f>IFERROR(IF(X41="",0,CEILING((X41/$H41),1)*$H41),"")</f>
        <v>560</v>
      </c>
      <c r="Z41" s="36">
        <f>IFERROR(IF(Y41=0,"",ROUNDUP(Y41/H41,0)*0.00902),"")</f>
        <v>1.2627999999999999</v>
      </c>
      <c r="AA41" s="56"/>
      <c r="AB41" s="57"/>
      <c r="AC41" s="85" t="s">
        <v>104</v>
      </c>
      <c r="AG41" s="64"/>
      <c r="AJ41" s="68" t="s">
        <v>108</v>
      </c>
      <c r="AK41" s="68">
        <v>4</v>
      </c>
      <c r="BB41" s="86" t="s">
        <v>1</v>
      </c>
      <c r="BM41" s="64">
        <f>IFERROR(X41*I41/H41,"0")</f>
        <v>589.4</v>
      </c>
      <c r="BN41" s="64">
        <f>IFERROR(Y41*I41/H41,"0")</f>
        <v>589.4</v>
      </c>
      <c r="BO41" s="64">
        <f>IFERROR(1/J41*(X41/H41),"0")</f>
        <v>1.0606060606060606</v>
      </c>
      <c r="BP41" s="64">
        <f>IFERROR(1/J41*(Y41/H41),"0")</f>
        <v>1.0606060606060606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107</v>
      </c>
      <c r="L42" s="32"/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104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70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7">
        <f>IFERROR(X40/H40,"0")+IFERROR(X41/H41,"0")+IFERROR(X42/H42,"0")</f>
        <v>140</v>
      </c>
      <c r="Y43" s="547">
        <f>IFERROR(Y40/H40,"0")+IFERROR(Y41/H41,"0")+IFERROR(Y42/H42,"0")</f>
        <v>140</v>
      </c>
      <c r="Z43" s="547">
        <f>IFERROR(IF(Z40="",0,Z40),"0")+IFERROR(IF(Z41="",0,Z41),"0")+IFERROR(IF(Z42="",0,Z42),"0")</f>
        <v>1.2627999999999999</v>
      </c>
      <c r="AA43" s="548"/>
      <c r="AB43" s="548"/>
      <c r="AC43" s="548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0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7">
        <f>IFERROR(SUM(X40:X42),"0")</f>
        <v>560</v>
      </c>
      <c r="Y44" s="547">
        <f>IFERROR(SUM(Y40:Y42),"0")</f>
        <v>560</v>
      </c>
      <c r="Z44" s="37"/>
      <c r="AA44" s="548"/>
      <c r="AB44" s="548"/>
      <c r="AC44" s="548"/>
    </row>
    <row r="45" spans="1:68" ht="14.25" customHeight="1" x14ac:dyDescent="0.25">
      <c r="A45" s="568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1"/>
      <c r="AB45" s="541"/>
      <c r="AC45" s="541"/>
    </row>
    <row r="46" spans="1:68" ht="16.5" customHeight="1" x14ac:dyDescent="0.25">
      <c r="A46" s="54" t="s">
        <v>111</v>
      </c>
      <c r="B46" s="54" t="s">
        <v>112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113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70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0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3" t="s">
        <v>114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0"/>
      <c r="AB49" s="540"/>
      <c r="AC49" s="540"/>
    </row>
    <row r="50" spans="1:68" ht="14.25" customHeight="1" x14ac:dyDescent="0.25">
      <c r="A50" s="568" t="s">
        <v>99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1"/>
      <c r="AB50" s="541"/>
      <c r="AC50" s="541"/>
    </row>
    <row r="51" spans="1:68" ht="27" customHeight="1" x14ac:dyDescent="0.25">
      <c r="A51" s="54" t="s">
        <v>115</v>
      </c>
      <c r="B51" s="54" t="s">
        <v>116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117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/>
      <c r="M52" s="33" t="s">
        <v>103</v>
      </c>
      <c r="N52" s="33"/>
      <c r="O52" s="32">
        <v>50</v>
      </c>
      <c r="P52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107</v>
      </c>
      <c r="L53" s="32"/>
      <c r="M53" s="33" t="s">
        <v>103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124</v>
      </c>
      <c r="B54" s="54" t="s">
        <v>125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107</v>
      </c>
      <c r="L54" s="32"/>
      <c r="M54" s="33" t="s">
        <v>103</v>
      </c>
      <c r="N54" s="33"/>
      <c r="O54" s="32">
        <v>50</v>
      </c>
      <c r="P54" s="8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127</v>
      </c>
      <c r="B55" s="54" t="s">
        <v>128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129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130</v>
      </c>
      <c r="B56" s="54" t="s">
        <v>131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107</v>
      </c>
      <c r="L56" s="32"/>
      <c r="M56" s="33" t="s">
        <v>103</v>
      </c>
      <c r="N56" s="33"/>
      <c r="O56" s="32">
        <v>50</v>
      </c>
      <c r="P56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657</v>
      </c>
      <c r="Y56" s="546">
        <f t="shared" si="0"/>
        <v>657</v>
      </c>
      <c r="Z56" s="36">
        <f>IFERROR(IF(Y56=0,"",ROUNDUP(Y56/H56,0)*0.00902),"")</f>
        <v>1.3169200000000001</v>
      </c>
      <c r="AA56" s="56"/>
      <c r="AB56" s="57"/>
      <c r="AC56" s="101" t="s">
        <v>132</v>
      </c>
      <c r="AG56" s="64"/>
      <c r="AJ56" s="68" t="s">
        <v>108</v>
      </c>
      <c r="AK56" s="68">
        <v>4.5</v>
      </c>
      <c r="BB56" s="102" t="s">
        <v>1</v>
      </c>
      <c r="BM56" s="64">
        <f t="shared" si="1"/>
        <v>687.66</v>
      </c>
      <c r="BN56" s="64">
        <f t="shared" si="2"/>
        <v>687.66</v>
      </c>
      <c r="BO56" s="64">
        <f t="shared" si="3"/>
        <v>1.1060606060606062</v>
      </c>
      <c r="BP56" s="64">
        <f t="shared" si="4"/>
        <v>1.1060606060606062</v>
      </c>
    </row>
    <row r="57" spans="1:68" x14ac:dyDescent="0.2">
      <c r="A57" s="569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70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7">
        <f>IFERROR(X51/H51,"0")+IFERROR(X52/H52,"0")+IFERROR(X53/H53,"0")+IFERROR(X54/H54,"0")+IFERROR(X55/H55,"0")+IFERROR(X56/H56,"0")</f>
        <v>146</v>
      </c>
      <c r="Y57" s="547">
        <f>IFERROR(Y51/H51,"0")+IFERROR(Y52/H52,"0")+IFERROR(Y53/H53,"0")+IFERROR(Y54/H54,"0")+IFERROR(Y55/H55,"0")+IFERROR(Y56/H56,"0")</f>
        <v>146</v>
      </c>
      <c r="Z57" s="547">
        <f>IFERROR(IF(Z51="",0,Z51),"0")+IFERROR(IF(Z52="",0,Z52),"0")+IFERROR(IF(Z53="",0,Z53),"0")+IFERROR(IF(Z54="",0,Z54),"0")+IFERROR(IF(Z55="",0,Z55),"0")+IFERROR(IF(Z56="",0,Z56),"0")</f>
        <v>1.3169200000000001</v>
      </c>
      <c r="AA57" s="548"/>
      <c r="AB57" s="548"/>
      <c r="AC57" s="548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0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7">
        <f>IFERROR(SUM(X51:X56),"0")</f>
        <v>657</v>
      </c>
      <c r="Y58" s="547">
        <f>IFERROR(SUM(Y51:Y56),"0")</f>
        <v>657</v>
      </c>
      <c r="Z58" s="37"/>
      <c r="AA58" s="548"/>
      <c r="AB58" s="548"/>
      <c r="AC58" s="548"/>
    </row>
    <row r="59" spans="1:68" ht="14.25" customHeight="1" x14ac:dyDescent="0.25">
      <c r="A59" s="568" t="s">
        <v>133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1"/>
      <c r="AB59" s="541"/>
      <c r="AC59" s="541"/>
    </row>
    <row r="60" spans="1:68" ht="16.5" customHeight="1" x14ac:dyDescent="0.25">
      <c r="A60" s="54" t="s">
        <v>134</v>
      </c>
      <c r="B60" s="54" t="s">
        <v>135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/>
      <c r="M60" s="33" t="s">
        <v>103</v>
      </c>
      <c r="N60" s="33"/>
      <c r="O60" s="32">
        <v>50</v>
      </c>
      <c r="P60" s="8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136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137</v>
      </c>
      <c r="B61" s="54" t="s">
        <v>138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139</v>
      </c>
      <c r="B62" s="54" t="s">
        <v>140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103</v>
      </c>
      <c r="N62" s="33"/>
      <c r="O62" s="32">
        <v>50</v>
      </c>
      <c r="P62" s="8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136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70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70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customHeight="1" x14ac:dyDescent="0.25">
      <c r="A65" s="568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1"/>
      <c r="AB65" s="541"/>
      <c r="AC65" s="541"/>
    </row>
    <row r="66" spans="1:68" ht="27" customHeight="1" x14ac:dyDescent="0.25">
      <c r="A66" s="54" t="s">
        <v>141</v>
      </c>
      <c r="B66" s="54" t="s">
        <v>142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143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144</v>
      </c>
      <c r="B67" s="54" t="s">
        <v>145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146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147</v>
      </c>
      <c r="B68" s="54" t="s">
        <v>148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149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70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70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8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1"/>
      <c r="AB71" s="541"/>
      <c r="AC71" s="541"/>
    </row>
    <row r="72" spans="1:68" ht="16.5" customHeight="1" x14ac:dyDescent="0.25">
      <c r="A72" s="54" t="s">
        <v>150</v>
      </c>
      <c r="B72" s="54" t="s">
        <v>151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152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153</v>
      </c>
      <c r="B73" s="54" t="s">
        <v>154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155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156</v>
      </c>
      <c r="B74" s="54" t="s">
        <v>157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152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158</v>
      </c>
      <c r="B75" s="54" t="s">
        <v>159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155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70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70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8" t="s">
        <v>163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1"/>
      <c r="AB79" s="541"/>
      <c r="AC79" s="541"/>
    </row>
    <row r="80" spans="1:68" ht="27" customHeight="1" x14ac:dyDescent="0.25">
      <c r="A80" s="54" t="s">
        <v>164</v>
      </c>
      <c r="B80" s="54" t="s">
        <v>165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/>
      <c r="M80" s="33" t="s">
        <v>84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166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167</v>
      </c>
      <c r="B81" s="54" t="s">
        <v>168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107</v>
      </c>
      <c r="L81" s="32"/>
      <c r="M81" s="33" t="s">
        <v>77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169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70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70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3" t="s">
        <v>170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0"/>
      <c r="AB84" s="540"/>
      <c r="AC84" s="540"/>
    </row>
    <row r="85" spans="1:68" ht="14.25" customHeight="1" x14ac:dyDescent="0.25">
      <c r="A85" s="568" t="s">
        <v>99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1"/>
      <c r="AB85" s="541"/>
      <c r="AC85" s="541"/>
    </row>
    <row r="86" spans="1:68" ht="27" customHeight="1" x14ac:dyDescent="0.25">
      <c r="A86" s="54" t="s">
        <v>171</v>
      </c>
      <c r="B86" s="54" t="s">
        <v>172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/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173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174</v>
      </c>
      <c r="B87" s="54" t="s">
        <v>175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107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173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176</v>
      </c>
      <c r="B88" s="54" t="s">
        <v>177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107</v>
      </c>
      <c r="L88" s="32"/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180</v>
      </c>
      <c r="Y88" s="546">
        <f>IFERROR(IF(X88="",0,CEILING((X88/$H88),1)*$H88),"")</f>
        <v>180</v>
      </c>
      <c r="Z88" s="36">
        <f>IFERROR(IF(Y88=0,"",ROUNDUP(Y88/H88,0)*0.00902),"")</f>
        <v>0.36080000000000001</v>
      </c>
      <c r="AA88" s="56"/>
      <c r="AB88" s="57"/>
      <c r="AC88" s="133" t="s">
        <v>173</v>
      </c>
      <c r="AG88" s="64"/>
      <c r="AJ88" s="68" t="s">
        <v>108</v>
      </c>
      <c r="AK88" s="68">
        <v>4.5</v>
      </c>
      <c r="BB88" s="134" t="s">
        <v>1</v>
      </c>
      <c r="BM88" s="64">
        <f>IFERROR(X88*I88/H88,"0")</f>
        <v>188.39999999999998</v>
      </c>
      <c r="BN88" s="64">
        <f>IFERROR(Y88*I88/H88,"0")</f>
        <v>188.39999999999998</v>
      </c>
      <c r="BO88" s="64">
        <f>IFERROR(1/J88*(X88/H88),"0")</f>
        <v>0.30303030303030304</v>
      </c>
      <c r="BP88" s="64">
        <f>IFERROR(1/J88*(Y88/H88),"0")</f>
        <v>0.30303030303030304</v>
      </c>
    </row>
    <row r="89" spans="1:68" x14ac:dyDescent="0.2">
      <c r="A89" s="569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70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7">
        <f>IFERROR(X86/H86,"0")+IFERROR(X87/H87,"0")+IFERROR(X88/H88,"0")</f>
        <v>40</v>
      </c>
      <c r="Y89" s="547">
        <f>IFERROR(Y86/H86,"0")+IFERROR(Y87/H87,"0")+IFERROR(Y88/H88,"0")</f>
        <v>40</v>
      </c>
      <c r="Z89" s="547">
        <f>IFERROR(IF(Z86="",0,Z86),"0")+IFERROR(IF(Z87="",0,Z87),"0")+IFERROR(IF(Z88="",0,Z88),"0")</f>
        <v>0.36080000000000001</v>
      </c>
      <c r="AA89" s="548"/>
      <c r="AB89" s="548"/>
      <c r="AC89" s="548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70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7">
        <f>IFERROR(SUM(X86:X88),"0")</f>
        <v>180</v>
      </c>
      <c r="Y90" s="547">
        <f>IFERROR(SUM(Y86:Y88),"0")</f>
        <v>180</v>
      </c>
      <c r="Z90" s="37"/>
      <c r="AA90" s="548"/>
      <c r="AB90" s="548"/>
      <c r="AC90" s="548"/>
    </row>
    <row r="91" spans="1:68" ht="14.25" customHeight="1" x14ac:dyDescent="0.25">
      <c r="A91" s="568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1"/>
      <c r="AB91" s="541"/>
      <c r="AC91" s="541"/>
    </row>
    <row r="92" spans="1:68" ht="16.5" customHeight="1" x14ac:dyDescent="0.25">
      <c r="A92" s="54" t="s">
        <v>178</v>
      </c>
      <c r="B92" s="54" t="s">
        <v>179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/>
      <c r="M92" s="33" t="s">
        <v>84</v>
      </c>
      <c r="N92" s="33"/>
      <c r="O92" s="32">
        <v>45</v>
      </c>
      <c r="P92" s="60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180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181</v>
      </c>
      <c r="B93" s="54" t="s">
        <v>182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184</v>
      </c>
      <c r="B94" s="54" t="s">
        <v>185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202.5</v>
      </c>
      <c r="Y94" s="546">
        <f>IFERROR(IF(X94="",0,CEILING((X94/$H94),1)*$H94),"")</f>
        <v>202.5</v>
      </c>
      <c r="Z94" s="36">
        <f>IFERROR(IF(Y94=0,"",ROUNDUP(Y94/H94,0)*0.00651),"")</f>
        <v>0.48825000000000002</v>
      </c>
      <c r="AA94" s="56"/>
      <c r="AB94" s="57"/>
      <c r="AC94" s="139" t="s">
        <v>180</v>
      </c>
      <c r="AG94" s="64"/>
      <c r="AJ94" s="68"/>
      <c r="AK94" s="68">
        <v>0</v>
      </c>
      <c r="BB94" s="140" t="s">
        <v>1</v>
      </c>
      <c r="BM94" s="64">
        <f>IFERROR(X94*I94/H94,"0")</f>
        <v>221.39999999999998</v>
      </c>
      <c r="BN94" s="64">
        <f>IFERROR(Y94*I94/H94,"0")</f>
        <v>221.39999999999998</v>
      </c>
      <c r="BO94" s="64">
        <f>IFERROR(1/J94*(X94/H94),"0")</f>
        <v>0.41208791208791212</v>
      </c>
      <c r="BP94" s="64">
        <f>IFERROR(1/J94*(Y94/H94),"0")</f>
        <v>0.41208791208791212</v>
      </c>
    </row>
    <row r="95" spans="1:68" ht="16.5" customHeight="1" x14ac:dyDescent="0.25">
      <c r="A95" s="54" t="s">
        <v>186</v>
      </c>
      <c r="B95" s="54" t="s">
        <v>187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70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7">
        <f>IFERROR(X92/H92,"0")+IFERROR(X93/H93,"0")+IFERROR(X94/H94,"0")+IFERROR(X95/H95,"0")</f>
        <v>75</v>
      </c>
      <c r="Y96" s="547">
        <f>IFERROR(Y92/H92,"0")+IFERROR(Y93/H93,"0")+IFERROR(Y94/H94,"0")+IFERROR(Y95/H95,"0")</f>
        <v>75</v>
      </c>
      <c r="Z96" s="547">
        <f>IFERROR(IF(Z92="",0,Z92),"0")+IFERROR(IF(Z93="",0,Z93),"0")+IFERROR(IF(Z94="",0,Z94),"0")+IFERROR(IF(Z95="",0,Z95),"0")</f>
        <v>0.48825000000000002</v>
      </c>
      <c r="AA96" s="548"/>
      <c r="AB96" s="548"/>
      <c r="AC96" s="548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70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7">
        <f>IFERROR(SUM(X92:X95),"0")</f>
        <v>202.5</v>
      </c>
      <c r="Y97" s="547">
        <f>IFERROR(SUM(Y92:Y95),"0")</f>
        <v>202.5</v>
      </c>
      <c r="Z97" s="37"/>
      <c r="AA97" s="548"/>
      <c r="AB97" s="548"/>
      <c r="AC97" s="548"/>
    </row>
    <row r="98" spans="1:68" ht="16.5" customHeight="1" x14ac:dyDescent="0.25">
      <c r="A98" s="563" t="s">
        <v>189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0"/>
      <c r="AB98" s="540"/>
      <c r="AC98" s="540"/>
    </row>
    <row r="99" spans="1:68" ht="14.25" customHeight="1" x14ac:dyDescent="0.25">
      <c r="A99" s="568" t="s">
        <v>99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1"/>
      <c r="AB99" s="541"/>
      <c r="AC99" s="541"/>
    </row>
    <row r="100" spans="1:68" ht="37.5" customHeight="1" x14ac:dyDescent="0.25">
      <c r="A100" s="54" t="s">
        <v>190</v>
      </c>
      <c r="B100" s="54" t="s">
        <v>191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/>
      <c r="M100" s="33" t="s">
        <v>103</v>
      </c>
      <c r="N100" s="33"/>
      <c r="O100" s="32">
        <v>50</v>
      </c>
      <c r="P100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192</v>
      </c>
      <c r="AG100" s="64"/>
      <c r="AJ100" s="68"/>
      <c r="AK100" s="68">
        <v>0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193</v>
      </c>
      <c r="B101" s="54" t="s">
        <v>194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107</v>
      </c>
      <c r="L101" s="32"/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192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195</v>
      </c>
      <c r="B102" s="54" t="s">
        <v>196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107</v>
      </c>
      <c r="L102" s="32" t="s">
        <v>197</v>
      </c>
      <c r="M102" s="33" t="s">
        <v>77</v>
      </c>
      <c r="N102" s="33"/>
      <c r="O102" s="32">
        <v>50</v>
      </c>
      <c r="P102" s="8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192</v>
      </c>
      <c r="AG102" s="64"/>
      <c r="AJ102" s="68" t="s">
        <v>108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198</v>
      </c>
      <c r="B103" s="54" t="s">
        <v>199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107</v>
      </c>
      <c r="L103" s="32"/>
      <c r="M103" s="33" t="s">
        <v>77</v>
      </c>
      <c r="N103" s="33"/>
      <c r="O103" s="32">
        <v>50</v>
      </c>
      <c r="P103" s="6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192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70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70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customHeight="1" x14ac:dyDescent="0.25">
      <c r="A106" s="568" t="s">
        <v>133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1"/>
      <c r="AB106" s="541"/>
      <c r="AC106" s="541"/>
    </row>
    <row r="107" spans="1:68" ht="16.5" customHeight="1" x14ac:dyDescent="0.25">
      <c r="A107" s="54" t="s">
        <v>200</v>
      </c>
      <c r="B107" s="54" t="s">
        <v>201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/>
      <c r="M107" s="33" t="s">
        <v>103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202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203</v>
      </c>
      <c r="B108" s="54" t="s">
        <v>204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103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202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103</v>
      </c>
      <c r="N109" s="33"/>
      <c r="O109" s="32">
        <v>55</v>
      </c>
      <c r="P109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202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70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70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68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1"/>
      <c r="AB112" s="541"/>
      <c r="AC112" s="541"/>
    </row>
    <row r="113" spans="1:68" ht="16.5" customHeight="1" x14ac:dyDescent="0.25">
      <c r="A113" s="54" t="s">
        <v>207</v>
      </c>
      <c r="B113" s="54" t="s">
        <v>208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/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209</v>
      </c>
      <c r="AG113" s="64"/>
      <c r="AJ113" s="68"/>
      <c r="AK113" s="68">
        <v>0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210</v>
      </c>
      <c r="B114" s="54" t="s">
        <v>211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209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212</v>
      </c>
      <c r="B115" s="54" t="s">
        <v>213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214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294.3</v>
      </c>
      <c r="Y115" s="546">
        <f>IFERROR(IF(X115="",0,CEILING((X115/$H115),1)*$H115),"")</f>
        <v>294.3</v>
      </c>
      <c r="Z115" s="36">
        <f>IFERROR(IF(Y115=0,"",ROUNDUP(Y115/H115,0)*0.00651),"")</f>
        <v>0.70959000000000005</v>
      </c>
      <c r="AA115" s="56"/>
      <c r="AB115" s="57"/>
      <c r="AC115" s="161" t="s">
        <v>209</v>
      </c>
      <c r="AG115" s="64"/>
      <c r="AJ115" s="68" t="s">
        <v>108</v>
      </c>
      <c r="AK115" s="68">
        <v>37.799999999999997</v>
      </c>
      <c r="BB115" s="162" t="s">
        <v>1</v>
      </c>
      <c r="BM115" s="64">
        <f>IFERROR(X115*I115/H115,"0")</f>
        <v>321.76799999999997</v>
      </c>
      <c r="BN115" s="64">
        <f>IFERROR(Y115*I115/H115,"0")</f>
        <v>321.76799999999997</v>
      </c>
      <c r="BO115" s="64">
        <f>IFERROR(1/J115*(X115/H115),"0")</f>
        <v>0.59890109890109899</v>
      </c>
      <c r="BP115" s="64">
        <f>IFERROR(1/J115*(Y115/H115),"0")</f>
        <v>0.59890109890109899</v>
      </c>
    </row>
    <row r="116" spans="1:68" ht="16.5" customHeight="1" x14ac:dyDescent="0.25">
      <c r="A116" s="54" t="s">
        <v>215</v>
      </c>
      <c r="B116" s="54" t="s">
        <v>216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217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70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7">
        <f>IFERROR(X113/H113,"0")+IFERROR(X114/H114,"0")+IFERROR(X115/H115,"0")+IFERROR(X116/H116,"0")</f>
        <v>109</v>
      </c>
      <c r="Y117" s="547">
        <f>IFERROR(Y113/H113,"0")+IFERROR(Y114/H114,"0")+IFERROR(Y115/H115,"0")+IFERROR(Y116/H116,"0")</f>
        <v>109</v>
      </c>
      <c r="Z117" s="547">
        <f>IFERROR(IF(Z113="",0,Z113),"0")+IFERROR(IF(Z114="",0,Z114),"0")+IFERROR(IF(Z115="",0,Z115),"0")+IFERROR(IF(Z116="",0,Z116),"0")</f>
        <v>0.70959000000000005</v>
      </c>
      <c r="AA117" s="548"/>
      <c r="AB117" s="548"/>
      <c r="AC117" s="548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70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7">
        <f>IFERROR(SUM(X113:X116),"0")</f>
        <v>294.3</v>
      </c>
      <c r="Y118" s="547">
        <f>IFERROR(SUM(Y113:Y116),"0")</f>
        <v>294.3</v>
      </c>
      <c r="Z118" s="37"/>
      <c r="AA118" s="548"/>
      <c r="AB118" s="548"/>
      <c r="AC118" s="548"/>
    </row>
    <row r="119" spans="1:68" ht="14.25" customHeight="1" x14ac:dyDescent="0.25">
      <c r="A119" s="568" t="s">
        <v>163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1"/>
      <c r="AB119" s="541"/>
      <c r="AC119" s="541"/>
    </row>
    <row r="120" spans="1:68" ht="16.5" customHeight="1" x14ac:dyDescent="0.25">
      <c r="A120" s="54" t="s">
        <v>218</v>
      </c>
      <c r="B120" s="54" t="s">
        <v>219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220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0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0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3" t="s">
        <v>221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0"/>
      <c r="AB123" s="540"/>
      <c r="AC123" s="540"/>
    </row>
    <row r="124" spans="1:68" ht="14.25" customHeight="1" x14ac:dyDescent="0.25">
      <c r="A124" s="568" t="s">
        <v>99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1"/>
      <c r="AB124" s="541"/>
      <c r="AC124" s="541"/>
    </row>
    <row r="125" spans="1:68" ht="27" customHeight="1" x14ac:dyDescent="0.25">
      <c r="A125" s="54" t="s">
        <v>222</v>
      </c>
      <c r="B125" s="54" t="s">
        <v>223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224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222</v>
      </c>
      <c r="B126" s="54" t="s">
        <v>225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0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70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68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1"/>
      <c r="AB129" s="541"/>
      <c r="AC129" s="541"/>
    </row>
    <row r="130" spans="1:68" ht="27" customHeight="1" x14ac:dyDescent="0.25">
      <c r="A130" s="54" t="s">
        <v>226</v>
      </c>
      <c r="B130" s="54" t="s">
        <v>227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228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226</v>
      </c>
      <c r="B131" s="54" t="s">
        <v>229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0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0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68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1"/>
      <c r="AB134" s="541"/>
      <c r="AC134" s="541"/>
    </row>
    <row r="135" spans="1:68" ht="16.5" customHeight="1" x14ac:dyDescent="0.25">
      <c r="A135" s="54" t="s">
        <v>230</v>
      </c>
      <c r="B135" s="54" t="s">
        <v>231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224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230</v>
      </c>
      <c r="B136" s="54" t="s">
        <v>232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0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0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3" t="s">
        <v>97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0"/>
      <c r="AB139" s="540"/>
      <c r="AC139" s="540"/>
    </row>
    <row r="140" spans="1:68" ht="14.25" customHeight="1" x14ac:dyDescent="0.25">
      <c r="A140" s="568" t="s">
        <v>99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1"/>
      <c r="AB140" s="541"/>
      <c r="AC140" s="541"/>
    </row>
    <row r="141" spans="1:68" ht="27" customHeight="1" x14ac:dyDescent="0.25">
      <c r="A141" s="54" t="s">
        <v>233</v>
      </c>
      <c r="B141" s="54" t="s">
        <v>234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107</v>
      </c>
      <c r="L141" s="32"/>
      <c r="M141" s="33" t="s">
        <v>103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235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236</v>
      </c>
      <c r="B142" s="54" t="s">
        <v>237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103</v>
      </c>
      <c r="N142" s="33"/>
      <c r="O142" s="32">
        <v>55</v>
      </c>
      <c r="P142" s="673" t="s">
        <v>238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0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70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8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1"/>
      <c r="AB145" s="541"/>
      <c r="AC145" s="541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103</v>
      </c>
      <c r="N146" s="33"/>
      <c r="O146" s="32">
        <v>40</v>
      </c>
      <c r="P146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243</v>
      </c>
      <c r="B147" s="54" t="s">
        <v>244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70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70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2" t="s">
        <v>249</v>
      </c>
      <c r="B151" s="603"/>
      <c r="C151" s="603"/>
      <c r="D151" s="603"/>
      <c r="E151" s="603"/>
      <c r="F151" s="603"/>
      <c r="G151" s="603"/>
      <c r="H151" s="603"/>
      <c r="I151" s="603"/>
      <c r="J151" s="603"/>
      <c r="K151" s="603"/>
      <c r="L151" s="603"/>
      <c r="M151" s="603"/>
      <c r="N151" s="603"/>
      <c r="O151" s="603"/>
      <c r="P151" s="603"/>
      <c r="Q151" s="603"/>
      <c r="R151" s="603"/>
      <c r="S151" s="603"/>
      <c r="T151" s="603"/>
      <c r="U151" s="603"/>
      <c r="V151" s="603"/>
      <c r="W151" s="603"/>
      <c r="X151" s="603"/>
      <c r="Y151" s="603"/>
      <c r="Z151" s="603"/>
      <c r="AA151" s="48"/>
      <c r="AB151" s="48"/>
      <c r="AC151" s="48"/>
    </row>
    <row r="152" spans="1:68" ht="16.5" customHeight="1" x14ac:dyDescent="0.25">
      <c r="A152" s="563" t="s">
        <v>250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0"/>
      <c r="AB152" s="540"/>
      <c r="AC152" s="540"/>
    </row>
    <row r="153" spans="1:68" ht="14.25" customHeight="1" x14ac:dyDescent="0.25">
      <c r="A153" s="568" t="s">
        <v>133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1"/>
      <c r="AB153" s="541"/>
      <c r="AC153" s="541"/>
    </row>
    <row r="154" spans="1:68" ht="27" customHeight="1" x14ac:dyDescent="0.25">
      <c r="A154" s="54" t="s">
        <v>251</v>
      </c>
      <c r="B154" s="54" t="s">
        <v>252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70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70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8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1"/>
      <c r="AB157" s="541"/>
      <c r="AC157" s="541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107</v>
      </c>
      <c r="L158" s="32"/>
      <c r="M158" s="33" t="s">
        <v>68</v>
      </c>
      <c r="N158" s="33"/>
      <c r="O158" s="32">
        <v>40</v>
      </c>
      <c r="P158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107</v>
      </c>
      <c r="L159" s="32"/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107</v>
      </c>
      <c r="L160" s="32"/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265</v>
      </c>
      <c r="B162" s="54" t="s">
        <v>266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270</v>
      </c>
      <c r="B164" s="54" t="s">
        <v>271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272</v>
      </c>
      <c r="B165" s="54" t="s">
        <v>273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70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70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customHeight="1" x14ac:dyDescent="0.25">
      <c r="A169" s="568" t="s">
        <v>91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1"/>
      <c r="AB169" s="541"/>
      <c r="AC169" s="541"/>
    </row>
    <row r="170" spans="1:68" ht="27" customHeight="1" x14ac:dyDescent="0.25">
      <c r="A170" s="54" t="s">
        <v>277</v>
      </c>
      <c r="B170" s="54" t="s">
        <v>278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279</v>
      </c>
      <c r="L170" s="32"/>
      <c r="M170" s="33" t="s">
        <v>280</v>
      </c>
      <c r="N170" s="33"/>
      <c r="O170" s="32">
        <v>60</v>
      </c>
      <c r="P170" s="59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281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282</v>
      </c>
      <c r="B171" s="54" t="s">
        <v>283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90</v>
      </c>
      <c r="P171" s="62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284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285</v>
      </c>
      <c r="B172" s="54" t="s">
        <v>286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70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70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68" t="s">
        <v>287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1"/>
      <c r="AB175" s="541"/>
      <c r="AC175" s="541"/>
    </row>
    <row r="176" spans="1:68" ht="27" customHeight="1" x14ac:dyDescent="0.25">
      <c r="A176" s="54" t="s">
        <v>288</v>
      </c>
      <c r="B176" s="54" t="s">
        <v>289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279</v>
      </c>
      <c r="L176" s="32"/>
      <c r="M176" s="33" t="s">
        <v>280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284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0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0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3" t="s">
        <v>290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0"/>
      <c r="AB179" s="540"/>
      <c r="AC179" s="540"/>
    </row>
    <row r="180" spans="1:68" ht="14.25" customHeight="1" x14ac:dyDescent="0.25">
      <c r="A180" s="568" t="s">
        <v>99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1"/>
      <c r="AB180" s="541"/>
      <c r="AC180" s="541"/>
    </row>
    <row r="181" spans="1:68" ht="16.5" customHeight="1" x14ac:dyDescent="0.25">
      <c r="A181" s="54" t="s">
        <v>291</v>
      </c>
      <c r="B181" s="54" t="s">
        <v>292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103</v>
      </c>
      <c r="N181" s="33"/>
      <c r="O181" s="32">
        <v>55</v>
      </c>
      <c r="P181" s="8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293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294</v>
      </c>
      <c r="B182" s="54" t="s">
        <v>295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103</v>
      </c>
      <c r="N182" s="33"/>
      <c r="O182" s="32">
        <v>55</v>
      </c>
      <c r="P18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70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70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8" t="s">
        <v>133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1"/>
      <c r="AB185" s="541"/>
      <c r="AC185" s="541"/>
    </row>
    <row r="186" spans="1:68" ht="16.5" customHeight="1" x14ac:dyDescent="0.25">
      <c r="A186" s="54" t="s">
        <v>296</v>
      </c>
      <c r="B186" s="54" t="s">
        <v>297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103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298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299</v>
      </c>
      <c r="B187" s="54" t="s">
        <v>300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103</v>
      </c>
      <c r="N187" s="33"/>
      <c r="O187" s="32">
        <v>50</v>
      </c>
      <c r="P187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0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70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8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1"/>
      <c r="AB190" s="541"/>
      <c r="AC190" s="541"/>
    </row>
    <row r="191" spans="1:68" ht="27" customHeight="1" x14ac:dyDescent="0.25">
      <c r="A191" s="54" t="s">
        <v>301</v>
      </c>
      <c r="B191" s="54" t="s">
        <v>302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107</v>
      </c>
      <c r="L191" s="32"/>
      <c r="M191" s="33" t="s">
        <v>68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303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304</v>
      </c>
      <c r="B192" s="54" t="s">
        <v>305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107</v>
      </c>
      <c r="L192" s="32"/>
      <c r="M192" s="33" t="s">
        <v>68</v>
      </c>
      <c r="N192" s="33"/>
      <c r="O192" s="32">
        <v>40</v>
      </c>
      <c r="P192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306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307</v>
      </c>
      <c r="B193" s="54" t="s">
        <v>308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107</v>
      </c>
      <c r="L193" s="32"/>
      <c r="M193" s="33" t="s">
        <v>68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309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310</v>
      </c>
      <c r="B194" s="54" t="s">
        <v>311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107</v>
      </c>
      <c r="L194" s="32"/>
      <c r="M194" s="33" t="s">
        <v>68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312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313</v>
      </c>
      <c r="B195" s="54" t="s">
        <v>314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315</v>
      </c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180</v>
      </c>
      <c r="Y195" s="546">
        <f t="shared" si="10"/>
        <v>180</v>
      </c>
      <c r="Z195" s="36">
        <f>IFERROR(IF(Y195=0,"",ROUNDUP(Y195/H195,0)*0.00502),"")</f>
        <v>0.502</v>
      </c>
      <c r="AA195" s="56"/>
      <c r="AB195" s="57"/>
      <c r="AC195" s="233" t="s">
        <v>303</v>
      </c>
      <c r="AG195" s="64"/>
      <c r="AJ195" s="68" t="s">
        <v>108</v>
      </c>
      <c r="AK195" s="68">
        <v>32.4</v>
      </c>
      <c r="BB195" s="234" t="s">
        <v>1</v>
      </c>
      <c r="BM195" s="64">
        <f t="shared" si="11"/>
        <v>192.99999999999997</v>
      </c>
      <c r="BN195" s="64">
        <f t="shared" si="12"/>
        <v>192.99999999999997</v>
      </c>
      <c r="BO195" s="64">
        <f t="shared" si="13"/>
        <v>0.42735042735042739</v>
      </c>
      <c r="BP195" s="64">
        <f t="shared" si="14"/>
        <v>0.42735042735042739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306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106.2</v>
      </c>
      <c r="Y197" s="546">
        <f t="shared" si="10"/>
        <v>106.2</v>
      </c>
      <c r="Z197" s="36">
        <f>IFERROR(IF(Y197=0,"",ROUNDUP(Y197/H197,0)*0.00502),"")</f>
        <v>0.29618</v>
      </c>
      <c r="AA197" s="56"/>
      <c r="AB197" s="57"/>
      <c r="AC197" s="237" t="s">
        <v>309</v>
      </c>
      <c r="AG197" s="64"/>
      <c r="AJ197" s="68"/>
      <c r="AK197" s="68">
        <v>0</v>
      </c>
      <c r="BB197" s="238" t="s">
        <v>1</v>
      </c>
      <c r="BM197" s="64">
        <f t="shared" si="11"/>
        <v>112.1</v>
      </c>
      <c r="BN197" s="64">
        <f t="shared" si="12"/>
        <v>112.1</v>
      </c>
      <c r="BO197" s="64">
        <f t="shared" si="13"/>
        <v>0.25213675213675218</v>
      </c>
      <c r="BP197" s="64">
        <f t="shared" si="14"/>
        <v>0.25213675213675218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312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9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70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159</v>
      </c>
      <c r="Y199" s="547">
        <f>IFERROR(Y191/H191,"0")+IFERROR(Y192/H192,"0")+IFERROR(Y193/H193,"0")+IFERROR(Y194/H194,"0")+IFERROR(Y195/H195,"0")+IFERROR(Y196/H196,"0")+IFERROR(Y197/H197,"0")+IFERROR(Y198/H198,"0")</f>
        <v>159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0.79818</v>
      </c>
      <c r="AA199" s="548"/>
      <c r="AB199" s="548"/>
      <c r="AC199" s="548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70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7">
        <f>IFERROR(SUM(X191:X198),"0")</f>
        <v>286.2</v>
      </c>
      <c r="Y200" s="547">
        <f>IFERROR(SUM(Y191:Y198),"0")</f>
        <v>286.2</v>
      </c>
      <c r="Z200" s="37"/>
      <c r="AA200" s="548"/>
      <c r="AB200" s="548"/>
      <c r="AC200" s="548"/>
    </row>
    <row r="201" spans="1:68" ht="14.25" customHeight="1" x14ac:dyDescent="0.25">
      <c r="A201" s="568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1"/>
      <c r="AB201" s="541"/>
      <c r="AC201" s="541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/>
      <c r="M204" s="33" t="s">
        <v>77</v>
      </c>
      <c r="N204" s="33"/>
      <c r="O204" s="32">
        <v>45</v>
      </c>
      <c r="P204" s="7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214</v>
      </c>
      <c r="M205" s="33" t="s">
        <v>77</v>
      </c>
      <c r="N205" s="33"/>
      <c r="O205" s="32">
        <v>40</v>
      </c>
      <c r="P205" s="6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280.8</v>
      </c>
      <c r="Y205" s="546">
        <f t="shared" si="15"/>
        <v>280.8</v>
      </c>
      <c r="Z205" s="36">
        <f t="shared" ref="Z205:Z210" si="20">IFERROR(IF(Y205=0,"",ROUNDUP(Y205/H205,0)*0.00651),"")</f>
        <v>0.76167000000000007</v>
      </c>
      <c r="AA205" s="56"/>
      <c r="AB205" s="57"/>
      <c r="AC205" s="247" t="s">
        <v>324</v>
      </c>
      <c r="AG205" s="64"/>
      <c r="AJ205" s="68" t="s">
        <v>108</v>
      </c>
      <c r="AK205" s="68">
        <v>33.6</v>
      </c>
      <c r="BB205" s="248" t="s">
        <v>1</v>
      </c>
      <c r="BM205" s="64">
        <f t="shared" si="16"/>
        <v>312.39</v>
      </c>
      <c r="BN205" s="64">
        <f t="shared" si="17"/>
        <v>312.39</v>
      </c>
      <c r="BO205" s="64">
        <f t="shared" si="18"/>
        <v>0.64285714285714302</v>
      </c>
      <c r="BP205" s="64">
        <f t="shared" si="19"/>
        <v>0.64285714285714302</v>
      </c>
    </row>
    <row r="206" spans="1:68" ht="27" customHeight="1" x14ac:dyDescent="0.25">
      <c r="A206" s="54" t="s">
        <v>333</v>
      </c>
      <c r="B206" s="54" t="s">
        <v>334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214</v>
      </c>
      <c r="M207" s="33" t="s">
        <v>77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100.8</v>
      </c>
      <c r="Y207" s="546">
        <f t="shared" si="15"/>
        <v>100.8</v>
      </c>
      <c r="Z207" s="36">
        <f t="shared" si="20"/>
        <v>0.27342</v>
      </c>
      <c r="AA207" s="56"/>
      <c r="AB207" s="57"/>
      <c r="AC207" s="251" t="s">
        <v>330</v>
      </c>
      <c r="AG207" s="64"/>
      <c r="AJ207" s="68" t="s">
        <v>108</v>
      </c>
      <c r="AK207" s="68">
        <v>33.6</v>
      </c>
      <c r="BB207" s="252" t="s">
        <v>1</v>
      </c>
      <c r="BM207" s="64">
        <f t="shared" si="16"/>
        <v>111.384</v>
      </c>
      <c r="BN207" s="64">
        <f t="shared" si="17"/>
        <v>111.384</v>
      </c>
      <c r="BO207" s="64">
        <f t="shared" si="18"/>
        <v>0.23076923076923078</v>
      </c>
      <c r="BP207" s="64">
        <f t="shared" si="19"/>
        <v>0.23076923076923078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/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9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70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159</v>
      </c>
      <c r="Y211" s="547">
        <f>IFERROR(Y202/H202,"0")+IFERROR(Y203/H203,"0")+IFERROR(Y204/H204,"0")+IFERROR(Y205/H205,"0")+IFERROR(Y206/H206,"0")+IFERROR(Y207/H207,"0")+IFERROR(Y208/H208,"0")+IFERROR(Y209/H209,"0")+IFERROR(Y210/H210,"0")</f>
        <v>159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1.0350900000000001</v>
      </c>
      <c r="AA211" s="548"/>
      <c r="AB211" s="548"/>
      <c r="AC211" s="548"/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70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7">
        <f>IFERROR(SUM(X202:X210),"0")</f>
        <v>381.6</v>
      </c>
      <c r="Y212" s="547">
        <f>IFERROR(SUM(Y202:Y210),"0")</f>
        <v>381.6</v>
      </c>
      <c r="Z212" s="37"/>
      <c r="AA212" s="548"/>
      <c r="AB212" s="548"/>
      <c r="AC212" s="548"/>
    </row>
    <row r="213" spans="1:68" ht="14.25" customHeight="1" x14ac:dyDescent="0.25">
      <c r="A213" s="568" t="s">
        <v>163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1"/>
      <c r="AB213" s="541"/>
      <c r="AC213" s="541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9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0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70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3" t="s">
        <v>351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0"/>
      <c r="AB218" s="540"/>
      <c r="AC218" s="540"/>
    </row>
    <row r="219" spans="1:68" ht="14.25" customHeight="1" x14ac:dyDescent="0.25">
      <c r="A219" s="568" t="s">
        <v>99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1"/>
      <c r="AB219" s="541"/>
      <c r="AC219" s="541"/>
    </row>
    <row r="220" spans="1:68" ht="27" customHeight="1" x14ac:dyDescent="0.25">
      <c r="A220" s="54" t="s">
        <v>352</v>
      </c>
      <c r="B220" s="54" t="s">
        <v>353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103</v>
      </c>
      <c r="N220" s="33"/>
      <c r="O220" s="32">
        <v>55</v>
      </c>
      <c r="P220" s="567" t="s">
        <v>354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355</v>
      </c>
      <c r="AC220" s="263" t="s">
        <v>356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/>
      <c r="M221" s="33" t="s">
        <v>103</v>
      </c>
      <c r="N221" s="33"/>
      <c r="O221" s="32">
        <v>55</v>
      </c>
      <c r="P221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359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360</v>
      </c>
      <c r="B222" s="54" t="s">
        <v>361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103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362</v>
      </c>
      <c r="B223" s="54" t="s">
        <v>363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103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364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365</v>
      </c>
      <c r="B224" s="54" t="s">
        <v>366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107</v>
      </c>
      <c r="L224" s="32"/>
      <c r="M224" s="33" t="s">
        <v>103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365</v>
      </c>
      <c r="B225" s="54" t="s">
        <v>367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107</v>
      </c>
      <c r="L225" s="32"/>
      <c r="M225" s="33" t="s">
        <v>103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359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107</v>
      </c>
      <c r="L226" s="32"/>
      <c r="M226" s="33" t="s">
        <v>103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107</v>
      </c>
      <c r="L227" s="32"/>
      <c r="M227" s="33" t="s">
        <v>103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107</v>
      </c>
      <c r="L228" s="32"/>
      <c r="M228" s="33" t="s">
        <v>103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364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373</v>
      </c>
      <c r="B229" s="54" t="s">
        <v>375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107</v>
      </c>
      <c r="L229" s="32"/>
      <c r="M229" s="33" t="s">
        <v>103</v>
      </c>
      <c r="N229" s="33"/>
      <c r="O229" s="32">
        <v>55</v>
      </c>
      <c r="P229" s="731" t="s">
        <v>376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364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9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70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0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customHeight="1" x14ac:dyDescent="0.25">
      <c r="A232" s="568" t="s">
        <v>133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1"/>
      <c r="AB232" s="541"/>
      <c r="AC232" s="541"/>
    </row>
    <row r="233" spans="1:68" ht="27" customHeight="1" x14ac:dyDescent="0.25">
      <c r="A233" s="54" t="s">
        <v>377</v>
      </c>
      <c r="B233" s="54" t="s">
        <v>378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43.56</v>
      </c>
      <c r="Y233" s="546">
        <f>IFERROR(IF(X233="",0,CEILING((X233/$H233),1)*$H233),"")</f>
        <v>43.56</v>
      </c>
      <c r="Z233" s="36">
        <f>IFERROR(IF(Y233=0,"",ROUNDUP(Y233/H233,0)*0.00502),"")</f>
        <v>0.11044000000000001</v>
      </c>
      <c r="AA233" s="56"/>
      <c r="AB233" s="57"/>
      <c r="AC233" s="283" t="s">
        <v>379</v>
      </c>
      <c r="AG233" s="64"/>
      <c r="AJ233" s="68"/>
      <c r="AK233" s="68">
        <v>0</v>
      </c>
      <c r="BB233" s="284" t="s">
        <v>1</v>
      </c>
      <c r="BM233" s="64">
        <f>IFERROR(X233*I233/H233,"0")</f>
        <v>45.760000000000005</v>
      </c>
      <c r="BN233" s="64">
        <f>IFERROR(Y233*I233/H233,"0")</f>
        <v>45.760000000000005</v>
      </c>
      <c r="BO233" s="64">
        <f>IFERROR(1/J233*(X233/H233),"0")</f>
        <v>9.401709401709403E-2</v>
      </c>
      <c r="BP233" s="64">
        <f>IFERROR(1/J233*(Y233/H233),"0")</f>
        <v>9.401709401709403E-2</v>
      </c>
    </row>
    <row r="234" spans="1:68" x14ac:dyDescent="0.2">
      <c r="A234" s="569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70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7">
        <f>IFERROR(X233/H233,"0")</f>
        <v>22</v>
      </c>
      <c r="Y234" s="547">
        <f>IFERROR(Y233/H233,"0")</f>
        <v>22</v>
      </c>
      <c r="Z234" s="547">
        <f>IFERROR(IF(Z233="",0,Z233),"0")</f>
        <v>0.11044000000000001</v>
      </c>
      <c r="AA234" s="548"/>
      <c r="AB234" s="548"/>
      <c r="AC234" s="548"/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0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7">
        <f>IFERROR(SUM(X233:X233),"0")</f>
        <v>43.56</v>
      </c>
      <c r="Y235" s="547">
        <f>IFERROR(SUM(Y233:Y233),"0")</f>
        <v>43.56</v>
      </c>
      <c r="Z235" s="37"/>
      <c r="AA235" s="548"/>
      <c r="AB235" s="548"/>
      <c r="AC235" s="548"/>
    </row>
    <row r="236" spans="1:68" ht="14.25" customHeight="1" x14ac:dyDescent="0.25">
      <c r="A236" s="568" t="s">
        <v>380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1"/>
      <c r="AB236" s="541"/>
      <c r="AC236" s="541"/>
    </row>
    <row r="237" spans="1:68" ht="27" customHeight="1" x14ac:dyDescent="0.25">
      <c r="A237" s="54" t="s">
        <v>381</v>
      </c>
      <c r="B237" s="54" t="s">
        <v>382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383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9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70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0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68" t="s">
        <v>384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1"/>
      <c r="AB240" s="541"/>
      <c r="AC240" s="541"/>
    </row>
    <row r="241" spans="1:68" ht="27" customHeight="1" x14ac:dyDescent="0.25">
      <c r="A241" s="54" t="s">
        <v>385</v>
      </c>
      <c r="B241" s="54" t="s">
        <v>386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387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388</v>
      </c>
      <c r="B242" s="54" t="s">
        <v>389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9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70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0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63" t="s">
        <v>396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0"/>
      <c r="AB248" s="540"/>
      <c r="AC248" s="540"/>
    </row>
    <row r="249" spans="1:68" ht="14.25" customHeight="1" x14ac:dyDescent="0.25">
      <c r="A249" s="568" t="s">
        <v>99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1"/>
      <c r="AB249" s="541"/>
      <c r="AC249" s="541"/>
    </row>
    <row r="250" spans="1:68" ht="27" customHeight="1" x14ac:dyDescent="0.25">
      <c r="A250" s="54" t="s">
        <v>397</v>
      </c>
      <c r="B250" s="54" t="s">
        <v>398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/>
      <c r="M250" s="33" t="s">
        <v>103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399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400</v>
      </c>
      <c r="B251" s="54" t="s">
        <v>401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103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402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403</v>
      </c>
      <c r="B252" s="54" t="s">
        <v>404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103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405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107</v>
      </c>
      <c r="L253" s="32"/>
      <c r="M253" s="33" t="s">
        <v>103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408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409</v>
      </c>
      <c r="B254" s="54" t="s">
        <v>410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107</v>
      </c>
      <c r="L254" s="32"/>
      <c r="M254" s="33" t="s">
        <v>103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411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9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70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0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3" t="s">
        <v>412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0"/>
      <c r="AB257" s="540"/>
      <c r="AC257" s="540"/>
    </row>
    <row r="258" spans="1:68" ht="14.25" customHeight="1" x14ac:dyDescent="0.25">
      <c r="A258" s="568" t="s">
        <v>99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1"/>
      <c r="AB258" s="541"/>
      <c r="AC258" s="541"/>
    </row>
    <row r="259" spans="1:68" ht="27" customHeight="1" x14ac:dyDescent="0.25">
      <c r="A259" s="54" t="s">
        <v>413</v>
      </c>
      <c r="B259" s="54" t="s">
        <v>414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104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415</v>
      </c>
      <c r="B260" s="54" t="s">
        <v>416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103</v>
      </c>
      <c r="N262" s="33"/>
      <c r="O262" s="32">
        <v>31</v>
      </c>
      <c r="P262" s="848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9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70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0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3" t="s">
        <v>424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0"/>
      <c r="AB265" s="540"/>
      <c r="AC265" s="540"/>
    </row>
    <row r="266" spans="1:68" ht="14.25" customHeight="1" x14ac:dyDescent="0.25">
      <c r="A266" s="568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1"/>
      <c r="AB266" s="541"/>
      <c r="AC266" s="541"/>
    </row>
    <row r="267" spans="1:68" ht="27" customHeight="1" x14ac:dyDescent="0.25">
      <c r="A267" s="54" t="s">
        <v>425</v>
      </c>
      <c r="B267" s="54" t="s">
        <v>426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428</v>
      </c>
      <c r="B268" s="54" t="s">
        <v>429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431</v>
      </c>
      <c r="B269" s="54" t="s">
        <v>432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/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9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70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0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63" t="s">
        <v>434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0"/>
      <c r="AB272" s="540"/>
      <c r="AC272" s="540"/>
    </row>
    <row r="273" spans="1:68" ht="14.25" customHeight="1" x14ac:dyDescent="0.25">
      <c r="A273" s="568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1"/>
      <c r="AB273" s="541"/>
      <c r="AC273" s="541"/>
    </row>
    <row r="274" spans="1:68" ht="27" customHeight="1" x14ac:dyDescent="0.25">
      <c r="A274" s="54" t="s">
        <v>435</v>
      </c>
      <c r="B274" s="54" t="s">
        <v>436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9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70"/>
      <c r="P275" s="560" t="s">
        <v>71</v>
      </c>
      <c r="Q275" s="561"/>
      <c r="R275" s="561"/>
      <c r="S275" s="561"/>
      <c r="T275" s="561"/>
      <c r="U275" s="561"/>
      <c r="V275" s="562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0"/>
      <c r="P276" s="560" t="s">
        <v>71</v>
      </c>
      <c r="Q276" s="561"/>
      <c r="R276" s="561"/>
      <c r="S276" s="561"/>
      <c r="T276" s="561"/>
      <c r="U276" s="561"/>
      <c r="V276" s="562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68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1"/>
      <c r="AB277" s="541"/>
      <c r="AC277" s="541"/>
    </row>
    <row r="278" spans="1:68" ht="37.5" customHeight="1" x14ac:dyDescent="0.25">
      <c r="A278" s="54" t="s">
        <v>438</v>
      </c>
      <c r="B278" s="54" t="s">
        <v>439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107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9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70"/>
      <c r="P279" s="560" t="s">
        <v>71</v>
      </c>
      <c r="Q279" s="561"/>
      <c r="R279" s="561"/>
      <c r="S279" s="561"/>
      <c r="T279" s="561"/>
      <c r="U279" s="561"/>
      <c r="V279" s="562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0"/>
      <c r="P280" s="560" t="s">
        <v>71</v>
      </c>
      <c r="Q280" s="561"/>
      <c r="R280" s="561"/>
      <c r="S280" s="561"/>
      <c r="T280" s="561"/>
      <c r="U280" s="561"/>
      <c r="V280" s="562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63" t="s">
        <v>441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0"/>
      <c r="AB281" s="540"/>
      <c r="AC281" s="540"/>
    </row>
    <row r="282" spans="1:68" ht="14.25" customHeight="1" x14ac:dyDescent="0.25">
      <c r="A282" s="568" t="s">
        <v>99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1"/>
      <c r="AB282" s="541"/>
      <c r="AC282" s="541"/>
    </row>
    <row r="283" spans="1:68" ht="27" customHeight="1" x14ac:dyDescent="0.25">
      <c r="A283" s="54" t="s">
        <v>442</v>
      </c>
      <c r="B283" s="54" t="s">
        <v>443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103</v>
      </c>
      <c r="N283" s="33"/>
      <c r="O283" s="32">
        <v>55</v>
      </c>
      <c r="P283" s="7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9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70"/>
      <c r="P284" s="560" t="s">
        <v>71</v>
      </c>
      <c r="Q284" s="561"/>
      <c r="R284" s="561"/>
      <c r="S284" s="561"/>
      <c r="T284" s="561"/>
      <c r="U284" s="561"/>
      <c r="V284" s="562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0"/>
      <c r="P285" s="560" t="s">
        <v>71</v>
      </c>
      <c r="Q285" s="561"/>
      <c r="R285" s="561"/>
      <c r="S285" s="561"/>
      <c r="T285" s="561"/>
      <c r="U285" s="561"/>
      <c r="V285" s="562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63" t="s">
        <v>446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0"/>
      <c r="AB286" s="540"/>
      <c r="AC286" s="540"/>
    </row>
    <row r="287" spans="1:68" ht="14.25" customHeight="1" x14ac:dyDescent="0.25">
      <c r="A287" s="568" t="s">
        <v>99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1"/>
      <c r="AB287" s="541"/>
      <c r="AC287" s="541"/>
    </row>
    <row r="288" spans="1:68" ht="27" customHeight="1" x14ac:dyDescent="0.25">
      <c r="A288" s="54" t="s">
        <v>447</v>
      </c>
      <c r="B288" s="54" t="s">
        <v>448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450</v>
      </c>
      <c r="B289" s="54" t="s">
        <v>451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103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456</v>
      </c>
      <c r="B291" s="54" t="s">
        <v>457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107</v>
      </c>
      <c r="L291" s="32"/>
      <c r="M291" s="33" t="s">
        <v>103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458</v>
      </c>
      <c r="B292" s="54" t="s">
        <v>459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107</v>
      </c>
      <c r="L292" s="32"/>
      <c r="M292" s="33" t="s">
        <v>103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9"/>
      <c r="B293" s="564"/>
      <c r="C293" s="564"/>
      <c r="D293" s="564"/>
      <c r="E293" s="564"/>
      <c r="F293" s="564"/>
      <c r="G293" s="564"/>
      <c r="H293" s="564"/>
      <c r="I293" s="564"/>
      <c r="J293" s="564"/>
      <c r="K293" s="564"/>
      <c r="L293" s="564"/>
      <c r="M293" s="564"/>
      <c r="N293" s="564"/>
      <c r="O293" s="570"/>
      <c r="P293" s="560" t="s">
        <v>71</v>
      </c>
      <c r="Q293" s="561"/>
      <c r="R293" s="561"/>
      <c r="S293" s="561"/>
      <c r="T293" s="561"/>
      <c r="U293" s="561"/>
      <c r="V293" s="562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70"/>
      <c r="P294" s="560" t="s">
        <v>71</v>
      </c>
      <c r="Q294" s="561"/>
      <c r="R294" s="561"/>
      <c r="S294" s="561"/>
      <c r="T294" s="561"/>
      <c r="U294" s="561"/>
      <c r="V294" s="562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customHeight="1" x14ac:dyDescent="0.25">
      <c r="A295" s="568" t="s">
        <v>64</v>
      </c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4"/>
      <c r="P295" s="564"/>
      <c r="Q295" s="564"/>
      <c r="R295" s="564"/>
      <c r="S295" s="564"/>
      <c r="T295" s="564"/>
      <c r="U295" s="564"/>
      <c r="V295" s="564"/>
      <c r="W295" s="564"/>
      <c r="X295" s="564"/>
      <c r="Y295" s="564"/>
      <c r="Z295" s="564"/>
      <c r="AA295" s="541"/>
      <c r="AB295" s="541"/>
      <c r="AC295" s="541"/>
    </row>
    <row r="296" spans="1:68" ht="27" customHeight="1" x14ac:dyDescent="0.25">
      <c r="A296" s="54" t="s">
        <v>461</v>
      </c>
      <c r="B296" s="54" t="s">
        <v>462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107</v>
      </c>
      <c r="L296" s="32"/>
      <c r="M296" s="33" t="s">
        <v>68</v>
      </c>
      <c r="N296" s="33"/>
      <c r="O296" s="32">
        <v>35</v>
      </c>
      <c r="P296" s="7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customHeight="1" x14ac:dyDescent="0.25">
      <c r="A297" s="54" t="s">
        <v>464</v>
      </c>
      <c r="B297" s="54" t="s">
        <v>465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107</v>
      </c>
      <c r="L297" s="32"/>
      <c r="M297" s="33" t="s">
        <v>68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107</v>
      </c>
      <c r="L298" s="32"/>
      <c r="M298" s="33" t="s">
        <v>68</v>
      </c>
      <c r="N298" s="33"/>
      <c r="O298" s="32">
        <v>45</v>
      </c>
      <c r="P298" s="8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470</v>
      </c>
      <c r="B299" s="54" t="s">
        <v>471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27"/>
        <v>0</v>
      </c>
      <c r="Z302" s="36" t="str">
        <f>IFERROR(IF(Y302=0,"",ROUNDUP(Y302/H302,0)*0.00651),"")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x14ac:dyDescent="0.2">
      <c r="A303" s="569"/>
      <c r="B303" s="564"/>
      <c r="C303" s="564"/>
      <c r="D303" s="564"/>
      <c r="E303" s="564"/>
      <c r="F303" s="564"/>
      <c r="G303" s="564"/>
      <c r="H303" s="564"/>
      <c r="I303" s="564"/>
      <c r="J303" s="564"/>
      <c r="K303" s="564"/>
      <c r="L303" s="564"/>
      <c r="M303" s="564"/>
      <c r="N303" s="564"/>
      <c r="O303" s="570"/>
      <c r="P303" s="560" t="s">
        <v>71</v>
      </c>
      <c r="Q303" s="561"/>
      <c r="R303" s="561"/>
      <c r="S303" s="561"/>
      <c r="T303" s="561"/>
      <c r="U303" s="561"/>
      <c r="V303" s="562"/>
      <c r="W303" s="37" t="s">
        <v>72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70"/>
      <c r="P304" s="560" t="s">
        <v>71</v>
      </c>
      <c r="Q304" s="561"/>
      <c r="R304" s="561"/>
      <c r="S304" s="561"/>
      <c r="T304" s="561"/>
      <c r="U304" s="561"/>
      <c r="V304" s="562"/>
      <c r="W304" s="37" t="s">
        <v>69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customHeight="1" x14ac:dyDescent="0.25">
      <c r="A305" s="568" t="s">
        <v>73</v>
      </c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4"/>
      <c r="P305" s="564"/>
      <c r="Q305" s="564"/>
      <c r="R305" s="564"/>
      <c r="S305" s="564"/>
      <c r="T305" s="564"/>
      <c r="U305" s="564"/>
      <c r="V305" s="564"/>
      <c r="W305" s="564"/>
      <c r="X305" s="564"/>
      <c r="Y305" s="564"/>
      <c r="Z305" s="564"/>
      <c r="AA305" s="541"/>
      <c r="AB305" s="541"/>
      <c r="AC305" s="541"/>
    </row>
    <row r="306" spans="1:68" ht="27" customHeight="1" x14ac:dyDescent="0.25">
      <c r="A306" s="54" t="s">
        <v>480</v>
      </c>
      <c r="B306" s="54" t="s">
        <v>481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/>
      <c r="M306" s="33" t="s">
        <v>77</v>
      </c>
      <c r="N306" s="33"/>
      <c r="O306" s="32">
        <v>40</v>
      </c>
      <c r="P306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489</v>
      </c>
      <c r="B309" s="54" t="s">
        <v>490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492</v>
      </c>
      <c r="B310" s="54" t="s">
        <v>493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9"/>
      <c r="B311" s="564"/>
      <c r="C311" s="564"/>
      <c r="D311" s="564"/>
      <c r="E311" s="564"/>
      <c r="F311" s="564"/>
      <c r="G311" s="564"/>
      <c r="H311" s="564"/>
      <c r="I311" s="564"/>
      <c r="J311" s="564"/>
      <c r="K311" s="564"/>
      <c r="L311" s="564"/>
      <c r="M311" s="564"/>
      <c r="N311" s="564"/>
      <c r="O311" s="570"/>
      <c r="P311" s="560" t="s">
        <v>71</v>
      </c>
      <c r="Q311" s="561"/>
      <c r="R311" s="561"/>
      <c r="S311" s="561"/>
      <c r="T311" s="561"/>
      <c r="U311" s="561"/>
      <c r="V311" s="562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70"/>
      <c r="P312" s="560" t="s">
        <v>71</v>
      </c>
      <c r="Q312" s="561"/>
      <c r="R312" s="561"/>
      <c r="S312" s="561"/>
      <c r="T312" s="561"/>
      <c r="U312" s="561"/>
      <c r="V312" s="562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customHeight="1" x14ac:dyDescent="0.25">
      <c r="A313" s="568" t="s">
        <v>163</v>
      </c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4"/>
      <c r="P313" s="564"/>
      <c r="Q313" s="564"/>
      <c r="R313" s="564"/>
      <c r="S313" s="564"/>
      <c r="T313" s="564"/>
      <c r="U313" s="564"/>
      <c r="V313" s="564"/>
      <c r="W313" s="564"/>
      <c r="X313" s="564"/>
      <c r="Y313" s="564"/>
      <c r="Z313" s="564"/>
      <c r="AA313" s="541"/>
      <c r="AB313" s="541"/>
      <c r="AC313" s="541"/>
    </row>
    <row r="314" spans="1:68" ht="27" customHeight="1" x14ac:dyDescent="0.25">
      <c r="A314" s="54" t="s">
        <v>495</v>
      </c>
      <c r="B314" s="54" t="s">
        <v>496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/>
      <c r="M314" s="33" t="s">
        <v>77</v>
      </c>
      <c r="N314" s="33"/>
      <c r="O314" s="32">
        <v>30</v>
      </c>
      <c r="P314" s="7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/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501</v>
      </c>
      <c r="B316" s="54" t="s">
        <v>502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/>
      <c r="M316" s="33" t="s">
        <v>84</v>
      </c>
      <c r="N316" s="33"/>
      <c r="O316" s="32">
        <v>30</v>
      </c>
      <c r="P316" s="5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9"/>
      <c r="B317" s="564"/>
      <c r="C317" s="564"/>
      <c r="D317" s="564"/>
      <c r="E317" s="564"/>
      <c r="F317" s="564"/>
      <c r="G317" s="564"/>
      <c r="H317" s="564"/>
      <c r="I317" s="564"/>
      <c r="J317" s="564"/>
      <c r="K317" s="564"/>
      <c r="L317" s="564"/>
      <c r="M317" s="564"/>
      <c r="N317" s="564"/>
      <c r="O317" s="570"/>
      <c r="P317" s="560" t="s">
        <v>71</v>
      </c>
      <c r="Q317" s="561"/>
      <c r="R317" s="561"/>
      <c r="S317" s="561"/>
      <c r="T317" s="561"/>
      <c r="U317" s="561"/>
      <c r="V317" s="562"/>
      <c r="W317" s="37" t="s">
        <v>72</v>
      </c>
      <c r="X317" s="547">
        <f>IFERROR(X314/H314,"0")+IFERROR(X315/H315,"0")+IFERROR(X316/H316,"0")</f>
        <v>0</v>
      </c>
      <c r="Y317" s="547">
        <f>IFERROR(Y314/H314,"0")+IFERROR(Y315/H315,"0")+IFERROR(Y316/H316,"0")</f>
        <v>0</v>
      </c>
      <c r="Z317" s="547">
        <f>IFERROR(IF(Z314="",0,Z314),"0")+IFERROR(IF(Z315="",0,Z315),"0")+IFERROR(IF(Z316="",0,Z316),"0")</f>
        <v>0</v>
      </c>
      <c r="AA317" s="548"/>
      <c r="AB317" s="548"/>
      <c r="AC317" s="548"/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70"/>
      <c r="P318" s="560" t="s">
        <v>71</v>
      </c>
      <c r="Q318" s="561"/>
      <c r="R318" s="561"/>
      <c r="S318" s="561"/>
      <c r="T318" s="561"/>
      <c r="U318" s="561"/>
      <c r="V318" s="562"/>
      <c r="W318" s="37" t="s">
        <v>69</v>
      </c>
      <c r="X318" s="547">
        <f>IFERROR(SUM(X314:X316),"0")</f>
        <v>0</v>
      </c>
      <c r="Y318" s="547">
        <f>IFERROR(SUM(Y314:Y316),"0")</f>
        <v>0</v>
      </c>
      <c r="Z318" s="37"/>
      <c r="AA318" s="548"/>
      <c r="AB318" s="548"/>
      <c r="AC318" s="548"/>
    </row>
    <row r="319" spans="1:68" ht="14.25" customHeight="1" x14ac:dyDescent="0.25">
      <c r="A319" s="568" t="s">
        <v>91</v>
      </c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4"/>
      <c r="P319" s="564"/>
      <c r="Q319" s="564"/>
      <c r="R319" s="564"/>
      <c r="S319" s="564"/>
      <c r="T319" s="564"/>
      <c r="U319" s="564"/>
      <c r="V319" s="564"/>
      <c r="W319" s="564"/>
      <c r="X319" s="564"/>
      <c r="Y319" s="564"/>
      <c r="Z319" s="564"/>
      <c r="AA319" s="541"/>
      <c r="AB319" s="541"/>
      <c r="AC319" s="541"/>
    </row>
    <row r="320" spans="1:68" ht="27" customHeight="1" x14ac:dyDescent="0.25">
      <c r="A320" s="54" t="s">
        <v>504</v>
      </c>
      <c r="B320" s="54" t="s">
        <v>505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107</v>
      </c>
      <c r="L320" s="32"/>
      <c r="M320" s="33" t="s">
        <v>94</v>
      </c>
      <c r="N320" s="33"/>
      <c r="O320" s="32">
        <v>180</v>
      </c>
      <c r="P320" s="77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506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107</v>
      </c>
      <c r="L321" s="32"/>
      <c r="M321" s="33" t="s">
        <v>94</v>
      </c>
      <c r="N321" s="33"/>
      <c r="O321" s="32">
        <v>180</v>
      </c>
      <c r="P321" s="794" t="s">
        <v>509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/>
      <c r="M322" s="33" t="s">
        <v>94</v>
      </c>
      <c r="N322" s="33"/>
      <c r="O322" s="32">
        <v>180</v>
      </c>
      <c r="P322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/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17.850000000000001</v>
      </c>
      <c r="Y323" s="546">
        <f>IFERROR(IF(X323="",0,CEILING((X323/$H323),1)*$H323),"")</f>
        <v>17.849999999999998</v>
      </c>
      <c r="Z323" s="36">
        <f>IFERROR(IF(Y323=0,"",ROUNDUP(Y323/H323,0)*0.00651),"")</f>
        <v>4.5569999999999999E-2</v>
      </c>
      <c r="AA323" s="56"/>
      <c r="AB323" s="57"/>
      <c r="AC323" s="373" t="s">
        <v>506</v>
      </c>
      <c r="AG323" s="64"/>
      <c r="AJ323" s="68"/>
      <c r="AK323" s="68">
        <v>0</v>
      </c>
      <c r="BB323" s="374" t="s">
        <v>1</v>
      </c>
      <c r="BM323" s="64">
        <f>IFERROR(X323*I323/H323,"0")</f>
        <v>20.16</v>
      </c>
      <c r="BN323" s="64">
        <f>IFERROR(Y323*I323/H323,"0")</f>
        <v>20.16</v>
      </c>
      <c r="BO323" s="64">
        <f>IFERROR(1/J323*(X323/H323),"0")</f>
        <v>3.8461538461538471E-2</v>
      </c>
      <c r="BP323" s="64">
        <f>IFERROR(1/J323*(Y323/H323),"0")</f>
        <v>3.8461538461538464E-2</v>
      </c>
    </row>
    <row r="324" spans="1:68" x14ac:dyDescent="0.2">
      <c r="A324" s="569"/>
      <c r="B324" s="564"/>
      <c r="C324" s="564"/>
      <c r="D324" s="564"/>
      <c r="E324" s="564"/>
      <c r="F324" s="564"/>
      <c r="G324" s="564"/>
      <c r="H324" s="564"/>
      <c r="I324" s="564"/>
      <c r="J324" s="564"/>
      <c r="K324" s="564"/>
      <c r="L324" s="564"/>
      <c r="M324" s="564"/>
      <c r="N324" s="564"/>
      <c r="O324" s="570"/>
      <c r="P324" s="560" t="s">
        <v>71</v>
      </c>
      <c r="Q324" s="561"/>
      <c r="R324" s="561"/>
      <c r="S324" s="561"/>
      <c r="T324" s="561"/>
      <c r="U324" s="561"/>
      <c r="V324" s="562"/>
      <c r="W324" s="37" t="s">
        <v>72</v>
      </c>
      <c r="X324" s="547">
        <f>IFERROR(X320/H320,"0")+IFERROR(X321/H321,"0")+IFERROR(X322/H322,"0")+IFERROR(X323/H323,"0")</f>
        <v>7.0000000000000009</v>
      </c>
      <c r="Y324" s="547">
        <f>IFERROR(Y320/H320,"0")+IFERROR(Y321/H321,"0")+IFERROR(Y322/H322,"0")+IFERROR(Y323/H323,"0")</f>
        <v>7</v>
      </c>
      <c r="Z324" s="547">
        <f>IFERROR(IF(Z320="",0,Z320),"0")+IFERROR(IF(Z321="",0,Z321),"0")+IFERROR(IF(Z322="",0,Z322),"0")+IFERROR(IF(Z323="",0,Z323),"0")</f>
        <v>4.5569999999999999E-2</v>
      </c>
      <c r="AA324" s="548"/>
      <c r="AB324" s="548"/>
      <c r="AC324" s="548"/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70"/>
      <c r="P325" s="560" t="s">
        <v>71</v>
      </c>
      <c r="Q325" s="561"/>
      <c r="R325" s="561"/>
      <c r="S325" s="561"/>
      <c r="T325" s="561"/>
      <c r="U325" s="561"/>
      <c r="V325" s="562"/>
      <c r="W325" s="37" t="s">
        <v>69</v>
      </c>
      <c r="X325" s="547">
        <f>IFERROR(SUM(X320:X323),"0")</f>
        <v>17.850000000000001</v>
      </c>
      <c r="Y325" s="547">
        <f>IFERROR(SUM(Y320:Y323),"0")</f>
        <v>17.849999999999998</v>
      </c>
      <c r="Z325" s="37"/>
      <c r="AA325" s="548"/>
      <c r="AB325" s="548"/>
      <c r="AC325" s="548"/>
    </row>
    <row r="326" spans="1:68" ht="14.25" customHeight="1" x14ac:dyDescent="0.25">
      <c r="A326" s="568" t="s">
        <v>515</v>
      </c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4"/>
      <c r="P326" s="564"/>
      <c r="Q326" s="564"/>
      <c r="R326" s="564"/>
      <c r="S326" s="564"/>
      <c r="T326" s="564"/>
      <c r="U326" s="564"/>
      <c r="V326" s="564"/>
      <c r="W326" s="564"/>
      <c r="X326" s="564"/>
      <c r="Y326" s="564"/>
      <c r="Z326" s="564"/>
      <c r="AA326" s="541"/>
      <c r="AB326" s="541"/>
      <c r="AC326" s="541"/>
    </row>
    <row r="327" spans="1:68" ht="16.5" customHeight="1" x14ac:dyDescent="0.25">
      <c r="A327" s="54" t="s">
        <v>516</v>
      </c>
      <c r="B327" s="54" t="s">
        <v>517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/>
      <c r="M327" s="33" t="s">
        <v>518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519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520</v>
      </c>
      <c r="B328" s="54" t="s">
        <v>521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518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522</v>
      </c>
      <c r="B329" s="54" t="s">
        <v>523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518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519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9"/>
      <c r="B330" s="564"/>
      <c r="C330" s="564"/>
      <c r="D330" s="564"/>
      <c r="E330" s="564"/>
      <c r="F330" s="564"/>
      <c r="G330" s="564"/>
      <c r="H330" s="564"/>
      <c r="I330" s="564"/>
      <c r="J330" s="564"/>
      <c r="K330" s="564"/>
      <c r="L330" s="564"/>
      <c r="M330" s="564"/>
      <c r="N330" s="564"/>
      <c r="O330" s="570"/>
      <c r="P330" s="560" t="s">
        <v>71</v>
      </c>
      <c r="Q330" s="561"/>
      <c r="R330" s="561"/>
      <c r="S330" s="561"/>
      <c r="T330" s="561"/>
      <c r="U330" s="561"/>
      <c r="V330" s="562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70"/>
      <c r="P331" s="560" t="s">
        <v>71</v>
      </c>
      <c r="Q331" s="561"/>
      <c r="R331" s="561"/>
      <c r="S331" s="561"/>
      <c r="T331" s="561"/>
      <c r="U331" s="561"/>
      <c r="V331" s="562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3" t="s">
        <v>524</v>
      </c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4"/>
      <c r="P332" s="564"/>
      <c r="Q332" s="564"/>
      <c r="R332" s="564"/>
      <c r="S332" s="564"/>
      <c r="T332" s="564"/>
      <c r="U332" s="564"/>
      <c r="V332" s="564"/>
      <c r="W332" s="564"/>
      <c r="X332" s="564"/>
      <c r="Y332" s="564"/>
      <c r="Z332" s="564"/>
      <c r="AA332" s="540"/>
      <c r="AB332" s="540"/>
      <c r="AC332" s="540"/>
    </row>
    <row r="333" spans="1:68" ht="14.25" customHeight="1" x14ac:dyDescent="0.25">
      <c r="A333" s="568" t="s">
        <v>73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1"/>
      <c r="AB333" s="541"/>
      <c r="AC333" s="541"/>
    </row>
    <row r="334" spans="1:68" ht="27" customHeight="1" x14ac:dyDescent="0.25">
      <c r="A334" s="54" t="s">
        <v>525</v>
      </c>
      <c r="B334" s="54" t="s">
        <v>526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214</v>
      </c>
      <c r="M335" s="33" t="s">
        <v>77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596.4</v>
      </c>
      <c r="Y335" s="546">
        <f>IFERROR(IF(X335="",0,CEILING((X335/$H335),1)*$H335),"")</f>
        <v>596.4</v>
      </c>
      <c r="Z335" s="36">
        <f>IFERROR(IF(Y335=0,"",ROUNDUP(Y335/H335,0)*0.00651),"")</f>
        <v>1.84884</v>
      </c>
      <c r="AA335" s="56"/>
      <c r="AB335" s="57"/>
      <c r="AC335" s="383" t="s">
        <v>530</v>
      </c>
      <c r="AG335" s="64"/>
      <c r="AJ335" s="68" t="s">
        <v>108</v>
      </c>
      <c r="AK335" s="68">
        <v>29.4</v>
      </c>
      <c r="BB335" s="384" t="s">
        <v>1</v>
      </c>
      <c r="BM335" s="64">
        <f>IFERROR(X335*I335/H335,"0")</f>
        <v>667.96799999999985</v>
      </c>
      <c r="BN335" s="64">
        <f>IFERROR(Y335*I335/H335,"0")</f>
        <v>667.96799999999985</v>
      </c>
      <c r="BO335" s="64">
        <f>IFERROR(1/J335*(X335/H335),"0")</f>
        <v>1.5604395604395607</v>
      </c>
      <c r="BP335" s="64">
        <f>IFERROR(1/J335*(Y335/H335),"0")</f>
        <v>1.5604395604395607</v>
      </c>
    </row>
    <row r="336" spans="1:68" ht="27" customHeight="1" x14ac:dyDescent="0.25">
      <c r="A336" s="54" t="s">
        <v>531</v>
      </c>
      <c r="B336" s="54" t="s">
        <v>532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214</v>
      </c>
      <c r="M336" s="33" t="s">
        <v>84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560.69999999999993</v>
      </c>
      <c r="Y336" s="546">
        <f>IFERROR(IF(X336="",0,CEILING((X336/$H336),1)*$H336),"")</f>
        <v>560.70000000000005</v>
      </c>
      <c r="Z336" s="36">
        <f>IFERROR(IF(Y336=0,"",ROUNDUP(Y336/H336,0)*0.00651),"")</f>
        <v>1.73817</v>
      </c>
      <c r="AA336" s="56"/>
      <c r="AB336" s="57"/>
      <c r="AC336" s="385" t="s">
        <v>533</v>
      </c>
      <c r="AG336" s="64"/>
      <c r="AJ336" s="68" t="s">
        <v>108</v>
      </c>
      <c r="AK336" s="68">
        <v>29.4</v>
      </c>
      <c r="BB336" s="386" t="s">
        <v>1</v>
      </c>
      <c r="BM336" s="64">
        <f>IFERROR(X336*I336/H336,"0")</f>
        <v>624.77999999999986</v>
      </c>
      <c r="BN336" s="64">
        <f>IFERROR(Y336*I336/H336,"0")</f>
        <v>624.78</v>
      </c>
      <c r="BO336" s="64">
        <f>IFERROR(1/J336*(X336/H336),"0")</f>
        <v>1.4670329670329669</v>
      </c>
      <c r="BP336" s="64">
        <f>IFERROR(1/J336*(Y336/H336),"0")</f>
        <v>1.4670329670329672</v>
      </c>
    </row>
    <row r="337" spans="1:68" x14ac:dyDescent="0.2">
      <c r="A337" s="569"/>
      <c r="B337" s="564"/>
      <c r="C337" s="564"/>
      <c r="D337" s="564"/>
      <c r="E337" s="564"/>
      <c r="F337" s="564"/>
      <c r="G337" s="564"/>
      <c r="H337" s="564"/>
      <c r="I337" s="564"/>
      <c r="J337" s="564"/>
      <c r="K337" s="564"/>
      <c r="L337" s="564"/>
      <c r="M337" s="564"/>
      <c r="N337" s="564"/>
      <c r="O337" s="570"/>
      <c r="P337" s="560" t="s">
        <v>71</v>
      </c>
      <c r="Q337" s="561"/>
      <c r="R337" s="561"/>
      <c r="S337" s="561"/>
      <c r="T337" s="561"/>
      <c r="U337" s="561"/>
      <c r="V337" s="562"/>
      <c r="W337" s="37" t="s">
        <v>72</v>
      </c>
      <c r="X337" s="547">
        <f>IFERROR(X334/H334,"0")+IFERROR(X335/H335,"0")+IFERROR(X336/H336,"0")</f>
        <v>551</v>
      </c>
      <c r="Y337" s="547">
        <f>IFERROR(Y334/H334,"0")+IFERROR(Y335/H335,"0")+IFERROR(Y336/H336,"0")</f>
        <v>551</v>
      </c>
      <c r="Z337" s="547">
        <f>IFERROR(IF(Z334="",0,Z334),"0")+IFERROR(IF(Z335="",0,Z335),"0")+IFERROR(IF(Z336="",0,Z336),"0")</f>
        <v>3.5870100000000003</v>
      </c>
      <c r="AA337" s="548"/>
      <c r="AB337" s="548"/>
      <c r="AC337" s="548"/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70"/>
      <c r="P338" s="560" t="s">
        <v>71</v>
      </c>
      <c r="Q338" s="561"/>
      <c r="R338" s="561"/>
      <c r="S338" s="561"/>
      <c r="T338" s="561"/>
      <c r="U338" s="561"/>
      <c r="V338" s="562"/>
      <c r="W338" s="37" t="s">
        <v>69</v>
      </c>
      <c r="X338" s="547">
        <f>IFERROR(SUM(X334:X336),"0")</f>
        <v>1157.0999999999999</v>
      </c>
      <c r="Y338" s="547">
        <f>IFERROR(SUM(Y334:Y336),"0")</f>
        <v>1157.0999999999999</v>
      </c>
      <c r="Z338" s="37"/>
      <c r="AA338" s="548"/>
      <c r="AB338" s="548"/>
      <c r="AC338" s="548"/>
    </row>
    <row r="339" spans="1:68" ht="27.75" customHeight="1" x14ac:dyDescent="0.2">
      <c r="A339" s="602" t="s">
        <v>534</v>
      </c>
      <c r="B339" s="603"/>
      <c r="C339" s="603"/>
      <c r="D339" s="603"/>
      <c r="E339" s="603"/>
      <c r="F339" s="603"/>
      <c r="G339" s="603"/>
      <c r="H339" s="603"/>
      <c r="I339" s="603"/>
      <c r="J339" s="603"/>
      <c r="K339" s="603"/>
      <c r="L339" s="603"/>
      <c r="M339" s="603"/>
      <c r="N339" s="603"/>
      <c r="O339" s="603"/>
      <c r="P339" s="603"/>
      <c r="Q339" s="603"/>
      <c r="R339" s="603"/>
      <c r="S339" s="603"/>
      <c r="T339" s="603"/>
      <c r="U339" s="603"/>
      <c r="V339" s="603"/>
      <c r="W339" s="603"/>
      <c r="X339" s="603"/>
      <c r="Y339" s="603"/>
      <c r="Z339" s="603"/>
      <c r="AA339" s="48"/>
      <c r="AB339" s="48"/>
      <c r="AC339" s="48"/>
    </row>
    <row r="340" spans="1:68" ht="16.5" customHeight="1" x14ac:dyDescent="0.25">
      <c r="A340" s="563" t="s">
        <v>535</v>
      </c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64"/>
      <c r="P340" s="564"/>
      <c r="Q340" s="564"/>
      <c r="R340" s="564"/>
      <c r="S340" s="564"/>
      <c r="T340" s="564"/>
      <c r="U340" s="564"/>
      <c r="V340" s="564"/>
      <c r="W340" s="564"/>
      <c r="X340" s="564"/>
      <c r="Y340" s="564"/>
      <c r="Z340" s="564"/>
      <c r="AA340" s="540"/>
      <c r="AB340" s="540"/>
      <c r="AC340" s="540"/>
    </row>
    <row r="341" spans="1:68" ht="14.25" customHeight="1" x14ac:dyDescent="0.25">
      <c r="A341" s="568" t="s">
        <v>99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1"/>
      <c r="AB341" s="541"/>
      <c r="AC341" s="541"/>
    </row>
    <row r="342" spans="1:68" ht="37.5" customHeight="1" x14ac:dyDescent="0.25">
      <c r="A342" s="54" t="s">
        <v>536</v>
      </c>
      <c r="B342" s="54" t="s">
        <v>537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/>
      <c r="M342" s="33" t="s">
        <v>68</v>
      </c>
      <c r="N342" s="33"/>
      <c r="O342" s="32">
        <v>60</v>
      </c>
      <c r="P342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0</v>
      </c>
      <c r="Y342" s="546">
        <f t="shared" ref="Y342:Y348" si="32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ref="BM342:BM348" si="33">IFERROR(X342*I342/H342,"0")</f>
        <v>0</v>
      </c>
      <c r="BN342" s="64">
        <f t="shared" ref="BN342:BN348" si="34">IFERROR(Y342*I342/H342,"0")</f>
        <v>0</v>
      </c>
      <c r="BO342" s="64">
        <f t="shared" ref="BO342:BO348" si="35">IFERROR(1/J342*(X342/H342),"0")</f>
        <v>0</v>
      </c>
      <c r="BP342" s="64">
        <f t="shared" ref="BP342:BP348" si="36">IFERROR(1/J342*(Y342/H342),"0")</f>
        <v>0</v>
      </c>
    </row>
    <row r="343" spans="1:68" ht="27" customHeight="1" x14ac:dyDescent="0.25">
      <c r="A343" s="54" t="s">
        <v>539</v>
      </c>
      <c r="B343" s="54" t="s">
        <v>540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0</v>
      </c>
      <c r="Y343" s="546">
        <f t="shared" si="32"/>
        <v>0</v>
      </c>
      <c r="Z343" s="36" t="str">
        <f>IFERROR(IF(Y343=0,"",ROUNDUP(Y343/H343,0)*0.02175),"")</f>
        <v/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0</v>
      </c>
      <c r="BN343" s="64">
        <f t="shared" si="34"/>
        <v>0</v>
      </c>
      <c r="BO343" s="64">
        <f t="shared" si="35"/>
        <v>0</v>
      </c>
      <c r="BP343" s="64">
        <f t="shared" si="36"/>
        <v>0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/>
      <c r="M344" s="33" t="s">
        <v>68</v>
      </c>
      <c r="N344" s="33"/>
      <c r="O344" s="32">
        <v>60</v>
      </c>
      <c r="P344" s="8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30</v>
      </c>
      <c r="Y344" s="546">
        <f t="shared" si="32"/>
        <v>30</v>
      </c>
      <c r="Z344" s="36">
        <f>IFERROR(IF(Y344=0,"",ROUNDUP(Y344/H344,0)*0.02175),"")</f>
        <v>4.3499999999999997E-2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30.96</v>
      </c>
      <c r="BN344" s="64">
        <f t="shared" si="34"/>
        <v>30.96</v>
      </c>
      <c r="BO344" s="64">
        <f t="shared" si="35"/>
        <v>4.1666666666666664E-2</v>
      </c>
      <c r="BP344" s="64">
        <f t="shared" si="36"/>
        <v>4.1666666666666664E-2</v>
      </c>
    </row>
    <row r="345" spans="1:68" ht="27" customHeight="1" x14ac:dyDescent="0.25">
      <c r="A345" s="54" t="s">
        <v>545</v>
      </c>
      <c r="B345" s="54" t="s">
        <v>546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/>
      <c r="M345" s="33" t="s">
        <v>84</v>
      </c>
      <c r="N345" s="33"/>
      <c r="O345" s="32">
        <v>60</v>
      </c>
      <c r="P345" s="7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0</v>
      </c>
      <c r="Y345" s="546">
        <f t="shared" si="32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107</v>
      </c>
      <c r="L346" s="32"/>
      <c r="M346" s="33" t="s">
        <v>103</v>
      </c>
      <c r="N346" s="33"/>
      <c r="O346" s="32">
        <v>90</v>
      </c>
      <c r="P346" s="7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107</v>
      </c>
      <c r="L347" s="32"/>
      <c r="M347" s="33" t="s">
        <v>68</v>
      </c>
      <c r="N347" s="33"/>
      <c r="O347" s="32">
        <v>60</v>
      </c>
      <c r="P347" s="8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customHeight="1" x14ac:dyDescent="0.25">
      <c r="A348" s="54" t="s">
        <v>553</v>
      </c>
      <c r="B348" s="54" t="s">
        <v>554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107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544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69"/>
      <c r="B349" s="564"/>
      <c r="C349" s="564"/>
      <c r="D349" s="564"/>
      <c r="E349" s="564"/>
      <c r="F349" s="564"/>
      <c r="G349" s="564"/>
      <c r="H349" s="564"/>
      <c r="I349" s="564"/>
      <c r="J349" s="564"/>
      <c r="K349" s="564"/>
      <c r="L349" s="564"/>
      <c r="M349" s="564"/>
      <c r="N349" s="564"/>
      <c r="O349" s="570"/>
      <c r="P349" s="560" t="s">
        <v>71</v>
      </c>
      <c r="Q349" s="561"/>
      <c r="R349" s="561"/>
      <c r="S349" s="561"/>
      <c r="T349" s="561"/>
      <c r="U349" s="561"/>
      <c r="V349" s="562"/>
      <c r="W349" s="37" t="s">
        <v>72</v>
      </c>
      <c r="X349" s="547">
        <f>IFERROR(X342/H342,"0")+IFERROR(X343/H343,"0")+IFERROR(X344/H344,"0")+IFERROR(X345/H345,"0")+IFERROR(X346/H346,"0")+IFERROR(X347/H347,"0")+IFERROR(X348/H348,"0")</f>
        <v>2</v>
      </c>
      <c r="Y349" s="547">
        <f>IFERROR(Y342/H342,"0")+IFERROR(Y343/H343,"0")+IFERROR(Y344/H344,"0")+IFERROR(Y345/H345,"0")+IFERROR(Y346/H346,"0")+IFERROR(Y347/H347,"0")+IFERROR(Y348/H348,"0")</f>
        <v>2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4.3499999999999997E-2</v>
      </c>
      <c r="AA349" s="548"/>
      <c r="AB349" s="548"/>
      <c r="AC349" s="548"/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70"/>
      <c r="P350" s="560" t="s">
        <v>71</v>
      </c>
      <c r="Q350" s="561"/>
      <c r="R350" s="561"/>
      <c r="S350" s="561"/>
      <c r="T350" s="561"/>
      <c r="U350" s="561"/>
      <c r="V350" s="562"/>
      <c r="W350" s="37" t="s">
        <v>69</v>
      </c>
      <c r="X350" s="547">
        <f>IFERROR(SUM(X342:X348),"0")</f>
        <v>30</v>
      </c>
      <c r="Y350" s="547">
        <f>IFERROR(SUM(Y342:Y348),"0")</f>
        <v>30</v>
      </c>
      <c r="Z350" s="37"/>
      <c r="AA350" s="548"/>
      <c r="AB350" s="548"/>
      <c r="AC350" s="548"/>
    </row>
    <row r="351" spans="1:68" ht="14.25" customHeight="1" x14ac:dyDescent="0.25">
      <c r="A351" s="568" t="s">
        <v>133</v>
      </c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4"/>
      <c r="P351" s="564"/>
      <c r="Q351" s="564"/>
      <c r="R351" s="564"/>
      <c r="S351" s="564"/>
      <c r="T351" s="564"/>
      <c r="U351" s="564"/>
      <c r="V351" s="564"/>
      <c r="W351" s="564"/>
      <c r="X351" s="564"/>
      <c r="Y351" s="564"/>
      <c r="Z351" s="564"/>
      <c r="AA351" s="541"/>
      <c r="AB351" s="541"/>
      <c r="AC351" s="541"/>
    </row>
    <row r="352" spans="1:68" ht="27" customHeight="1" x14ac:dyDescent="0.25">
      <c r="A352" s="54" t="s">
        <v>555</v>
      </c>
      <c r="B352" s="54" t="s">
        <v>556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/>
      <c r="M352" s="33" t="s">
        <v>103</v>
      </c>
      <c r="N352" s="33"/>
      <c r="O352" s="32">
        <v>50</v>
      </c>
      <c r="P35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0</v>
      </c>
      <c r="Y352" s="546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557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558</v>
      </c>
      <c r="B353" s="54" t="s">
        <v>559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107</v>
      </c>
      <c r="L353" s="32"/>
      <c r="M353" s="33" t="s">
        <v>103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557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70"/>
      <c r="P354" s="560" t="s">
        <v>71</v>
      </c>
      <c r="Q354" s="561"/>
      <c r="R354" s="561"/>
      <c r="S354" s="561"/>
      <c r="T354" s="561"/>
      <c r="U354" s="561"/>
      <c r="V354" s="562"/>
      <c r="W354" s="37" t="s">
        <v>72</v>
      </c>
      <c r="X354" s="547">
        <f>IFERROR(X352/H352,"0")+IFERROR(X353/H353,"0")</f>
        <v>0</v>
      </c>
      <c r="Y354" s="547">
        <f>IFERROR(Y352/H352,"0")+IFERROR(Y353/H353,"0")</f>
        <v>0</v>
      </c>
      <c r="Z354" s="547">
        <f>IFERROR(IF(Z352="",0,Z352),"0")+IFERROR(IF(Z353="",0,Z353),"0")</f>
        <v>0</v>
      </c>
      <c r="AA354" s="548"/>
      <c r="AB354" s="548"/>
      <c r="AC354" s="548"/>
    </row>
    <row r="355" spans="1:68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70"/>
      <c r="P355" s="560" t="s">
        <v>71</v>
      </c>
      <c r="Q355" s="561"/>
      <c r="R355" s="561"/>
      <c r="S355" s="561"/>
      <c r="T355" s="561"/>
      <c r="U355" s="561"/>
      <c r="V355" s="562"/>
      <c r="W355" s="37" t="s">
        <v>69</v>
      </c>
      <c r="X355" s="547">
        <f>IFERROR(SUM(X352:X353),"0")</f>
        <v>0</v>
      </c>
      <c r="Y355" s="547">
        <f>IFERROR(SUM(Y352:Y353),"0")</f>
        <v>0</v>
      </c>
      <c r="Z355" s="37"/>
      <c r="AA355" s="548"/>
      <c r="AB355" s="548"/>
      <c r="AC355" s="548"/>
    </row>
    <row r="356" spans="1:68" ht="14.25" customHeight="1" x14ac:dyDescent="0.25">
      <c r="A356" s="568" t="s">
        <v>73</v>
      </c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4"/>
      <c r="P356" s="564"/>
      <c r="Q356" s="564"/>
      <c r="R356" s="564"/>
      <c r="S356" s="564"/>
      <c r="T356" s="564"/>
      <c r="U356" s="564"/>
      <c r="V356" s="564"/>
      <c r="W356" s="564"/>
      <c r="X356" s="564"/>
      <c r="Y356" s="564"/>
      <c r="Z356" s="564"/>
      <c r="AA356" s="541"/>
      <c r="AB356" s="541"/>
      <c r="AC356" s="541"/>
    </row>
    <row r="357" spans="1:68" ht="27" customHeight="1" x14ac:dyDescent="0.25">
      <c r="A357" s="54" t="s">
        <v>560</v>
      </c>
      <c r="B357" s="54" t="s">
        <v>561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4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563</v>
      </c>
      <c r="B358" s="54" t="s">
        <v>564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9"/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70"/>
      <c r="P359" s="560" t="s">
        <v>71</v>
      </c>
      <c r="Q359" s="561"/>
      <c r="R359" s="561"/>
      <c r="S359" s="561"/>
      <c r="T359" s="561"/>
      <c r="U359" s="561"/>
      <c r="V359" s="562"/>
      <c r="W359" s="37" t="s">
        <v>72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70"/>
      <c r="P360" s="560" t="s">
        <v>71</v>
      </c>
      <c r="Q360" s="561"/>
      <c r="R360" s="561"/>
      <c r="S360" s="561"/>
      <c r="T360" s="561"/>
      <c r="U360" s="561"/>
      <c r="V360" s="562"/>
      <c r="W360" s="37" t="s">
        <v>69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customHeight="1" x14ac:dyDescent="0.25">
      <c r="A361" s="568" t="s">
        <v>163</v>
      </c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4"/>
      <c r="P361" s="564"/>
      <c r="Q361" s="564"/>
      <c r="R361" s="564"/>
      <c r="S361" s="564"/>
      <c r="T361" s="564"/>
      <c r="U361" s="564"/>
      <c r="V361" s="564"/>
      <c r="W361" s="564"/>
      <c r="X361" s="564"/>
      <c r="Y361" s="564"/>
      <c r="Z361" s="564"/>
      <c r="AA361" s="541"/>
      <c r="AB361" s="541"/>
      <c r="AC361" s="541"/>
    </row>
    <row r="362" spans="1:68" ht="16.5" customHeight="1" x14ac:dyDescent="0.25">
      <c r="A362" s="54" t="s">
        <v>566</v>
      </c>
      <c r="B362" s="54" t="s">
        <v>567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2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568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9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0"/>
      <c r="P363" s="560" t="s">
        <v>71</v>
      </c>
      <c r="Q363" s="561"/>
      <c r="R363" s="561"/>
      <c r="S363" s="561"/>
      <c r="T363" s="561"/>
      <c r="U363" s="561"/>
      <c r="V363" s="562"/>
      <c r="W363" s="37" t="s">
        <v>72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70"/>
      <c r="P364" s="560" t="s">
        <v>71</v>
      </c>
      <c r="Q364" s="561"/>
      <c r="R364" s="561"/>
      <c r="S364" s="561"/>
      <c r="T364" s="561"/>
      <c r="U364" s="561"/>
      <c r="V364" s="562"/>
      <c r="W364" s="37" t="s">
        <v>69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customHeight="1" x14ac:dyDescent="0.25">
      <c r="A365" s="563" t="s">
        <v>569</v>
      </c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4"/>
      <c r="P365" s="564"/>
      <c r="Q365" s="564"/>
      <c r="R365" s="564"/>
      <c r="S365" s="564"/>
      <c r="T365" s="564"/>
      <c r="U365" s="564"/>
      <c r="V365" s="564"/>
      <c r="W365" s="564"/>
      <c r="X365" s="564"/>
      <c r="Y365" s="564"/>
      <c r="Z365" s="564"/>
      <c r="AA365" s="540"/>
      <c r="AB365" s="540"/>
      <c r="AC365" s="540"/>
    </row>
    <row r="366" spans="1:68" ht="14.25" customHeight="1" x14ac:dyDescent="0.25">
      <c r="A366" s="568" t="s">
        <v>99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1"/>
      <c r="AB366" s="541"/>
      <c r="AC366" s="541"/>
    </row>
    <row r="367" spans="1:68" ht="37.5" customHeight="1" x14ac:dyDescent="0.25">
      <c r="A367" s="54" t="s">
        <v>570</v>
      </c>
      <c r="B367" s="54" t="s">
        <v>571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572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573</v>
      </c>
      <c r="B368" s="54" t="s">
        <v>574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575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576</v>
      </c>
      <c r="B369" s="54" t="s">
        <v>577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107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64"/>
      <c r="C370" s="564"/>
      <c r="D370" s="564"/>
      <c r="E370" s="564"/>
      <c r="F370" s="564"/>
      <c r="G370" s="564"/>
      <c r="H370" s="564"/>
      <c r="I370" s="564"/>
      <c r="J370" s="564"/>
      <c r="K370" s="564"/>
      <c r="L370" s="564"/>
      <c r="M370" s="564"/>
      <c r="N370" s="564"/>
      <c r="O370" s="570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70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customHeight="1" x14ac:dyDescent="0.25">
      <c r="A372" s="568" t="s">
        <v>64</v>
      </c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4"/>
      <c r="P372" s="564"/>
      <c r="Q372" s="564"/>
      <c r="R372" s="564"/>
      <c r="S372" s="564"/>
      <c r="T372" s="564"/>
      <c r="U372" s="564"/>
      <c r="V372" s="564"/>
      <c r="W372" s="564"/>
      <c r="X372" s="564"/>
      <c r="Y372" s="564"/>
      <c r="Z372" s="564"/>
      <c r="AA372" s="541"/>
      <c r="AB372" s="541"/>
      <c r="AC372" s="541"/>
    </row>
    <row r="373" spans="1:68" ht="27" customHeight="1" x14ac:dyDescent="0.25">
      <c r="A373" s="54" t="s">
        <v>578</v>
      </c>
      <c r="B373" s="54" t="s">
        <v>579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107</v>
      </c>
      <c r="L373" s="32"/>
      <c r="M373" s="33" t="s">
        <v>68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580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578</v>
      </c>
      <c r="B374" s="54" t="s">
        <v>581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107</v>
      </c>
      <c r="L374" s="32"/>
      <c r="M374" s="33" t="s">
        <v>68</v>
      </c>
      <c r="N374" s="33"/>
      <c r="O374" s="32">
        <v>50</v>
      </c>
      <c r="P374" s="712" t="s">
        <v>582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580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9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70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70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customHeight="1" x14ac:dyDescent="0.25">
      <c r="A377" s="568" t="s">
        <v>73</v>
      </c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4"/>
      <c r="P377" s="564"/>
      <c r="Q377" s="564"/>
      <c r="R377" s="564"/>
      <c r="S377" s="564"/>
      <c r="T377" s="564"/>
      <c r="U377" s="564"/>
      <c r="V377" s="564"/>
      <c r="W377" s="564"/>
      <c r="X377" s="564"/>
      <c r="Y377" s="564"/>
      <c r="Z377" s="564"/>
      <c r="AA377" s="541"/>
      <c r="AB377" s="541"/>
      <c r="AC377" s="541"/>
    </row>
    <row r="378" spans="1:68" ht="27" customHeight="1" x14ac:dyDescent="0.25">
      <c r="A378" s="54" t="s">
        <v>583</v>
      </c>
      <c r="B378" s="54" t="s">
        <v>584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/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586</v>
      </c>
      <c r="B379" s="54" t="s">
        <v>587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585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9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70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70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customHeight="1" x14ac:dyDescent="0.25">
      <c r="A382" s="568" t="s">
        <v>163</v>
      </c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4"/>
      <c r="P382" s="564"/>
      <c r="Q382" s="564"/>
      <c r="R382" s="564"/>
      <c r="S382" s="564"/>
      <c r="T382" s="564"/>
      <c r="U382" s="564"/>
      <c r="V382" s="564"/>
      <c r="W382" s="564"/>
      <c r="X382" s="564"/>
      <c r="Y382" s="564"/>
      <c r="Z382" s="564"/>
      <c r="AA382" s="541"/>
      <c r="AB382" s="541"/>
      <c r="AC382" s="541"/>
    </row>
    <row r="383" spans="1:68" ht="27" customHeight="1" x14ac:dyDescent="0.25">
      <c r="A383" s="54" t="s">
        <v>588</v>
      </c>
      <c r="B383" s="54" t="s">
        <v>589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590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9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70"/>
      <c r="P384" s="560" t="s">
        <v>71</v>
      </c>
      <c r="Q384" s="561"/>
      <c r="R384" s="561"/>
      <c r="S384" s="561"/>
      <c r="T384" s="561"/>
      <c r="U384" s="561"/>
      <c r="V384" s="562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64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70"/>
      <c r="P385" s="560" t="s">
        <v>71</v>
      </c>
      <c r="Q385" s="561"/>
      <c r="R385" s="561"/>
      <c r="S385" s="561"/>
      <c r="T385" s="561"/>
      <c r="U385" s="561"/>
      <c r="V385" s="562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2" t="s">
        <v>591</v>
      </c>
      <c r="B386" s="603"/>
      <c r="C386" s="603"/>
      <c r="D386" s="603"/>
      <c r="E386" s="603"/>
      <c r="F386" s="603"/>
      <c r="G386" s="603"/>
      <c r="H386" s="603"/>
      <c r="I386" s="603"/>
      <c r="J386" s="603"/>
      <c r="K386" s="603"/>
      <c r="L386" s="603"/>
      <c r="M386" s="603"/>
      <c r="N386" s="603"/>
      <c r="O386" s="603"/>
      <c r="P386" s="603"/>
      <c r="Q386" s="603"/>
      <c r="R386" s="603"/>
      <c r="S386" s="603"/>
      <c r="T386" s="603"/>
      <c r="U386" s="603"/>
      <c r="V386" s="603"/>
      <c r="W386" s="603"/>
      <c r="X386" s="603"/>
      <c r="Y386" s="603"/>
      <c r="Z386" s="603"/>
      <c r="AA386" s="48"/>
      <c r="AB386" s="48"/>
      <c r="AC386" s="48"/>
    </row>
    <row r="387" spans="1:68" ht="16.5" customHeight="1" x14ac:dyDescent="0.25">
      <c r="A387" s="563" t="s">
        <v>592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540"/>
      <c r="AB387" s="540"/>
      <c r="AC387" s="540"/>
    </row>
    <row r="388" spans="1:68" ht="14.25" customHeight="1" x14ac:dyDescent="0.25">
      <c r="A388" s="568" t="s">
        <v>64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1"/>
      <c r="AB388" s="541"/>
      <c r="AC388" s="541"/>
    </row>
    <row r="389" spans="1:68" ht="27" customHeight="1" x14ac:dyDescent="0.25">
      <c r="A389" s="54" t="s">
        <v>593</v>
      </c>
      <c r="B389" s="54" t="s">
        <v>594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107</v>
      </c>
      <c r="L389" s="32"/>
      <c r="M389" s="33" t="s">
        <v>68</v>
      </c>
      <c r="N389" s="33"/>
      <c r="O389" s="32">
        <v>50</v>
      </c>
      <c r="P389" s="5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595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customHeight="1" x14ac:dyDescent="0.25">
      <c r="A390" s="54" t="s">
        <v>596</v>
      </c>
      <c r="B390" s="54" t="s">
        <v>597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107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596</v>
      </c>
      <c r="B391" s="54" t="s">
        <v>599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107</v>
      </c>
      <c r="L391" s="32"/>
      <c r="M391" s="33" t="s">
        <v>68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598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600</v>
      </c>
      <c r="B392" s="54" t="s">
        <v>601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107</v>
      </c>
      <c r="L392" s="32"/>
      <c r="M392" s="33" t="s">
        <v>68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603</v>
      </c>
      <c r="B393" s="54" t="s">
        <v>604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605</v>
      </c>
      <c r="B394" s="54" t="s">
        <v>606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595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customHeight="1" x14ac:dyDescent="0.25">
      <c r="A395" s="54" t="s">
        <v>607</v>
      </c>
      <c r="B395" s="54" t="s">
        <v>608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609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customHeight="1" x14ac:dyDescent="0.25">
      <c r="A396" s="54" t="s">
        <v>610</v>
      </c>
      <c r="B396" s="54" t="s">
        <v>611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612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613</v>
      </c>
      <c r="B397" s="54" t="s">
        <v>614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customHeight="1" x14ac:dyDescent="0.25">
      <c r="A398" s="54" t="s">
        <v>616</v>
      </c>
      <c r="B398" s="54" t="s">
        <v>617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612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69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70"/>
      <c r="P399" s="560" t="s">
        <v>71</v>
      </c>
      <c r="Q399" s="561"/>
      <c r="R399" s="561"/>
      <c r="S399" s="561"/>
      <c r="T399" s="561"/>
      <c r="U399" s="561"/>
      <c r="V399" s="562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x14ac:dyDescent="0.2">
      <c r="A400" s="564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70"/>
      <c r="P400" s="560" t="s">
        <v>71</v>
      </c>
      <c r="Q400" s="561"/>
      <c r="R400" s="561"/>
      <c r="S400" s="561"/>
      <c r="T400" s="561"/>
      <c r="U400" s="561"/>
      <c r="V400" s="562"/>
      <c r="W400" s="37" t="s">
        <v>69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customHeight="1" x14ac:dyDescent="0.25">
      <c r="A401" s="568" t="s">
        <v>73</v>
      </c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4"/>
      <c r="P401" s="564"/>
      <c r="Q401" s="564"/>
      <c r="R401" s="564"/>
      <c r="S401" s="564"/>
      <c r="T401" s="564"/>
      <c r="U401" s="564"/>
      <c r="V401" s="564"/>
      <c r="W401" s="564"/>
      <c r="X401" s="564"/>
      <c r="Y401" s="564"/>
      <c r="Z401" s="564"/>
      <c r="AA401" s="541"/>
      <c r="AB401" s="541"/>
      <c r="AC401" s="541"/>
    </row>
    <row r="402" spans="1:68" ht="27" customHeight="1" x14ac:dyDescent="0.25">
      <c r="A402" s="54" t="s">
        <v>618</v>
      </c>
      <c r="B402" s="54" t="s">
        <v>619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107</v>
      </c>
      <c r="L402" s="32"/>
      <c r="M402" s="33" t="s">
        <v>77</v>
      </c>
      <c r="N402" s="33"/>
      <c r="O402" s="32">
        <v>45</v>
      </c>
      <c r="P402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620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621</v>
      </c>
      <c r="B403" s="54" t="s">
        <v>622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623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9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70"/>
      <c r="P404" s="560" t="s">
        <v>71</v>
      </c>
      <c r="Q404" s="561"/>
      <c r="R404" s="561"/>
      <c r="S404" s="561"/>
      <c r="T404" s="561"/>
      <c r="U404" s="561"/>
      <c r="V404" s="562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64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70"/>
      <c r="P405" s="560" t="s">
        <v>71</v>
      </c>
      <c r="Q405" s="561"/>
      <c r="R405" s="561"/>
      <c r="S405" s="561"/>
      <c r="T405" s="561"/>
      <c r="U405" s="561"/>
      <c r="V405" s="562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63" t="s">
        <v>624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540"/>
      <c r="AB406" s="540"/>
      <c r="AC406" s="540"/>
    </row>
    <row r="407" spans="1:68" ht="14.25" customHeight="1" x14ac:dyDescent="0.25">
      <c r="A407" s="568" t="s">
        <v>133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1"/>
      <c r="AB407" s="541"/>
      <c r="AC407" s="541"/>
    </row>
    <row r="408" spans="1:68" ht="27" customHeight="1" x14ac:dyDescent="0.25">
      <c r="A408" s="54" t="s">
        <v>625</v>
      </c>
      <c r="B408" s="54" t="s">
        <v>626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627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9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70"/>
      <c r="P409" s="560" t="s">
        <v>71</v>
      </c>
      <c r="Q409" s="561"/>
      <c r="R409" s="561"/>
      <c r="S409" s="561"/>
      <c r="T409" s="561"/>
      <c r="U409" s="561"/>
      <c r="V409" s="562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64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70"/>
      <c r="P410" s="560" t="s">
        <v>71</v>
      </c>
      <c r="Q410" s="561"/>
      <c r="R410" s="561"/>
      <c r="S410" s="561"/>
      <c r="T410" s="561"/>
      <c r="U410" s="561"/>
      <c r="V410" s="562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68" t="s">
        <v>64</v>
      </c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4"/>
      <c r="P411" s="564"/>
      <c r="Q411" s="564"/>
      <c r="R411" s="564"/>
      <c r="S411" s="564"/>
      <c r="T411" s="564"/>
      <c r="U411" s="564"/>
      <c r="V411" s="564"/>
      <c r="W411" s="564"/>
      <c r="X411" s="564"/>
      <c r="Y411" s="564"/>
      <c r="Z411" s="564"/>
      <c r="AA411" s="541"/>
      <c r="AB411" s="541"/>
      <c r="AC411" s="541"/>
    </row>
    <row r="412" spans="1:68" ht="27" customHeight="1" x14ac:dyDescent="0.25">
      <c r="A412" s="54" t="s">
        <v>628</v>
      </c>
      <c r="B412" s="54" t="s">
        <v>629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107</v>
      </c>
      <c r="L412" s="32"/>
      <c r="M412" s="33" t="s">
        <v>103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630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631</v>
      </c>
      <c r="B413" s="54" t="s">
        <v>632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633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634</v>
      </c>
      <c r="B414" s="54" t="s">
        <v>635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637</v>
      </c>
      <c r="B415" s="54" t="s">
        <v>638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 t="s">
        <v>315</v>
      </c>
      <c r="M415" s="33" t="s">
        <v>68</v>
      </c>
      <c r="N415" s="33"/>
      <c r="O415" s="32">
        <v>50</v>
      </c>
      <c r="P415" s="8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636</v>
      </c>
      <c r="AG415" s="64"/>
      <c r="AJ415" s="68" t="s">
        <v>108</v>
      </c>
      <c r="AK415" s="68">
        <v>37.799999999999997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9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70"/>
      <c r="P416" s="560" t="s">
        <v>71</v>
      </c>
      <c r="Q416" s="561"/>
      <c r="R416" s="561"/>
      <c r="S416" s="561"/>
      <c r="T416" s="561"/>
      <c r="U416" s="561"/>
      <c r="V416" s="562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x14ac:dyDescent="0.2">
      <c r="A417" s="564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70"/>
      <c r="P417" s="560" t="s">
        <v>71</v>
      </c>
      <c r="Q417" s="561"/>
      <c r="R417" s="561"/>
      <c r="S417" s="561"/>
      <c r="T417" s="561"/>
      <c r="U417" s="561"/>
      <c r="V417" s="562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customHeight="1" x14ac:dyDescent="0.25">
      <c r="A418" s="563" t="s">
        <v>639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540"/>
      <c r="AB418" s="540"/>
      <c r="AC418" s="540"/>
    </row>
    <row r="419" spans="1:68" ht="14.25" customHeight="1" x14ac:dyDescent="0.25">
      <c r="A419" s="568" t="s">
        <v>64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1"/>
      <c r="AB419" s="541"/>
      <c r="AC419" s="541"/>
    </row>
    <row r="420" spans="1:68" ht="27" customHeight="1" x14ac:dyDescent="0.25">
      <c r="A420" s="54" t="s">
        <v>640</v>
      </c>
      <c r="B420" s="54" t="s">
        <v>641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2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642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9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70"/>
      <c r="P421" s="560" t="s">
        <v>71</v>
      </c>
      <c r="Q421" s="561"/>
      <c r="R421" s="561"/>
      <c r="S421" s="561"/>
      <c r="T421" s="561"/>
      <c r="U421" s="561"/>
      <c r="V421" s="562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x14ac:dyDescent="0.2">
      <c r="A422" s="564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70"/>
      <c r="P422" s="560" t="s">
        <v>71</v>
      </c>
      <c r="Q422" s="561"/>
      <c r="R422" s="561"/>
      <c r="S422" s="561"/>
      <c r="T422" s="561"/>
      <c r="U422" s="561"/>
      <c r="V422" s="562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customHeight="1" x14ac:dyDescent="0.2">
      <c r="A423" s="602" t="s">
        <v>643</v>
      </c>
      <c r="B423" s="603"/>
      <c r="C423" s="603"/>
      <c r="D423" s="603"/>
      <c r="E423" s="603"/>
      <c r="F423" s="603"/>
      <c r="G423" s="603"/>
      <c r="H423" s="603"/>
      <c r="I423" s="603"/>
      <c r="J423" s="603"/>
      <c r="K423" s="603"/>
      <c r="L423" s="603"/>
      <c r="M423" s="603"/>
      <c r="N423" s="603"/>
      <c r="O423" s="603"/>
      <c r="P423" s="603"/>
      <c r="Q423" s="603"/>
      <c r="R423" s="603"/>
      <c r="S423" s="603"/>
      <c r="T423" s="603"/>
      <c r="U423" s="603"/>
      <c r="V423" s="603"/>
      <c r="W423" s="603"/>
      <c r="X423" s="603"/>
      <c r="Y423" s="603"/>
      <c r="Z423" s="603"/>
      <c r="AA423" s="48"/>
      <c r="AB423" s="48"/>
      <c r="AC423" s="48"/>
    </row>
    <row r="424" spans="1:68" ht="16.5" customHeight="1" x14ac:dyDescent="0.25">
      <c r="A424" s="563" t="s">
        <v>643</v>
      </c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64"/>
      <c r="P424" s="564"/>
      <c r="Q424" s="564"/>
      <c r="R424" s="564"/>
      <c r="S424" s="564"/>
      <c r="T424" s="564"/>
      <c r="U424" s="564"/>
      <c r="V424" s="564"/>
      <c r="W424" s="564"/>
      <c r="X424" s="564"/>
      <c r="Y424" s="564"/>
      <c r="Z424" s="564"/>
      <c r="AA424" s="540"/>
      <c r="AB424" s="540"/>
      <c r="AC424" s="540"/>
    </row>
    <row r="425" spans="1:68" ht="14.25" customHeight="1" x14ac:dyDescent="0.25">
      <c r="A425" s="568" t="s">
        <v>99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1"/>
      <c r="AB425" s="541"/>
      <c r="AC425" s="541"/>
    </row>
    <row r="426" spans="1:68" ht="27" customHeight="1" x14ac:dyDescent="0.25">
      <c r="A426" s="54" t="s">
        <v>644</v>
      </c>
      <c r="B426" s="54" t="s">
        <v>645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/>
      <c r="M426" s="33" t="s">
        <v>103</v>
      </c>
      <c r="N426" s="33"/>
      <c r="O426" s="32">
        <v>60</v>
      </c>
      <c r="P426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ref="Y426:Y437" si="43">IFERROR(IF(X426="",0,CEILING((X426/$H426),1)*$H426),"")</f>
        <v>0</v>
      </c>
      <c r="Z426" s="36" t="str">
        <f t="shared" ref="Z426:Z432" si="44">IFERROR(IF(Y426=0,"",ROUNDUP(Y426/H426,0)*0.01196),"")</f>
        <v/>
      </c>
      <c r="AA426" s="56"/>
      <c r="AB426" s="57"/>
      <c r="AC426" s="463" t="s">
        <v>104</v>
      </c>
      <c r="AG426" s="64"/>
      <c r="AJ426" s="68"/>
      <c r="AK426" s="68">
        <v>0</v>
      </c>
      <c r="BB426" s="464" t="s">
        <v>1</v>
      </c>
      <c r="BM426" s="64">
        <f t="shared" ref="BM426:BM437" si="45">IFERROR(X426*I426/H426,"0")</f>
        <v>0</v>
      </c>
      <c r="BN426" s="64">
        <f t="shared" ref="BN426:BN437" si="46">IFERROR(Y426*I426/H426,"0")</f>
        <v>0</v>
      </c>
      <c r="BO426" s="64">
        <f t="shared" ref="BO426:BO437" si="47">IFERROR(1/J426*(X426/H426),"0")</f>
        <v>0</v>
      </c>
      <c r="BP426" s="64">
        <f t="shared" ref="BP426:BP437" si="48">IFERROR(1/J426*(Y426/H426),"0")</f>
        <v>0</v>
      </c>
    </row>
    <row r="427" spans="1:68" ht="27" customHeight="1" x14ac:dyDescent="0.25">
      <c r="A427" s="54" t="s">
        <v>646</v>
      </c>
      <c r="B427" s="54" t="s">
        <v>647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/>
      <c r="M427" s="33" t="s">
        <v>103</v>
      </c>
      <c r="N427" s="33"/>
      <c r="O427" s="32">
        <v>60</v>
      </c>
      <c r="P427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648</v>
      </c>
      <c r="AG427" s="64"/>
      <c r="AJ427" s="68"/>
      <c r="AK427" s="68">
        <v>0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customHeight="1" x14ac:dyDescent="0.25">
      <c r="A428" s="54" t="s">
        <v>649</v>
      </c>
      <c r="B428" s="54" t="s">
        <v>650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3"/>
        <v>0</v>
      </c>
      <c r="Z428" s="36" t="str">
        <f t="shared" si="44"/>
        <v/>
      </c>
      <c r="AA428" s="56"/>
      <c r="AB428" s="57"/>
      <c r="AC428" s="467" t="s">
        <v>651</v>
      </c>
      <c r="AG428" s="64"/>
      <c r="AJ428" s="68"/>
      <c r="AK428" s="68">
        <v>0</v>
      </c>
      <c r="BB428" s="468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652</v>
      </c>
      <c r="B429" s="54" t="s">
        <v>653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103</v>
      </c>
      <c r="N429" s="33"/>
      <c r="O429" s="32">
        <v>60</v>
      </c>
      <c r="P429" s="65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654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customHeight="1" x14ac:dyDescent="0.25">
      <c r="A430" s="54" t="s">
        <v>655</v>
      </c>
      <c r="B430" s="54" t="s">
        <v>656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103</v>
      </c>
      <c r="N430" s="33"/>
      <c r="O430" s="32">
        <v>60</v>
      </c>
      <c r="P430" s="8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657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658</v>
      </c>
      <c r="B431" s="54" t="s">
        <v>659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/>
      <c r="M431" s="33" t="s">
        <v>103</v>
      </c>
      <c r="N431" s="33"/>
      <c r="O431" s="32">
        <v>60</v>
      </c>
      <c r="P431" s="6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0</v>
      </c>
      <c r="Y431" s="546">
        <f t="shared" si="43"/>
        <v>0</v>
      </c>
      <c r="Z431" s="36" t="str">
        <f t="shared" si="44"/>
        <v/>
      </c>
      <c r="AA431" s="56"/>
      <c r="AB431" s="57"/>
      <c r="AC431" s="473" t="s">
        <v>660</v>
      </c>
      <c r="AG431" s="64"/>
      <c r="AJ431" s="68"/>
      <c r="AK431" s="68">
        <v>0</v>
      </c>
      <c r="BB431" s="474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16.5" customHeight="1" x14ac:dyDescent="0.25">
      <c r="A432" s="54" t="s">
        <v>661</v>
      </c>
      <c r="B432" s="54" t="s">
        <v>662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663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664</v>
      </c>
      <c r="B433" s="54" t="s">
        <v>665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104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666</v>
      </c>
      <c r="B434" s="54" t="s">
        <v>667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107</v>
      </c>
      <c r="L434" s="32"/>
      <c r="M434" s="33" t="s">
        <v>103</v>
      </c>
      <c r="N434" s="33"/>
      <c r="O434" s="32">
        <v>60</v>
      </c>
      <c r="P434" s="8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104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107</v>
      </c>
      <c r="L435" s="32"/>
      <c r="M435" s="33" t="s">
        <v>103</v>
      </c>
      <c r="N435" s="33"/>
      <c r="O435" s="32">
        <v>60</v>
      </c>
      <c r="P435" s="8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648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103</v>
      </c>
      <c r="N436" s="33"/>
      <c r="O436" s="32">
        <v>60</v>
      </c>
      <c r="P436" s="8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660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672</v>
      </c>
      <c r="B437" s="54" t="s">
        <v>673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107</v>
      </c>
      <c r="L437" s="32"/>
      <c r="M437" s="33" t="s">
        <v>103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660</v>
      </c>
      <c r="AG437" s="64"/>
      <c r="AJ437" s="68"/>
      <c r="AK437" s="68">
        <v>0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69"/>
      <c r="B438" s="564"/>
      <c r="C438" s="564"/>
      <c r="D438" s="564"/>
      <c r="E438" s="564"/>
      <c r="F438" s="564"/>
      <c r="G438" s="564"/>
      <c r="H438" s="564"/>
      <c r="I438" s="564"/>
      <c r="J438" s="564"/>
      <c r="K438" s="564"/>
      <c r="L438" s="564"/>
      <c r="M438" s="564"/>
      <c r="N438" s="564"/>
      <c r="O438" s="570"/>
      <c r="P438" s="560" t="s">
        <v>71</v>
      </c>
      <c r="Q438" s="561"/>
      <c r="R438" s="561"/>
      <c r="S438" s="561"/>
      <c r="T438" s="561"/>
      <c r="U438" s="561"/>
      <c r="V438" s="562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0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0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</v>
      </c>
      <c r="AA438" s="548"/>
      <c r="AB438" s="548"/>
      <c r="AC438" s="548"/>
    </row>
    <row r="439" spans="1:68" x14ac:dyDescent="0.2">
      <c r="A439" s="564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70"/>
      <c r="P439" s="560" t="s">
        <v>71</v>
      </c>
      <c r="Q439" s="561"/>
      <c r="R439" s="561"/>
      <c r="S439" s="561"/>
      <c r="T439" s="561"/>
      <c r="U439" s="561"/>
      <c r="V439" s="562"/>
      <c r="W439" s="37" t="s">
        <v>69</v>
      </c>
      <c r="X439" s="547">
        <f>IFERROR(SUM(X426:X437),"0")</f>
        <v>0</v>
      </c>
      <c r="Y439" s="547">
        <f>IFERROR(SUM(Y426:Y437),"0")</f>
        <v>0</v>
      </c>
      <c r="Z439" s="37"/>
      <c r="AA439" s="548"/>
      <c r="AB439" s="548"/>
      <c r="AC439" s="548"/>
    </row>
    <row r="440" spans="1:68" ht="14.25" customHeight="1" x14ac:dyDescent="0.25">
      <c r="A440" s="568" t="s">
        <v>133</v>
      </c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4"/>
      <c r="P440" s="564"/>
      <c r="Q440" s="564"/>
      <c r="R440" s="564"/>
      <c r="S440" s="564"/>
      <c r="T440" s="564"/>
      <c r="U440" s="564"/>
      <c r="V440" s="564"/>
      <c r="W440" s="564"/>
      <c r="X440" s="564"/>
      <c r="Y440" s="564"/>
      <c r="Z440" s="564"/>
      <c r="AA440" s="541"/>
      <c r="AB440" s="541"/>
      <c r="AC440" s="541"/>
    </row>
    <row r="441" spans="1:68" ht="16.5" customHeight="1" x14ac:dyDescent="0.25">
      <c r="A441" s="54" t="s">
        <v>674</v>
      </c>
      <c r="B441" s="54" t="s">
        <v>675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/>
      <c r="M441" s="33" t="s">
        <v>77</v>
      </c>
      <c r="N441" s="33"/>
      <c r="O441" s="32">
        <v>70</v>
      </c>
      <c r="P441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0</v>
      </c>
      <c r="Y441" s="546">
        <f>IFERROR(IF(X441="",0,CEILING((X441/$H441),1)*$H441),"")</f>
        <v>0</v>
      </c>
      <c r="Z441" s="36" t="str">
        <f>IFERROR(IF(Y441=0,"",ROUNDUP(Y441/H441,0)*0.01196),"")</f>
        <v/>
      </c>
      <c r="AA441" s="56"/>
      <c r="AB441" s="57"/>
      <c r="AC441" s="487" t="s">
        <v>676</v>
      </c>
      <c r="AG441" s="64"/>
      <c r="AJ441" s="68"/>
      <c r="AK441" s="68">
        <v>0</v>
      </c>
      <c r="BB441" s="488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16.5" customHeight="1" x14ac:dyDescent="0.25">
      <c r="A442" s="54" t="s">
        <v>677</v>
      </c>
      <c r="B442" s="54" t="s">
        <v>678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67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676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679</v>
      </c>
      <c r="B443" s="54" t="s">
        <v>680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107</v>
      </c>
      <c r="L443" s="32"/>
      <c r="M443" s="33" t="s">
        <v>103</v>
      </c>
      <c r="N443" s="33"/>
      <c r="O443" s="32">
        <v>70</v>
      </c>
      <c r="P443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676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69"/>
      <c r="B444" s="564"/>
      <c r="C444" s="564"/>
      <c r="D444" s="564"/>
      <c r="E444" s="564"/>
      <c r="F444" s="564"/>
      <c r="G444" s="564"/>
      <c r="H444" s="564"/>
      <c r="I444" s="564"/>
      <c r="J444" s="564"/>
      <c r="K444" s="564"/>
      <c r="L444" s="564"/>
      <c r="M444" s="564"/>
      <c r="N444" s="564"/>
      <c r="O444" s="570"/>
      <c r="P444" s="560" t="s">
        <v>71</v>
      </c>
      <c r="Q444" s="561"/>
      <c r="R444" s="561"/>
      <c r="S444" s="561"/>
      <c r="T444" s="561"/>
      <c r="U444" s="561"/>
      <c r="V444" s="562"/>
      <c r="W444" s="37" t="s">
        <v>72</v>
      </c>
      <c r="X444" s="547">
        <f>IFERROR(X441/H441,"0")+IFERROR(X442/H442,"0")+IFERROR(X443/H443,"0")</f>
        <v>0</v>
      </c>
      <c r="Y444" s="547">
        <f>IFERROR(Y441/H441,"0")+IFERROR(Y442/H442,"0")+IFERROR(Y443/H443,"0")</f>
        <v>0</v>
      </c>
      <c r="Z444" s="547">
        <f>IFERROR(IF(Z441="",0,Z441),"0")+IFERROR(IF(Z442="",0,Z442),"0")+IFERROR(IF(Z443="",0,Z443),"0")</f>
        <v>0</v>
      </c>
      <c r="AA444" s="548"/>
      <c r="AB444" s="548"/>
      <c r="AC444" s="548"/>
    </row>
    <row r="445" spans="1:68" x14ac:dyDescent="0.2">
      <c r="A445" s="564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70"/>
      <c r="P445" s="560" t="s">
        <v>71</v>
      </c>
      <c r="Q445" s="561"/>
      <c r="R445" s="561"/>
      <c r="S445" s="561"/>
      <c r="T445" s="561"/>
      <c r="U445" s="561"/>
      <c r="V445" s="562"/>
      <c r="W445" s="37" t="s">
        <v>69</v>
      </c>
      <c r="X445" s="547">
        <f>IFERROR(SUM(X441:X443),"0")</f>
        <v>0</v>
      </c>
      <c r="Y445" s="547">
        <f>IFERROR(SUM(Y441:Y443),"0")</f>
        <v>0</v>
      </c>
      <c r="Z445" s="37"/>
      <c r="AA445" s="548"/>
      <c r="AB445" s="548"/>
      <c r="AC445" s="548"/>
    </row>
    <row r="446" spans="1:68" ht="14.25" customHeight="1" x14ac:dyDescent="0.25">
      <c r="A446" s="568" t="s">
        <v>64</v>
      </c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4"/>
      <c r="P446" s="564"/>
      <c r="Q446" s="564"/>
      <c r="R446" s="564"/>
      <c r="S446" s="564"/>
      <c r="T446" s="564"/>
      <c r="U446" s="564"/>
      <c r="V446" s="564"/>
      <c r="W446" s="564"/>
      <c r="X446" s="564"/>
      <c r="Y446" s="564"/>
      <c r="Z446" s="564"/>
      <c r="AA446" s="541"/>
      <c r="AB446" s="541"/>
      <c r="AC446" s="541"/>
    </row>
    <row r="447" spans="1:68" ht="27" customHeight="1" x14ac:dyDescent="0.25">
      <c r="A447" s="54" t="s">
        <v>681</v>
      </c>
      <c r="B447" s="54" t="s">
        <v>682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/>
      <c r="M447" s="33" t="s">
        <v>103</v>
      </c>
      <c r="N447" s="33"/>
      <c r="O447" s="32">
        <v>70</v>
      </c>
      <c r="P447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ref="Y447:Y452" si="49"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3" t="s">
        <v>683</v>
      </c>
      <c r="AG447" s="64"/>
      <c r="AJ447" s="68"/>
      <c r="AK447" s="68">
        <v>0</v>
      </c>
      <c r="BB447" s="494" t="s">
        <v>1</v>
      </c>
      <c r="BM447" s="64">
        <f t="shared" ref="BM447:BM452" si="50">IFERROR(X447*I447/H447,"0")</f>
        <v>0</v>
      </c>
      <c r="BN447" s="64">
        <f t="shared" ref="BN447:BN452" si="51">IFERROR(Y447*I447/H447,"0")</f>
        <v>0</v>
      </c>
      <c r="BO447" s="64">
        <f t="shared" ref="BO447:BO452" si="52">IFERROR(1/J447*(X447/H447),"0")</f>
        <v>0</v>
      </c>
      <c r="BP447" s="64">
        <f t="shared" ref="BP447:BP452" si="53">IFERROR(1/J447*(Y447/H447),"0")</f>
        <v>0</v>
      </c>
    </row>
    <row r="448" spans="1:68" ht="27" customHeight="1" x14ac:dyDescent="0.25">
      <c r="A448" s="54" t="s">
        <v>684</v>
      </c>
      <c r="B448" s="54" t="s">
        <v>685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/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49"/>
        <v>0</v>
      </c>
      <c r="Z448" s="36" t="str">
        <f>IFERROR(IF(Y448=0,"",ROUNDUP(Y448/H448,0)*0.01196),"")</f>
        <v/>
      </c>
      <c r="AA448" s="56"/>
      <c r="AB448" s="57"/>
      <c r="AC448" s="495" t="s">
        <v>686</v>
      </c>
      <c r="AG448" s="64"/>
      <c r="AJ448" s="68"/>
      <c r="AK448" s="68">
        <v>0</v>
      </c>
      <c r="BB448" s="496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ht="27" customHeight="1" x14ac:dyDescent="0.25">
      <c r="A449" s="54" t="s">
        <v>687</v>
      </c>
      <c r="B449" s="54" t="s">
        <v>688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/>
      <c r="M449" s="33" t="s">
        <v>68</v>
      </c>
      <c r="N449" s="33"/>
      <c r="O449" s="32">
        <v>70</v>
      </c>
      <c r="P449" s="8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49"/>
        <v>0</v>
      </c>
      <c r="Z449" s="36" t="str">
        <f>IFERROR(IF(Y449=0,"",ROUNDUP(Y449/H449,0)*0.01196),"")</f>
        <v/>
      </c>
      <c r="AA449" s="56"/>
      <c r="AB449" s="57"/>
      <c r="AC449" s="497" t="s">
        <v>689</v>
      </c>
      <c r="AG449" s="64"/>
      <c r="AJ449" s="68"/>
      <c r="AK449" s="68">
        <v>0</v>
      </c>
      <c r="BB449" s="498" t="s">
        <v>1</v>
      </c>
      <c r="BM449" s="64">
        <f t="shared" si="50"/>
        <v>0</v>
      </c>
      <c r="BN449" s="64">
        <f t="shared" si="51"/>
        <v>0</v>
      </c>
      <c r="BO449" s="64">
        <f t="shared" si="52"/>
        <v>0</v>
      </c>
      <c r="BP449" s="64">
        <f t="shared" si="53"/>
        <v>0</v>
      </c>
    </row>
    <row r="450" spans="1:68" ht="27" customHeight="1" x14ac:dyDescent="0.25">
      <c r="A450" s="54" t="s">
        <v>690</v>
      </c>
      <c r="B450" s="54" t="s">
        <v>691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107</v>
      </c>
      <c r="L450" s="32"/>
      <c r="M450" s="33" t="s">
        <v>103</v>
      </c>
      <c r="N450" s="33"/>
      <c r="O450" s="32">
        <v>70</v>
      </c>
      <c r="P450" s="6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683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customHeight="1" x14ac:dyDescent="0.25">
      <c r="A451" s="54" t="s">
        <v>692</v>
      </c>
      <c r="B451" s="54" t="s">
        <v>693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107</v>
      </c>
      <c r="L451" s="32"/>
      <c r="M451" s="33" t="s">
        <v>68</v>
      </c>
      <c r="N451" s="33"/>
      <c r="O451" s="32">
        <v>70</v>
      </c>
      <c r="P451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686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694</v>
      </c>
      <c r="B452" s="54" t="s">
        <v>695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107</v>
      </c>
      <c r="L452" s="32"/>
      <c r="M452" s="33" t="s">
        <v>68</v>
      </c>
      <c r="N452" s="33"/>
      <c r="O452" s="32">
        <v>70</v>
      </c>
      <c r="P452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689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6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0"/>
      <c r="P453" s="560" t="s">
        <v>71</v>
      </c>
      <c r="Q453" s="561"/>
      <c r="R453" s="561"/>
      <c r="S453" s="561"/>
      <c r="T453" s="561"/>
      <c r="U453" s="561"/>
      <c r="V453" s="562"/>
      <c r="W453" s="37" t="s">
        <v>72</v>
      </c>
      <c r="X453" s="547">
        <f>IFERROR(X447/H447,"0")+IFERROR(X448/H448,"0")+IFERROR(X449/H449,"0")+IFERROR(X450/H450,"0")+IFERROR(X451/H451,"0")+IFERROR(X452/H452,"0")</f>
        <v>0</v>
      </c>
      <c r="Y453" s="547">
        <f>IFERROR(Y447/H447,"0")+IFERROR(Y448/H448,"0")+IFERROR(Y449/H449,"0")+IFERROR(Y450/H450,"0")+IFERROR(Y451/H451,"0")+IFERROR(Y452/H452,"0")</f>
        <v>0</v>
      </c>
      <c r="Z453" s="547">
        <f>IFERROR(IF(Z447="",0,Z447),"0")+IFERROR(IF(Z448="",0,Z448),"0")+IFERROR(IF(Z449="",0,Z449),"0")+IFERROR(IF(Z450="",0,Z450),"0")+IFERROR(IF(Z451="",0,Z451),"0")+IFERROR(IF(Z452="",0,Z452),"0")</f>
        <v>0</v>
      </c>
      <c r="AA453" s="548"/>
      <c r="AB453" s="548"/>
      <c r="AC453" s="548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0"/>
      <c r="P454" s="560" t="s">
        <v>71</v>
      </c>
      <c r="Q454" s="561"/>
      <c r="R454" s="561"/>
      <c r="S454" s="561"/>
      <c r="T454" s="561"/>
      <c r="U454" s="561"/>
      <c r="V454" s="562"/>
      <c r="W454" s="37" t="s">
        <v>69</v>
      </c>
      <c r="X454" s="547">
        <f>IFERROR(SUM(X447:X452),"0")</f>
        <v>0</v>
      </c>
      <c r="Y454" s="547">
        <f>IFERROR(SUM(Y447:Y452),"0")</f>
        <v>0</v>
      </c>
      <c r="Z454" s="37"/>
      <c r="AA454" s="548"/>
      <c r="AB454" s="548"/>
      <c r="AC454" s="548"/>
    </row>
    <row r="455" spans="1:68" ht="14.25" customHeight="1" x14ac:dyDescent="0.25">
      <c r="A455" s="568" t="s">
        <v>73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41"/>
      <c r="AB455" s="541"/>
      <c r="AC455" s="541"/>
    </row>
    <row r="456" spans="1:68" ht="16.5" customHeight="1" x14ac:dyDescent="0.25">
      <c r="A456" s="54" t="s">
        <v>696</v>
      </c>
      <c r="B456" s="54" t="s">
        <v>697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698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699</v>
      </c>
      <c r="B457" s="54" t="s">
        <v>700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701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702</v>
      </c>
      <c r="B458" s="54" t="s">
        <v>703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704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69"/>
      <c r="B459" s="564"/>
      <c r="C459" s="564"/>
      <c r="D459" s="564"/>
      <c r="E459" s="564"/>
      <c r="F459" s="564"/>
      <c r="G459" s="564"/>
      <c r="H459" s="564"/>
      <c r="I459" s="564"/>
      <c r="J459" s="564"/>
      <c r="K459" s="564"/>
      <c r="L459" s="564"/>
      <c r="M459" s="564"/>
      <c r="N459" s="564"/>
      <c r="O459" s="570"/>
      <c r="P459" s="560" t="s">
        <v>71</v>
      </c>
      <c r="Q459" s="561"/>
      <c r="R459" s="561"/>
      <c r="S459" s="561"/>
      <c r="T459" s="561"/>
      <c r="U459" s="561"/>
      <c r="V459" s="562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x14ac:dyDescent="0.2">
      <c r="A460" s="564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70"/>
      <c r="P460" s="560" t="s">
        <v>71</v>
      </c>
      <c r="Q460" s="561"/>
      <c r="R460" s="561"/>
      <c r="S460" s="561"/>
      <c r="T460" s="561"/>
      <c r="U460" s="561"/>
      <c r="V460" s="562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customHeight="1" x14ac:dyDescent="0.2">
      <c r="A461" s="602" t="s">
        <v>705</v>
      </c>
      <c r="B461" s="603"/>
      <c r="C461" s="603"/>
      <c r="D461" s="603"/>
      <c r="E461" s="603"/>
      <c r="F461" s="603"/>
      <c r="G461" s="603"/>
      <c r="H461" s="603"/>
      <c r="I461" s="603"/>
      <c r="J461" s="603"/>
      <c r="K461" s="603"/>
      <c r="L461" s="603"/>
      <c r="M461" s="603"/>
      <c r="N461" s="603"/>
      <c r="O461" s="603"/>
      <c r="P461" s="603"/>
      <c r="Q461" s="603"/>
      <c r="R461" s="603"/>
      <c r="S461" s="603"/>
      <c r="T461" s="603"/>
      <c r="U461" s="603"/>
      <c r="V461" s="603"/>
      <c r="W461" s="603"/>
      <c r="X461" s="603"/>
      <c r="Y461" s="603"/>
      <c r="Z461" s="603"/>
      <c r="AA461" s="48"/>
      <c r="AB461" s="48"/>
      <c r="AC461" s="48"/>
    </row>
    <row r="462" spans="1:68" ht="16.5" customHeight="1" x14ac:dyDescent="0.25">
      <c r="A462" s="563" t="s">
        <v>705</v>
      </c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4"/>
      <c r="P462" s="564"/>
      <c r="Q462" s="564"/>
      <c r="R462" s="564"/>
      <c r="S462" s="564"/>
      <c r="T462" s="564"/>
      <c r="U462" s="564"/>
      <c r="V462" s="564"/>
      <c r="W462" s="564"/>
      <c r="X462" s="564"/>
      <c r="Y462" s="564"/>
      <c r="Z462" s="564"/>
      <c r="AA462" s="540"/>
      <c r="AB462" s="540"/>
      <c r="AC462" s="540"/>
    </row>
    <row r="463" spans="1:68" ht="14.25" customHeight="1" x14ac:dyDescent="0.25">
      <c r="A463" s="568" t="s">
        <v>99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1"/>
      <c r="AB463" s="541"/>
      <c r="AC463" s="541"/>
    </row>
    <row r="464" spans="1:68" ht="27" customHeight="1" x14ac:dyDescent="0.25">
      <c r="A464" s="54" t="s">
        <v>706</v>
      </c>
      <c r="B464" s="54" t="s">
        <v>707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63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708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709</v>
      </c>
      <c r="B465" s="54" t="s">
        <v>710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103</v>
      </c>
      <c r="N465" s="33"/>
      <c r="O465" s="32">
        <v>50</v>
      </c>
      <c r="P465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711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712</v>
      </c>
      <c r="B466" s="54" t="s">
        <v>713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/>
      <c r="M466" s="33" t="s">
        <v>103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714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715</v>
      </c>
      <c r="B467" s="54" t="s">
        <v>716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107</v>
      </c>
      <c r="L467" s="32"/>
      <c r="M467" s="33" t="s">
        <v>77</v>
      </c>
      <c r="N467" s="33"/>
      <c r="O467" s="32">
        <v>55</v>
      </c>
      <c r="P467" s="68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708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9"/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70"/>
      <c r="P468" s="560" t="s">
        <v>71</v>
      </c>
      <c r="Q468" s="561"/>
      <c r="R468" s="561"/>
      <c r="S468" s="561"/>
      <c r="T468" s="561"/>
      <c r="U468" s="561"/>
      <c r="V468" s="562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x14ac:dyDescent="0.2">
      <c r="A469" s="564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0"/>
      <c r="P469" s="560" t="s">
        <v>71</v>
      </c>
      <c r="Q469" s="561"/>
      <c r="R469" s="561"/>
      <c r="S469" s="561"/>
      <c r="T469" s="561"/>
      <c r="U469" s="561"/>
      <c r="V469" s="562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customHeight="1" x14ac:dyDescent="0.25">
      <c r="A470" s="568" t="s">
        <v>133</v>
      </c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4"/>
      <c r="P470" s="564"/>
      <c r="Q470" s="564"/>
      <c r="R470" s="564"/>
      <c r="S470" s="564"/>
      <c r="T470" s="564"/>
      <c r="U470" s="564"/>
      <c r="V470" s="564"/>
      <c r="W470" s="564"/>
      <c r="X470" s="564"/>
      <c r="Y470" s="564"/>
      <c r="Z470" s="564"/>
      <c r="AA470" s="541"/>
      <c r="AB470" s="541"/>
      <c r="AC470" s="541"/>
    </row>
    <row r="471" spans="1:68" ht="27" customHeight="1" x14ac:dyDescent="0.25">
      <c r="A471" s="54" t="s">
        <v>717</v>
      </c>
      <c r="B471" s="54" t="s">
        <v>718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103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719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720</v>
      </c>
      <c r="B472" s="54" t="s">
        <v>721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103</v>
      </c>
      <c r="N472" s="33"/>
      <c r="O472" s="32">
        <v>50</v>
      </c>
      <c r="P472" s="755" t="s">
        <v>722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723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724</v>
      </c>
      <c r="B473" s="54" t="s">
        <v>725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107</v>
      </c>
      <c r="L473" s="32"/>
      <c r="M473" s="33" t="s">
        <v>103</v>
      </c>
      <c r="N473" s="33"/>
      <c r="O473" s="32">
        <v>50</v>
      </c>
      <c r="P473" s="6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726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9"/>
      <c r="B474" s="564"/>
      <c r="C474" s="564"/>
      <c r="D474" s="564"/>
      <c r="E474" s="564"/>
      <c r="F474" s="564"/>
      <c r="G474" s="564"/>
      <c r="H474" s="564"/>
      <c r="I474" s="564"/>
      <c r="J474" s="564"/>
      <c r="K474" s="564"/>
      <c r="L474" s="564"/>
      <c r="M474" s="564"/>
      <c r="N474" s="564"/>
      <c r="O474" s="570"/>
      <c r="P474" s="560" t="s">
        <v>71</v>
      </c>
      <c r="Q474" s="561"/>
      <c r="R474" s="561"/>
      <c r="S474" s="561"/>
      <c r="T474" s="561"/>
      <c r="U474" s="561"/>
      <c r="V474" s="562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x14ac:dyDescent="0.2">
      <c r="A475" s="564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70"/>
      <c r="P475" s="560" t="s">
        <v>71</v>
      </c>
      <c r="Q475" s="561"/>
      <c r="R475" s="561"/>
      <c r="S475" s="561"/>
      <c r="T475" s="561"/>
      <c r="U475" s="561"/>
      <c r="V475" s="562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customHeight="1" x14ac:dyDescent="0.25">
      <c r="A476" s="568" t="s">
        <v>64</v>
      </c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4"/>
      <c r="P476" s="564"/>
      <c r="Q476" s="564"/>
      <c r="R476" s="564"/>
      <c r="S476" s="564"/>
      <c r="T476" s="564"/>
      <c r="U476" s="564"/>
      <c r="V476" s="564"/>
      <c r="W476" s="564"/>
      <c r="X476" s="564"/>
      <c r="Y476" s="564"/>
      <c r="Z476" s="564"/>
      <c r="AA476" s="541"/>
      <c r="AB476" s="541"/>
      <c r="AC476" s="541"/>
    </row>
    <row r="477" spans="1:68" ht="27" customHeight="1" x14ac:dyDescent="0.25">
      <c r="A477" s="54" t="s">
        <v>727</v>
      </c>
      <c r="B477" s="54" t="s">
        <v>728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107</v>
      </c>
      <c r="L477" s="32"/>
      <c r="M477" s="33" t="s">
        <v>68</v>
      </c>
      <c r="N477" s="33"/>
      <c r="O477" s="32">
        <v>40</v>
      </c>
      <c r="P477" s="7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729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730</v>
      </c>
      <c r="B478" s="54" t="s">
        <v>731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107</v>
      </c>
      <c r="L478" s="32"/>
      <c r="M478" s="33" t="s">
        <v>68</v>
      </c>
      <c r="N478" s="33"/>
      <c r="O478" s="32">
        <v>40</v>
      </c>
      <c r="P478" s="80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732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9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0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x14ac:dyDescent="0.2">
      <c r="A480" s="564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70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customHeight="1" x14ac:dyDescent="0.25">
      <c r="A481" s="568" t="s">
        <v>73</v>
      </c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4"/>
      <c r="P481" s="564"/>
      <c r="Q481" s="564"/>
      <c r="R481" s="564"/>
      <c r="S481" s="564"/>
      <c r="T481" s="564"/>
      <c r="U481" s="564"/>
      <c r="V481" s="564"/>
      <c r="W481" s="564"/>
      <c r="X481" s="564"/>
      <c r="Y481" s="564"/>
      <c r="Z481" s="564"/>
      <c r="AA481" s="541"/>
      <c r="AB481" s="541"/>
      <c r="AC481" s="541"/>
    </row>
    <row r="482" spans="1:68" ht="27" customHeight="1" x14ac:dyDescent="0.25">
      <c r="A482" s="54" t="s">
        <v>733</v>
      </c>
      <c r="B482" s="54" t="s">
        <v>734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/>
      <c r="M482" s="33" t="s">
        <v>84</v>
      </c>
      <c r="N482" s="33"/>
      <c r="O482" s="32">
        <v>45</v>
      </c>
      <c r="P482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735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9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70"/>
      <c r="P483" s="560" t="s">
        <v>71</v>
      </c>
      <c r="Q483" s="561"/>
      <c r="R483" s="561"/>
      <c r="S483" s="561"/>
      <c r="T483" s="561"/>
      <c r="U483" s="561"/>
      <c r="V483" s="562"/>
      <c r="W483" s="37" t="s">
        <v>72</v>
      </c>
      <c r="X483" s="547">
        <f>IFERROR(X482/H482,"0")</f>
        <v>0</v>
      </c>
      <c r="Y483" s="547">
        <f>IFERROR(Y482/H482,"0")</f>
        <v>0</v>
      </c>
      <c r="Z483" s="547">
        <f>IFERROR(IF(Z482="",0,Z482),"0")</f>
        <v>0</v>
      </c>
      <c r="AA483" s="548"/>
      <c r="AB483" s="548"/>
      <c r="AC483" s="548"/>
    </row>
    <row r="484" spans="1:68" x14ac:dyDescent="0.2">
      <c r="A484" s="564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0"/>
      <c r="P484" s="560" t="s">
        <v>71</v>
      </c>
      <c r="Q484" s="561"/>
      <c r="R484" s="561"/>
      <c r="S484" s="561"/>
      <c r="T484" s="561"/>
      <c r="U484" s="561"/>
      <c r="V484" s="562"/>
      <c r="W484" s="37" t="s">
        <v>69</v>
      </c>
      <c r="X484" s="547">
        <f>IFERROR(SUM(X482:X482),"0")</f>
        <v>0</v>
      </c>
      <c r="Y484" s="547">
        <f>IFERROR(SUM(Y482:Y482),"0")</f>
        <v>0</v>
      </c>
      <c r="Z484" s="37"/>
      <c r="AA484" s="548"/>
      <c r="AB484" s="548"/>
      <c r="AC484" s="548"/>
    </row>
    <row r="485" spans="1:68" ht="14.25" customHeight="1" x14ac:dyDescent="0.25">
      <c r="A485" s="568" t="s">
        <v>163</v>
      </c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4"/>
      <c r="P485" s="564"/>
      <c r="Q485" s="564"/>
      <c r="R485" s="564"/>
      <c r="S485" s="564"/>
      <c r="T485" s="564"/>
      <c r="U485" s="564"/>
      <c r="V485" s="564"/>
      <c r="W485" s="564"/>
      <c r="X485" s="564"/>
      <c r="Y485" s="564"/>
      <c r="Z485" s="564"/>
      <c r="AA485" s="541"/>
      <c r="AB485" s="541"/>
      <c r="AC485" s="541"/>
    </row>
    <row r="486" spans="1:68" ht="27" customHeight="1" x14ac:dyDescent="0.25">
      <c r="A486" s="54" t="s">
        <v>736</v>
      </c>
      <c r="B486" s="54" t="s">
        <v>737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738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739</v>
      </c>
      <c r="B487" s="54" t="s">
        <v>740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741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9"/>
      <c r="B488" s="564"/>
      <c r="C488" s="564"/>
      <c r="D488" s="564"/>
      <c r="E488" s="564"/>
      <c r="F488" s="564"/>
      <c r="G488" s="564"/>
      <c r="H488" s="564"/>
      <c r="I488" s="564"/>
      <c r="J488" s="564"/>
      <c r="K488" s="564"/>
      <c r="L488" s="564"/>
      <c r="M488" s="564"/>
      <c r="N488" s="564"/>
      <c r="O488" s="570"/>
      <c r="P488" s="560" t="s">
        <v>71</v>
      </c>
      <c r="Q488" s="561"/>
      <c r="R488" s="561"/>
      <c r="S488" s="561"/>
      <c r="T488" s="561"/>
      <c r="U488" s="561"/>
      <c r="V488" s="562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x14ac:dyDescent="0.2">
      <c r="A489" s="564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0"/>
      <c r="P489" s="560" t="s">
        <v>71</v>
      </c>
      <c r="Q489" s="561"/>
      <c r="R489" s="561"/>
      <c r="S489" s="561"/>
      <c r="T489" s="561"/>
      <c r="U489" s="561"/>
      <c r="V489" s="562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customHeight="1" x14ac:dyDescent="0.25">
      <c r="A490" s="563" t="s">
        <v>742</v>
      </c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4"/>
      <c r="P490" s="564"/>
      <c r="Q490" s="564"/>
      <c r="R490" s="564"/>
      <c r="S490" s="564"/>
      <c r="T490" s="564"/>
      <c r="U490" s="564"/>
      <c r="V490" s="564"/>
      <c r="W490" s="564"/>
      <c r="X490" s="564"/>
      <c r="Y490" s="564"/>
      <c r="Z490" s="564"/>
      <c r="AA490" s="540"/>
      <c r="AB490" s="540"/>
      <c r="AC490" s="540"/>
    </row>
    <row r="491" spans="1:68" ht="14.25" customHeight="1" x14ac:dyDescent="0.25">
      <c r="A491" s="568" t="s">
        <v>133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1"/>
      <c r="AB491" s="541"/>
      <c r="AC491" s="541"/>
    </row>
    <row r="492" spans="1:68" ht="27" customHeight="1" x14ac:dyDescent="0.25">
      <c r="A492" s="54" t="s">
        <v>743</v>
      </c>
      <c r="B492" s="54" t="s">
        <v>744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103</v>
      </c>
      <c r="N492" s="33"/>
      <c r="O492" s="32">
        <v>50</v>
      </c>
      <c r="P492" s="65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745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9"/>
      <c r="B493" s="564"/>
      <c r="C493" s="564"/>
      <c r="D493" s="564"/>
      <c r="E493" s="564"/>
      <c r="F493" s="564"/>
      <c r="G493" s="564"/>
      <c r="H493" s="564"/>
      <c r="I493" s="564"/>
      <c r="J493" s="564"/>
      <c r="K493" s="564"/>
      <c r="L493" s="564"/>
      <c r="M493" s="564"/>
      <c r="N493" s="564"/>
      <c r="O493" s="570"/>
      <c r="P493" s="560" t="s">
        <v>71</v>
      </c>
      <c r="Q493" s="561"/>
      <c r="R493" s="561"/>
      <c r="S493" s="561"/>
      <c r="T493" s="561"/>
      <c r="U493" s="561"/>
      <c r="V493" s="562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x14ac:dyDescent="0.2">
      <c r="A494" s="564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0"/>
      <c r="P494" s="560" t="s">
        <v>71</v>
      </c>
      <c r="Q494" s="561"/>
      <c r="R494" s="561"/>
      <c r="S494" s="561"/>
      <c r="T494" s="561"/>
      <c r="U494" s="561"/>
      <c r="V494" s="562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0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709"/>
      <c r="P495" s="702" t="s">
        <v>746</v>
      </c>
      <c r="Q495" s="671"/>
      <c r="R495" s="671"/>
      <c r="S495" s="671"/>
      <c r="T495" s="671"/>
      <c r="U495" s="671"/>
      <c r="V495" s="672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3810.1099999999997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3810.1099999999997</v>
      </c>
      <c r="Z495" s="37"/>
      <c r="AA495" s="548"/>
      <c r="AB495" s="548"/>
      <c r="AC495" s="548"/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709"/>
      <c r="P496" s="702" t="s">
        <v>747</v>
      </c>
      <c r="Q496" s="671"/>
      <c r="R496" s="671"/>
      <c r="S496" s="671"/>
      <c r="T496" s="671"/>
      <c r="U496" s="671"/>
      <c r="V496" s="672"/>
      <c r="W496" s="37" t="s">
        <v>69</v>
      </c>
      <c r="X496" s="547">
        <f>IFERROR(SUM(BM22:BM492),"0")</f>
        <v>4127.13</v>
      </c>
      <c r="Y496" s="547">
        <f>IFERROR(SUM(BN22:BN492),"0")</f>
        <v>4127.13</v>
      </c>
      <c r="Z496" s="37"/>
      <c r="AA496" s="548"/>
      <c r="AB496" s="548"/>
      <c r="AC496" s="548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709"/>
      <c r="P497" s="702" t="s">
        <v>748</v>
      </c>
      <c r="Q497" s="671"/>
      <c r="R497" s="671"/>
      <c r="S497" s="671"/>
      <c r="T497" s="671"/>
      <c r="U497" s="671"/>
      <c r="V497" s="672"/>
      <c r="W497" s="37" t="s">
        <v>749</v>
      </c>
      <c r="X497" s="38">
        <f>ROUNDUP(SUM(BO22:BO492),0)</f>
        <v>9</v>
      </c>
      <c r="Y497" s="38">
        <f>ROUNDUP(SUM(BP22:BP492),0)</f>
        <v>9</v>
      </c>
      <c r="Z497" s="37"/>
      <c r="AA497" s="548"/>
      <c r="AB497" s="548"/>
      <c r="AC497" s="548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709"/>
      <c r="P498" s="702" t="s">
        <v>750</v>
      </c>
      <c r="Q498" s="671"/>
      <c r="R498" s="671"/>
      <c r="S498" s="671"/>
      <c r="T498" s="671"/>
      <c r="U498" s="671"/>
      <c r="V498" s="672"/>
      <c r="W498" s="37" t="s">
        <v>69</v>
      </c>
      <c r="X498" s="547">
        <f>GrossWeightTotal+PalletQtyTotal*25</f>
        <v>4352.13</v>
      </c>
      <c r="Y498" s="547">
        <f>GrossWeightTotalR+PalletQtyTotalR*25</f>
        <v>4352.13</v>
      </c>
      <c r="Z498" s="37"/>
      <c r="AA498" s="548"/>
      <c r="AB498" s="548"/>
      <c r="AC498" s="548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709"/>
      <c r="P499" s="702" t="s">
        <v>751</v>
      </c>
      <c r="Q499" s="671"/>
      <c r="R499" s="671"/>
      <c r="S499" s="671"/>
      <c r="T499" s="671"/>
      <c r="U499" s="671"/>
      <c r="V499" s="672"/>
      <c r="W499" s="37" t="s">
        <v>749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1410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1410</v>
      </c>
      <c r="Z499" s="37"/>
      <c r="AA499" s="548"/>
      <c r="AB499" s="548"/>
      <c r="AC499" s="548"/>
    </row>
    <row r="500" spans="1:32" ht="14.25" customHeight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709"/>
      <c r="P500" s="702" t="s">
        <v>752</v>
      </c>
      <c r="Q500" s="671"/>
      <c r="R500" s="671"/>
      <c r="S500" s="671"/>
      <c r="T500" s="671"/>
      <c r="U500" s="671"/>
      <c r="V500" s="672"/>
      <c r="W500" s="39" t="s">
        <v>753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9.7581500000000005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754</v>
      </c>
      <c r="B502" s="542" t="s">
        <v>63</v>
      </c>
      <c r="C502" s="588" t="s">
        <v>97</v>
      </c>
      <c r="D502" s="621"/>
      <c r="E502" s="621"/>
      <c r="F502" s="621"/>
      <c r="G502" s="621"/>
      <c r="H502" s="622"/>
      <c r="I502" s="588" t="s">
        <v>249</v>
      </c>
      <c r="J502" s="621"/>
      <c r="K502" s="621"/>
      <c r="L502" s="621"/>
      <c r="M502" s="621"/>
      <c r="N502" s="621"/>
      <c r="O502" s="621"/>
      <c r="P502" s="621"/>
      <c r="Q502" s="621"/>
      <c r="R502" s="621"/>
      <c r="S502" s="622"/>
      <c r="T502" s="588" t="s">
        <v>534</v>
      </c>
      <c r="U502" s="622"/>
      <c r="V502" s="588" t="s">
        <v>591</v>
      </c>
      <c r="W502" s="621"/>
      <c r="X502" s="622"/>
      <c r="Y502" s="542" t="s">
        <v>643</v>
      </c>
      <c r="Z502" s="588" t="s">
        <v>705</v>
      </c>
      <c r="AA502" s="622"/>
      <c r="AB502" s="52"/>
      <c r="AC502" s="52"/>
      <c r="AF502" s="543"/>
    </row>
    <row r="503" spans="1:32" ht="14.25" customHeight="1" thickTop="1" x14ac:dyDescent="0.2">
      <c r="A503" s="594" t="s">
        <v>755</v>
      </c>
      <c r="B503" s="588" t="s">
        <v>63</v>
      </c>
      <c r="C503" s="588" t="s">
        <v>98</v>
      </c>
      <c r="D503" s="588" t="s">
        <v>114</v>
      </c>
      <c r="E503" s="588" t="s">
        <v>170</v>
      </c>
      <c r="F503" s="588" t="s">
        <v>189</v>
      </c>
      <c r="G503" s="588" t="s">
        <v>221</v>
      </c>
      <c r="H503" s="588" t="s">
        <v>97</v>
      </c>
      <c r="I503" s="588" t="s">
        <v>250</v>
      </c>
      <c r="J503" s="588" t="s">
        <v>290</v>
      </c>
      <c r="K503" s="588" t="s">
        <v>351</v>
      </c>
      <c r="L503" s="588" t="s">
        <v>396</v>
      </c>
      <c r="M503" s="588" t="s">
        <v>412</v>
      </c>
      <c r="N503" s="543"/>
      <c r="O503" s="588" t="s">
        <v>424</v>
      </c>
      <c r="P503" s="588" t="s">
        <v>434</v>
      </c>
      <c r="Q503" s="588" t="s">
        <v>441</v>
      </c>
      <c r="R503" s="588" t="s">
        <v>446</v>
      </c>
      <c r="S503" s="588" t="s">
        <v>524</v>
      </c>
      <c r="T503" s="588" t="s">
        <v>535</v>
      </c>
      <c r="U503" s="588" t="s">
        <v>569</v>
      </c>
      <c r="V503" s="588" t="s">
        <v>592</v>
      </c>
      <c r="W503" s="588" t="s">
        <v>624</v>
      </c>
      <c r="X503" s="588" t="s">
        <v>639</v>
      </c>
      <c r="Y503" s="588" t="s">
        <v>643</v>
      </c>
      <c r="Z503" s="588" t="s">
        <v>705</v>
      </c>
      <c r="AA503" s="588" t="s">
        <v>742</v>
      </c>
      <c r="AB503" s="52"/>
      <c r="AC503" s="52"/>
      <c r="AF503" s="543"/>
    </row>
    <row r="504" spans="1:32" ht="13.5" customHeight="1" thickBot="1" x14ac:dyDescent="0.25">
      <c r="A504" s="595"/>
      <c r="B504" s="589"/>
      <c r="C504" s="589"/>
      <c r="D504" s="589"/>
      <c r="E504" s="589"/>
      <c r="F504" s="589"/>
      <c r="G504" s="589"/>
      <c r="H504" s="589"/>
      <c r="I504" s="589"/>
      <c r="J504" s="589"/>
      <c r="K504" s="589"/>
      <c r="L504" s="589"/>
      <c r="M504" s="589"/>
      <c r="N504" s="543"/>
      <c r="O504" s="589"/>
      <c r="P504" s="589"/>
      <c r="Q504" s="589"/>
      <c r="R504" s="589"/>
      <c r="S504" s="589"/>
      <c r="T504" s="589"/>
      <c r="U504" s="589"/>
      <c r="V504" s="589"/>
      <c r="W504" s="589"/>
      <c r="X504" s="589"/>
      <c r="Y504" s="589"/>
      <c r="Z504" s="589"/>
      <c r="AA504" s="589"/>
      <c r="AB504" s="52"/>
      <c r="AC504" s="52"/>
      <c r="AF504" s="543"/>
    </row>
    <row r="505" spans="1:32" ht="18" customHeight="1" thickTop="1" thickBot="1" x14ac:dyDescent="0.25">
      <c r="A505" s="40" t="s">
        <v>756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560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657</v>
      </c>
      <c r="E505" s="46">
        <f>IFERROR(Y86*1,"0")+IFERROR(Y87*1,"0")+IFERROR(Y88*1,"0")+IFERROR(Y92*1,"0")+IFERROR(Y93*1,"0")+IFERROR(Y94*1,"0")+IFERROR(Y95*1,"0")</f>
        <v>382.5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294.3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667.8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43.56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0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17.849999999999998</v>
      </c>
      <c r="S505" s="46">
        <f>IFERROR(Y334*1,"0")+IFERROR(Y335*1,"0")+IFERROR(Y336*1,"0")</f>
        <v>1157.0999999999999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30</v>
      </c>
      <c r="U505" s="46">
        <f>IFERROR(Y367*1,"0")+IFERROR(Y368*1,"0")+IFERROR(Y369*1,"0")+IFERROR(Y373*1,"0")+IFERROR(Y374*1,"0")+IFERROR(Y378*1,"0")+IFERROR(Y379*1,"0")+IFERROR(Y383*1,"0")</f>
        <v>0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46">
        <f>IFERROR(Y408*1,"0")+IFERROR(Y412*1,"0")+IFERROR(Y413*1,"0")+IFERROR(Y414*1,"0")+IFERROR(Y415*1,"0")</f>
        <v>0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0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46">
        <f>IFERROR(Y492*1,"0")</f>
        <v>0</v>
      </c>
      <c r="AB505" s="52"/>
      <c r="AC505" s="52"/>
      <c r="AF505" s="543"/>
    </row>
  </sheetData>
  <sheetProtection algorithmName="SHA-512" hashValue="15NPQyb/nvl7utnfzWD0OaGYGiQGN3TbFM14iWndjiMpYk6Gs+V/mjqSP4IgcMUBHUopiZ7C/kgmodlLic4o8g==" saltValue="kTz3+kop10eLl5bnSw8O/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U17:V17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D433:E433"/>
    <mergeCell ref="D262:E262"/>
    <mergeCell ref="P368:T368"/>
    <mergeCell ref="P122:V122"/>
    <mergeCell ref="D237:E237"/>
    <mergeCell ref="P43:V43"/>
    <mergeCell ref="P285:V285"/>
    <mergeCell ref="A39:Z39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Q6:R6"/>
    <mergeCell ref="P243:T243"/>
    <mergeCell ref="D29:E29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75:T75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P357:T357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F5:G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V11:W11"/>
    <mergeCell ref="A370:O371"/>
    <mergeCell ref="D457:E457"/>
    <mergeCell ref="P367:T367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D321:E321"/>
    <mergeCell ref="P278:T278"/>
    <mergeCell ref="P107:T107"/>
    <mergeCell ref="P101:T101"/>
    <mergeCell ref="P63:V63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A9:C9"/>
    <mergeCell ref="D373:E373"/>
    <mergeCell ref="D202:E202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32:V32"/>
    <mergeCell ref="P474:V474"/>
    <mergeCell ref="Q13:R13"/>
    <mergeCell ref="P97:V97"/>
    <mergeCell ref="D389:E389"/>
    <mergeCell ref="P47:V47"/>
    <mergeCell ref="P176:T176"/>
    <mergeCell ref="P114:T114"/>
    <mergeCell ref="P241:T241"/>
    <mergeCell ref="P41:T41"/>
    <mergeCell ref="A157:Z157"/>
    <mergeCell ref="A35:O36"/>
    <mergeCell ref="A481:Z481"/>
    <mergeCell ref="A399:O400"/>
    <mergeCell ref="P61:T61"/>
    <mergeCell ref="A273:Z273"/>
    <mergeCell ref="D436:E436"/>
    <mergeCell ref="D292:E292"/>
    <mergeCell ref="P346:T346"/>
    <mergeCell ref="D227:E227"/>
    <mergeCell ref="P321:T321"/>
    <mergeCell ref="P125:T125"/>
    <mergeCell ref="A455:Z455"/>
    <mergeCell ref="D320:E320"/>
    <mergeCell ref="D447:E447"/>
    <mergeCell ref="A127:O128"/>
    <mergeCell ref="P301:T301"/>
    <mergeCell ref="P255:V255"/>
    <mergeCell ref="A175:Z175"/>
    <mergeCell ref="P410:V410"/>
    <mergeCell ref="P174:V174"/>
    <mergeCell ref="P102:T102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A461:Z461"/>
    <mergeCell ref="D288:E288"/>
    <mergeCell ref="P130:T130"/>
    <mergeCell ref="P421:V421"/>
    <mergeCell ref="D136:E136"/>
    <mergeCell ref="D434:E434"/>
    <mergeCell ref="P46:T46"/>
    <mergeCell ref="D154:E154"/>
    <mergeCell ref="D225:E225"/>
    <mergeCell ref="D22:E22"/>
    <mergeCell ref="M17:M18"/>
    <mergeCell ref="O17:O18"/>
    <mergeCell ref="A106:Z106"/>
    <mergeCell ref="D164:E164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D383:E383"/>
    <mergeCell ref="P164:T164"/>
    <mergeCell ref="D299:E299"/>
    <mergeCell ref="D222:E222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D415:E415"/>
    <mergeCell ref="P80:T80"/>
    <mergeCell ref="D194:E194"/>
    <mergeCell ref="P173:V173"/>
    <mergeCell ref="AA17:AA18"/>
    <mergeCell ref="H10:M10"/>
    <mergeCell ref="A377:Z377"/>
    <mergeCell ref="AC17:AC18"/>
    <mergeCell ref="A409:O410"/>
    <mergeCell ref="P108:T108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A12:M12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D206:E206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384:V384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P150:V150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A401:Z401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A470:Z470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P149:V149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A483:O484"/>
    <mergeCell ref="P353:T353"/>
    <mergeCell ref="P82:V82"/>
    <mergeCell ref="A134:Z134"/>
    <mergeCell ref="A265:Z26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H503:H504"/>
    <mergeCell ref="P442:T442"/>
    <mergeCell ref="P467:T467"/>
    <mergeCell ref="P489:V489"/>
    <mergeCell ref="D448:E448"/>
    <mergeCell ref="P354:V354"/>
    <mergeCell ref="P183:V183"/>
    <mergeCell ref="A43:O44"/>
    <mergeCell ref="P133:V133"/>
    <mergeCell ref="D390:E390"/>
    <mergeCell ref="A123:Z123"/>
    <mergeCell ref="P127:V127"/>
    <mergeCell ref="Y503:Y504"/>
    <mergeCell ref="D492:E492"/>
    <mergeCell ref="Z503:Z504"/>
    <mergeCell ref="A132:O133"/>
    <mergeCell ref="P439:V439"/>
    <mergeCell ref="A438:O439"/>
    <mergeCell ref="P427:T427"/>
    <mergeCell ref="P497:V497"/>
    <mergeCell ref="P484:V484"/>
    <mergeCell ref="E503:E504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P417:V417"/>
    <mergeCell ref="Q12:R12"/>
    <mergeCell ref="I17:I18"/>
    <mergeCell ref="D141:E141"/>
    <mergeCell ref="D306:E306"/>
    <mergeCell ref="D135:E135"/>
    <mergeCell ref="P456:T456"/>
    <mergeCell ref="A246:O247"/>
    <mergeCell ref="P414:T414"/>
    <mergeCell ref="P352:T352"/>
    <mergeCell ref="D72:E72"/>
    <mergeCell ref="A326:Z326"/>
    <mergeCell ref="P178:V178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P245:T245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369:E369"/>
    <mergeCell ref="P223:T223"/>
    <mergeCell ref="D160:E160"/>
    <mergeCell ref="A493:O494"/>
    <mergeCell ref="P35:V35"/>
    <mergeCell ref="P399:V399"/>
    <mergeCell ref="D316:E316"/>
    <mergeCell ref="A218:Z218"/>
    <mergeCell ref="D443:E443"/>
    <mergeCell ref="D210:E210"/>
    <mergeCell ref="A421:O422"/>
    <mergeCell ref="D308:E308"/>
    <mergeCell ref="D209:E209"/>
    <mergeCell ref="P166:T166"/>
    <mergeCell ref="A282:Z282"/>
    <mergeCell ref="P103:T103"/>
    <mergeCell ref="D108:E108"/>
    <mergeCell ref="P52:T52"/>
    <mergeCell ref="P224:T224"/>
    <mergeCell ref="P322:T322"/>
    <mergeCell ref="P260:T260"/>
    <mergeCell ref="P309:T309"/>
    <mergeCell ref="D172:E172"/>
    <mergeCell ref="P88:T88"/>
    <mergeCell ref="P51:T51"/>
    <mergeCell ref="A295:Z295"/>
    <mergeCell ref="P57:V57"/>
    <mergeCell ref="D397:E397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281:Z281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53:E353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A211:O212"/>
    <mergeCell ref="D8:M8"/>
    <mergeCell ref="D300:E300"/>
    <mergeCell ref="P279:V279"/>
    <mergeCell ref="P237:T237"/>
    <mergeCell ref="P329:T329"/>
    <mergeCell ref="P158:T15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H9:I9"/>
    <mergeCell ref="P24:V24"/>
    <mergeCell ref="A49:Z49"/>
    <mergeCell ref="P211:V211"/>
    <mergeCell ref="P89:V89"/>
    <mergeCell ref="P453:V453"/>
    <mergeCell ref="P389:T389"/>
    <mergeCell ref="D297:E297"/>
    <mergeCell ref="P324:V324"/>
    <mergeCell ref="P391:T391"/>
    <mergeCell ref="P220:T220"/>
    <mergeCell ref="A65:Z65"/>
    <mergeCell ref="D426:E426"/>
    <mergeCell ref="A77:O78"/>
    <mergeCell ref="P56:T56"/>
    <mergeCell ref="D66:E66"/>
    <mergeCell ref="D53:E53"/>
    <mergeCell ref="A50:Z50"/>
    <mergeCell ref="W17:W18"/>
    <mergeCell ref="D92:E92"/>
    <mergeCell ref="D55:E55"/>
    <mergeCell ref="D30:E30"/>
    <mergeCell ref="D67:E67"/>
    <mergeCell ref="A140:Z140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1 X56 X88 X102 X115 X195 X205 X207 X335:X336 X415" xr:uid="{00000000-0002-0000-0000-000011000000}">
      <formula1>IF(AK41&gt;0,OR(X41=0,AND(IF(X41-AK41&gt;=0,TRUE,FALSE),X41&gt;0,IF(X41/H41=ROUND(X41/H41,0),TRUE,FALSE))),FALSE)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757</v>
      </c>
      <c r="H1" s="52"/>
    </row>
    <row r="3" spans="2:8" x14ac:dyDescent="0.2">
      <c r="B3" s="47" t="s">
        <v>758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759</v>
      </c>
      <c r="D6" s="47" t="s">
        <v>760</v>
      </c>
      <c r="E6" s="47"/>
    </row>
    <row r="8" spans="2:8" x14ac:dyDescent="0.2">
      <c r="B8" s="47" t="s">
        <v>19</v>
      </c>
      <c r="C8" s="47" t="s">
        <v>759</v>
      </c>
      <c r="D8" s="47"/>
      <c r="E8" s="47"/>
    </row>
    <row r="10" spans="2:8" x14ac:dyDescent="0.2">
      <c r="B10" s="47" t="s">
        <v>761</v>
      </c>
      <c r="C10" s="47"/>
      <c r="D10" s="47"/>
      <c r="E10" s="47"/>
    </row>
    <row r="11" spans="2:8" x14ac:dyDescent="0.2">
      <c r="B11" s="47" t="s">
        <v>762</v>
      </c>
      <c r="C11" s="47"/>
      <c r="D11" s="47"/>
      <c r="E11" s="47"/>
    </row>
    <row r="12" spans="2:8" x14ac:dyDescent="0.2">
      <c r="B12" s="47" t="s">
        <v>763</v>
      </c>
      <c r="C12" s="47"/>
      <c r="D12" s="47"/>
      <c r="E12" s="47"/>
    </row>
    <row r="13" spans="2:8" x14ac:dyDescent="0.2">
      <c r="B13" s="47" t="s">
        <v>764</v>
      </c>
      <c r="C13" s="47"/>
      <c r="D13" s="47"/>
      <c r="E13" s="47"/>
    </row>
    <row r="14" spans="2:8" x14ac:dyDescent="0.2">
      <c r="B14" s="47" t="s">
        <v>765</v>
      </c>
      <c r="C14" s="47"/>
      <c r="D14" s="47"/>
      <c r="E14" s="47"/>
    </row>
    <row r="15" spans="2:8" x14ac:dyDescent="0.2">
      <c r="B15" s="47" t="s">
        <v>766</v>
      </c>
      <c r="C15" s="47"/>
      <c r="D15" s="47"/>
      <c r="E15" s="47"/>
    </row>
    <row r="16" spans="2:8" x14ac:dyDescent="0.2">
      <c r="B16" s="47" t="s">
        <v>767</v>
      </c>
      <c r="C16" s="47"/>
      <c r="D16" s="47"/>
      <c r="E16" s="47"/>
    </row>
    <row r="17" spans="2:5" x14ac:dyDescent="0.2">
      <c r="B17" s="47" t="s">
        <v>768</v>
      </c>
      <c r="C17" s="47"/>
      <c r="D17" s="47"/>
      <c r="E17" s="47"/>
    </row>
    <row r="18" spans="2:5" x14ac:dyDescent="0.2">
      <c r="B18" s="47" t="s">
        <v>769</v>
      </c>
      <c r="C18" s="47"/>
      <c r="D18" s="47"/>
      <c r="E18" s="47"/>
    </row>
    <row r="19" spans="2:5" x14ac:dyDescent="0.2">
      <c r="B19" s="47" t="s">
        <v>770</v>
      </c>
      <c r="C19" s="47"/>
      <c r="D19" s="47"/>
      <c r="E19" s="47"/>
    </row>
    <row r="20" spans="2:5" x14ac:dyDescent="0.2">
      <c r="B20" s="47" t="s">
        <v>771</v>
      </c>
      <c r="C20" s="47"/>
      <c r="D20" s="47"/>
      <c r="E20" s="47"/>
    </row>
  </sheetData>
  <sheetProtection algorithmName="SHA-512" hashValue="KpW2Ud/2Y5ym9ZWnFyTz+l7Yrg//AwcEwk+PJm91YRqtbZYVr5GAT1eRTVlvWTf/kq3iZb7fClQKkg19G2Tpfg==" saltValue="2j5/xrUQYYkfPWnHpaEt9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2025-10-22T07:52:36Z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