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10EA582-65EA-47F1-AE04-899EB8EB6F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Z188" i="1" l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Z337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Z246" i="1" s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Z270" i="1" s="1"/>
  <c r="R505" i="1"/>
  <c r="BP291" i="1"/>
  <c r="BN291" i="1"/>
  <c r="Z291" i="1"/>
  <c r="Y304" i="1"/>
  <c r="BP299" i="1"/>
  <c r="BN299" i="1"/>
  <c r="Z299" i="1"/>
  <c r="Z303" i="1" s="1"/>
  <c r="BP307" i="1"/>
  <c r="BN307" i="1"/>
  <c r="Z307" i="1"/>
  <c r="Z311" i="1" s="1"/>
  <c r="Y311" i="1"/>
  <c r="Z317" i="1"/>
  <c r="BP315" i="1"/>
  <c r="BN315" i="1"/>
  <c r="Z315" i="1"/>
  <c r="Y325" i="1"/>
  <c r="BP328" i="1"/>
  <c r="BN328" i="1"/>
  <c r="Z328" i="1"/>
  <c r="Z330" i="1" s="1"/>
  <c r="BP343" i="1"/>
  <c r="BN343" i="1"/>
  <c r="Z343" i="1"/>
  <c r="Z349" i="1" s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Y445" i="1"/>
  <c r="BP449" i="1"/>
  <c r="BN449" i="1"/>
  <c r="Z449" i="1"/>
  <c r="Y453" i="1"/>
  <c r="Z459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99" i="1" l="1"/>
  <c r="Z230" i="1"/>
  <c r="Z453" i="1"/>
  <c r="Z474" i="1"/>
  <c r="Z438" i="1"/>
  <c r="Z263" i="1"/>
  <c r="Z255" i="1"/>
  <c r="Y497" i="1"/>
  <c r="Z199" i="1"/>
  <c r="Z43" i="1"/>
  <c r="Z500" i="1" s="1"/>
  <c r="Z31" i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<sst xmlns="http://schemas.openxmlformats.org/spreadsheetml/2006/main" count="2312" uniqueCount="774">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</sst>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160</v>
      </c>
      <c r="Y41" s="546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49.25925925925926</v>
      </c>
      <c r="Y43" s="547">
        <f>IFERROR(Y40/H40,"0")+IFERROR(Y41/H41,"0")+IFERROR(Y42/H42,"0")</f>
        <v>50</v>
      </c>
      <c r="Z43" s="547">
        <f>IFERROR(IF(Z40="",0,Z40),"0")+IFERROR(IF(Z41="",0,Z41),"0")+IFERROR(IF(Z42="",0,Z42),"0")</f>
        <v>0.55059999999999998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260</v>
      </c>
      <c r="Y44" s="547">
        <f>IFERROR(SUM(Y40:Y42),"0")</f>
        <v>268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100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29.25925925925926</v>
      </c>
      <c r="Y57" s="547">
        <f>IFERROR(Y51/H51,"0")+IFERROR(Y52/H52,"0")+IFERROR(Y53/H53,"0")+IFERROR(Y54/H54,"0")+IFERROR(Y55/H55,"0")+IFERROR(Y56/H56,"0")</f>
        <v>30</v>
      </c>
      <c r="Z57" s="547">
        <f>IFERROR(IF(Z51="",0,Z51),"0")+IFERROR(IF(Z52="",0,Z52),"0")+IFERROR(IF(Z53="",0,Z53),"0")+IFERROR(IF(Z54="",0,Z54),"0")+IFERROR(IF(Z55="",0,Z55),"0")+IFERROR(IF(Z56="",0,Z56),"0")</f>
        <v>0.37019999999999997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190</v>
      </c>
      <c r="Y58" s="547">
        <f>IFERROR(SUM(Y51:Y56),"0")</f>
        <v>198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100</v>
      </c>
      <c r="Y60" s="546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90</v>
      </c>
      <c r="Y62" s="546">
        <f>IFERROR(IF(X62="",0,CEILING((X62/$H62),1)*$H62),"")</f>
        <v>91.800000000000011</v>
      </c>
      <c r="Z62" s="36">
        <f>IFERROR(IF(Y62=0,"",ROUNDUP(Y62/H62,0)*0.00651),"")</f>
        <v>0.22134000000000001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95.999999999999986</v>
      </c>
      <c r="BN62" s="64">
        <f>IFERROR(Y62*I62/H62,"0")</f>
        <v>97.92</v>
      </c>
      <c r="BO62" s="64">
        <f>IFERROR(1/J62*(X62/H62),"0")</f>
        <v>0.18315018315018314</v>
      </c>
      <c r="BP62" s="64">
        <f>IFERROR(1/J62*(Y62/H62),"0")</f>
        <v>0.18681318681318682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42.592592592592588</v>
      </c>
      <c r="Y63" s="547">
        <f>IFERROR(Y60/H60,"0")+IFERROR(Y61/H61,"0")+IFERROR(Y62/H62,"0")</f>
        <v>44</v>
      </c>
      <c r="Z63" s="547">
        <f>IFERROR(IF(Z60="",0,Z60),"0")+IFERROR(IF(Z61="",0,Z61),"0")+IFERROR(IF(Z62="",0,Z62),"0")</f>
        <v>0.41114000000000001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190</v>
      </c>
      <c r="Y64" s="547">
        <f>IFERROR(SUM(Y60:Y62),"0")</f>
        <v>199.8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100</v>
      </c>
      <c r="Y86" s="54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135</v>
      </c>
      <c r="Y88" s="546">
        <f>IFERROR(IF(X88="",0,CEILING((X88/$H88),1)*$H88),"")</f>
        <v>135</v>
      </c>
      <c r="Z88" s="36">
        <f>IFERROR(IF(Y88=0,"",ROUNDUP(Y88/H88,0)*0.00902),"")</f>
        <v>0.27060000000000001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39.25925925925926</v>
      </c>
      <c r="Y89" s="547">
        <f>IFERROR(Y86/H86,"0")+IFERROR(Y87/H87,"0")+IFERROR(Y88/H88,"0")</f>
        <v>40</v>
      </c>
      <c r="Z89" s="547">
        <f>IFERROR(IF(Z86="",0,Z86),"0")+IFERROR(IF(Z87="",0,Z87),"0")+IFERROR(IF(Z88="",0,Z88),"0")</f>
        <v>0.46040000000000003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235</v>
      </c>
      <c r="Y90" s="547">
        <f>IFERROR(SUM(Y86:Y88),"0")</f>
        <v>243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70</v>
      </c>
      <c r="Y92" s="546">
        <f>IFERROR(IF(X92="",0,CEILING((X92/$H92),1)*$H92),"")</f>
        <v>72.899999999999991</v>
      </c>
      <c r="Z92" s="36">
        <f>IFERROR(IF(Y92=0,"",ROUNDUP(Y92/H92,0)*0.01898),"")</f>
        <v>0.17082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74.485185185185173</v>
      </c>
      <c r="BN92" s="64">
        <f>IFERROR(Y92*I92/H92,"0")</f>
        <v>77.570999999999998</v>
      </c>
      <c r="BO92" s="64">
        <f>IFERROR(1/J92*(X92/H92),"0")</f>
        <v>0.13503086419753088</v>
      </c>
      <c r="BP92" s="64">
        <f>IFERROR(1/J92*(Y92/H92),"0")</f>
        <v>0.140625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315</v>
      </c>
      <c r="Y94" s="546">
        <f>IFERROR(IF(X94="",0,CEILING((X94/$H94),1)*$H94),"")</f>
        <v>315.90000000000003</v>
      </c>
      <c r="Z94" s="36">
        <f>IFERROR(IF(Y94=0,"",ROUNDUP(Y94/H94,0)*0.00651),"")</f>
        <v>0.76167000000000007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344.4</v>
      </c>
      <c r="BN94" s="64">
        <f>IFERROR(Y94*I94/H94,"0")</f>
        <v>345.38400000000001</v>
      </c>
      <c r="BO94" s="64">
        <f>IFERROR(1/J94*(X94/H94),"0")</f>
        <v>0.64102564102564097</v>
      </c>
      <c r="BP94" s="64">
        <f>IFERROR(1/J94*(Y94/H94),"0")</f>
        <v>0.6428571428571429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125.30864197530863</v>
      </c>
      <c r="Y96" s="547">
        <f>IFERROR(Y92/H92,"0")+IFERROR(Y93/H93,"0")+IFERROR(Y94/H94,"0")+IFERROR(Y95/H95,"0")</f>
        <v>126</v>
      </c>
      <c r="Z96" s="547">
        <f>IFERROR(IF(Z92="",0,Z92),"0")+IFERROR(IF(Z93="",0,Z93),"0")+IFERROR(IF(Z94="",0,Z94),"0")+IFERROR(IF(Z95="",0,Z95),"0")</f>
        <v>0.93249000000000004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385</v>
      </c>
      <c r="Y97" s="547">
        <f>IFERROR(SUM(Y92:Y95),"0")</f>
        <v>388.8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200</v>
      </c>
      <c r="Y100" s="546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427.5</v>
      </c>
      <c r="Y102" s="546">
        <f>IFERROR(IF(X102="",0,CEILING((X102/$H102),1)*$H102),"")</f>
        <v>427.5</v>
      </c>
      <c r="Z102" s="36">
        <f>IFERROR(IF(Y102=0,"",ROUNDUP(Y102/H102,0)*0.00902),"")</f>
        <v>0.8569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447.45000000000005</v>
      </c>
      <c r="BN102" s="64">
        <f>IFERROR(Y102*I102/H102,"0")</f>
        <v>447.45000000000005</v>
      </c>
      <c r="BO102" s="64">
        <f>IFERROR(1/J102*(X102/H102),"0")</f>
        <v>0.71969696969696972</v>
      </c>
      <c r="BP102" s="64">
        <f>IFERROR(1/J102*(Y102/H102),"0")</f>
        <v>0.71969696969696972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113.51851851851852</v>
      </c>
      <c r="Y104" s="547">
        <f>IFERROR(Y100/H100,"0")+IFERROR(Y101/H101,"0")+IFERROR(Y102/H102,"0")+IFERROR(Y103/H103,"0")</f>
        <v>114</v>
      </c>
      <c r="Z104" s="547">
        <f>IFERROR(IF(Z100="",0,Z100),"0")+IFERROR(IF(Z101="",0,Z101),"0")+IFERROR(IF(Z102="",0,Z102),"0")+IFERROR(IF(Z103="",0,Z103),"0")</f>
        <v>1.2175199999999999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627.5</v>
      </c>
      <c r="Y105" s="547">
        <f>IFERROR(SUM(Y100:Y103),"0")</f>
        <v>632.70000000000005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500</v>
      </c>
      <c r="Y113" s="546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180</v>
      </c>
      <c r="Y115" s="546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128.39506172839506</v>
      </c>
      <c r="Y117" s="547">
        <f>IFERROR(Y113/H113,"0")+IFERROR(Y114/H114,"0")+IFERROR(Y115/H115,"0")+IFERROR(Y116/H116,"0")</f>
        <v>129</v>
      </c>
      <c r="Z117" s="547">
        <f>IFERROR(IF(Z113="",0,Z113),"0")+IFERROR(IF(Z114="",0,Z114),"0")+IFERROR(IF(Z115="",0,Z115),"0")+IFERROR(IF(Z116="",0,Z116),"0")</f>
        <v>1.61293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680</v>
      </c>
      <c r="Y118" s="547">
        <f>IFERROR(SUM(Y113:Y116),"0")</f>
        <v>683.1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9.9</v>
      </c>
      <c r="Y120" s="546">
        <f>IFERROR(IF(X120="",0,CEILING((X120/$H120),1)*$H120),"")</f>
        <v>9.9</v>
      </c>
      <c r="Z120" s="36">
        <f>IFERROR(IF(Y120=0,"",ROUNDUP(Y120/H120,0)*0.00651),"")</f>
        <v>3.2550000000000003E-2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11.190000000000001</v>
      </c>
      <c r="BN120" s="64">
        <f>IFERROR(Y120*I120/H120,"0")</f>
        <v>11.190000000000001</v>
      </c>
      <c r="BO120" s="64">
        <f>IFERROR(1/J120*(X120/H120),"0")</f>
        <v>2.7472527472527476E-2</v>
      </c>
      <c r="BP120" s="64">
        <f>IFERROR(1/J120*(Y120/H120),"0")</f>
        <v>2.7472527472527476E-2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5</v>
      </c>
      <c r="Y121" s="547">
        <f>IFERROR(Y120/H120,"0")</f>
        <v>5</v>
      </c>
      <c r="Z121" s="547">
        <f>IFERROR(IF(Z120="",0,Z120),"0")</f>
        <v>3.2550000000000003E-2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9.9</v>
      </c>
      <c r="Y122" s="547">
        <f>IFERROR(SUM(Y120:Y120),"0")</f>
        <v>9.9</v>
      </c>
      <c r="Z122" s="37"/>
      <c r="AA122" s="548"/>
      <c r="AB122" s="548"/>
      <c r="AC122" s="548"/>
    </row>
    <row r="123" spans="1:68" ht="16.5" customHeight="1" x14ac:dyDescent="0.25">
      <c r="A123" s="563" t="s">
        <v>223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88</v>
      </c>
      <c r="Y125" s="546">
        <f>IFERROR(IF(X125="",0,CEILING((X125/$H125),1)*$H125),"")</f>
        <v>89.600000000000009</v>
      </c>
      <c r="Z125" s="36">
        <f>IFERROR(IF(Y125=0,"",ROUNDUP(Y125/H125,0)*0.00651),"")</f>
        <v>0.18228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92.949999999999989</v>
      </c>
      <c r="BN125" s="64">
        <f>IFERROR(Y125*I125/H125,"0")</f>
        <v>94.64</v>
      </c>
      <c r="BO125" s="64">
        <f>IFERROR(1/J125*(X125/H125),"0")</f>
        <v>0.15109890109890112</v>
      </c>
      <c r="BP125" s="64">
        <f>IFERROR(1/J125*(Y125/H125),"0")</f>
        <v>0.15384615384615385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27.5</v>
      </c>
      <c r="Y127" s="547">
        <f>IFERROR(Y125/H125,"0")+IFERROR(Y126/H126,"0")</f>
        <v>28</v>
      </c>
      <c r="Z127" s="547">
        <f>IFERROR(IF(Z125="",0,Z125),"0")+IFERROR(IF(Z126="",0,Z126),"0")</f>
        <v>0.18228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88</v>
      </c>
      <c r="Y128" s="547">
        <f>IFERROR(SUM(Y125:Y126),"0")</f>
        <v>89.600000000000009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35</v>
      </c>
      <c r="Y131" s="546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12.5</v>
      </c>
      <c r="Y132" s="547">
        <f>IFERROR(Y130/H130,"0")+IFERROR(Y131/H131,"0")</f>
        <v>13</v>
      </c>
      <c r="Z132" s="547">
        <f>IFERROR(IF(Z130="",0,Z130),"0")+IFERROR(IF(Z131="",0,Z131),"0")</f>
        <v>8.4629999999999997E-2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35</v>
      </c>
      <c r="Y133" s="547">
        <f>IFERROR(SUM(Y130:Y131),"0")</f>
        <v>36.4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79.2</v>
      </c>
      <c r="Y136" s="546">
        <f>IFERROR(IF(X136="",0,CEILING((X136/$H136),1)*$H136),"")</f>
        <v>79.2</v>
      </c>
      <c r="Z136" s="36">
        <f>IFERROR(IF(Y136=0,"",ROUNDUP(Y136/H136,0)*0.00651),"")</f>
        <v>0.1953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87.24</v>
      </c>
      <c r="BN136" s="64">
        <f>IFERROR(Y136*I136/H136,"0")</f>
        <v>87.24</v>
      </c>
      <c r="BO136" s="64">
        <f>IFERROR(1/J136*(X136/H136),"0")</f>
        <v>0.16483516483516486</v>
      </c>
      <c r="BP136" s="64">
        <f>IFERROR(1/J136*(Y136/H136),"0")</f>
        <v>0.16483516483516486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30</v>
      </c>
      <c r="Y137" s="547">
        <f>IFERROR(Y135/H135,"0")+IFERROR(Y136/H136,"0")</f>
        <v>30</v>
      </c>
      <c r="Z137" s="547">
        <f>IFERROR(IF(Z135="",0,Z135),"0")+IFERROR(IF(Z136="",0,Z136),"0")</f>
        <v>0.1953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79.2</v>
      </c>
      <c r="Y138" s="547">
        <f>IFERROR(SUM(Y135:Y136),"0")</f>
        <v>79.2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251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252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40</v>
      </c>
      <c r="Y158" s="546">
        <f t="shared" ref="Y158:Y166" si="5">IFERROR(IF(X158="",0,CEILING((X158/$H158),1)*$H158),"")</f>
        <v>42</v>
      </c>
      <c r="Z158" s="36">
        <f>IFERROR(IF(Y158=0,"",ROUNDUP(Y158/H158,0)*0.00902),"")</f>
        <v>9.0200000000000002E-2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42.571428571428562</v>
      </c>
      <c r="BN158" s="64">
        <f t="shared" ref="BN158:BN166" si="7">IFERROR(Y158*I158/H158,"0")</f>
        <v>44.699999999999996</v>
      </c>
      <c r="BO158" s="64">
        <f t="shared" ref="BO158:BO166" si="8">IFERROR(1/J158*(X158/H158),"0")</f>
        <v>7.2150072150072145E-2</v>
      </c>
      <c r="BP158" s="64">
        <f t="shared" ref="BP158:BP166" si="9">IFERROR(1/J158*(Y158/H158),"0")</f>
        <v>7.575757575757576E-2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40</v>
      </c>
      <c r="Y159" s="546">
        <f t="shared" si="5"/>
        <v>42</v>
      </c>
      <c r="Z159" s="36">
        <f>IFERROR(IF(Y159=0,"",ROUNDUP(Y159/H159,0)*0.00902),"")</f>
        <v>9.0200000000000002E-2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42.571428571428562</v>
      </c>
      <c r="BN159" s="64">
        <f t="shared" si="7"/>
        <v>44.699999999999996</v>
      </c>
      <c r="BO159" s="64">
        <f t="shared" si="8"/>
        <v>7.2150072150072145E-2</v>
      </c>
      <c r="BP159" s="64">
        <f t="shared" si="9"/>
        <v>7.575757575757576E-2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150</v>
      </c>
      <c r="Y160" s="546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70</v>
      </c>
      <c r="Y161" s="546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87.5</v>
      </c>
      <c r="Y162" s="546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70</v>
      </c>
      <c r="Y164" s="546">
        <f t="shared" si="5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73.333333333333329</v>
      </c>
      <c r="BN164" s="64">
        <f t="shared" si="7"/>
        <v>74.8</v>
      </c>
      <c r="BO164" s="64">
        <f t="shared" si="8"/>
        <v>0.14245014245014245</v>
      </c>
      <c r="BP164" s="64">
        <f t="shared" si="9"/>
        <v>0.14529914529914531</v>
      </c>
    </row>
    <row r="165" spans="1:68" ht="27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163.09523809523807</v>
      </c>
      <c r="Y167" s="547">
        <f>IFERROR(Y158/H158,"0")+IFERROR(Y159/H159,"0")+IFERROR(Y160/H160,"0")+IFERROR(Y161/H161,"0")+IFERROR(Y162/H162,"0")+IFERROR(Y163/H163,"0")+IFERROR(Y164/H164,"0")+IFERROR(Y165/H165,"0")+IFERROR(Y166/H166,"0")</f>
        <v>166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1.05732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457.5</v>
      </c>
      <c r="Y168" s="547">
        <f>IFERROR(SUM(Y158:Y166),"0")</f>
        <v>466.20000000000005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10.5</v>
      </c>
      <c r="Y170" s="546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8.3333333333333339</v>
      </c>
      <c r="Y173" s="547">
        <f>IFERROR(Y170/H170,"0")+IFERROR(Y171/H171,"0")+IFERROR(Y172/H172,"0")</f>
        <v>9</v>
      </c>
      <c r="Z173" s="547">
        <f>IFERROR(IF(Z170="",0,Z170),"0")+IFERROR(IF(Z171="",0,Z171),"0")+IFERROR(IF(Z172="",0,Z172),"0")</f>
        <v>5.3100000000000001E-2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10.5</v>
      </c>
      <c r="Y174" s="547">
        <f>IFERROR(SUM(Y170:Y172),"0")</f>
        <v>11.34</v>
      </c>
      <c r="Z174" s="37"/>
      <c r="AA174" s="548"/>
      <c r="AB174" s="548"/>
      <c r="AC174" s="548"/>
    </row>
    <row r="175" spans="1:68" ht="14.25" customHeight="1" x14ac:dyDescent="0.25">
      <c r="A175" s="568" t="s">
        <v>290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40</v>
      </c>
      <c r="Y192" s="546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700</v>
      </c>
      <c r="Y193" s="546">
        <f t="shared" si="10"/>
        <v>702</v>
      </c>
      <c r="Z193" s="36">
        <f>IFERROR(IF(Y193=0,"",ROUNDUP(Y193/H193,0)*0.00902),"")</f>
        <v>1.1726000000000001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727.22222222222217</v>
      </c>
      <c r="BN193" s="64">
        <f t="shared" si="12"/>
        <v>729.3</v>
      </c>
      <c r="BO193" s="64">
        <f t="shared" si="13"/>
        <v>0.98204264870931535</v>
      </c>
      <c r="BP193" s="64">
        <f t="shared" si="14"/>
        <v>0.98484848484848486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50</v>
      </c>
      <c r="Y194" s="546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69</v>
      </c>
      <c r="Y195" s="546">
        <f t="shared" si="10"/>
        <v>70.2</v>
      </c>
      <c r="Z195" s="36">
        <f>IFERROR(IF(Y195=0,"",ROUNDUP(Y195/H195,0)*0.00502),"")</f>
        <v>0.19578000000000001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73.98333333333332</v>
      </c>
      <c r="BN195" s="64">
        <f t="shared" si="12"/>
        <v>75.27</v>
      </c>
      <c r="BO195" s="64">
        <f t="shared" si="13"/>
        <v>0.16381766381766386</v>
      </c>
      <c r="BP195" s="64">
        <f t="shared" si="14"/>
        <v>0.16666666666666669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36</v>
      </c>
      <c r="Y196" s="546">
        <f t="shared" si="10"/>
        <v>36</v>
      </c>
      <c r="Z196" s="36">
        <f>IFERROR(IF(Y196=0,"",ROUNDUP(Y196/H196,0)*0.00502),"")</f>
        <v>0.1004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37.999999999999993</v>
      </c>
      <c r="BN196" s="64">
        <f t="shared" si="12"/>
        <v>37.999999999999993</v>
      </c>
      <c r="BO196" s="64">
        <f t="shared" si="13"/>
        <v>8.5470085470085472E-2</v>
      </c>
      <c r="BP196" s="64">
        <f t="shared" si="14"/>
        <v>8.5470085470085472E-2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66</v>
      </c>
      <c r="Y197" s="546">
        <f t="shared" si="10"/>
        <v>66.600000000000009</v>
      </c>
      <c r="Z197" s="36">
        <f>IFERROR(IF(Y197=0,"",ROUNDUP(Y197/H197,0)*0.00502),"")</f>
        <v>0.18574000000000002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69.666666666666657</v>
      </c>
      <c r="BN197" s="64">
        <f t="shared" si="12"/>
        <v>70.3</v>
      </c>
      <c r="BO197" s="64">
        <f t="shared" si="13"/>
        <v>0.15669515669515671</v>
      </c>
      <c r="BP197" s="64">
        <f t="shared" si="14"/>
        <v>0.15811965811965817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45</v>
      </c>
      <c r="Y198" s="546">
        <f t="shared" si="10"/>
        <v>45</v>
      </c>
      <c r="Z198" s="36">
        <f>IFERROR(IF(Y198=0,"",ROUNDUP(Y198/H198,0)*0.00502),"")</f>
        <v>0.1255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47.5</v>
      </c>
      <c r="BN198" s="64">
        <f t="shared" si="12"/>
        <v>47.5</v>
      </c>
      <c r="BO198" s="64">
        <f t="shared" si="13"/>
        <v>0.10683760683760685</v>
      </c>
      <c r="BP198" s="64">
        <f t="shared" si="14"/>
        <v>0.10683760683760685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284.81481481481484</v>
      </c>
      <c r="Y199" s="547">
        <f>IFERROR(Y191/H191,"0")+IFERROR(Y192/H192,"0")+IFERROR(Y193/H193,"0")+IFERROR(Y194/H194,"0")+IFERROR(Y195/H195,"0")+IFERROR(Y196/H196,"0")+IFERROR(Y197/H197,"0")+IFERROR(Y198/H198,"0")</f>
        <v>288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2.1137600000000005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1106</v>
      </c>
      <c r="Y200" s="547">
        <f>IFERROR(SUM(Y191:Y198),"0")</f>
        <v>1119.5999999999999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210</v>
      </c>
      <c r="Y204" s="546">
        <f t="shared" si="15"/>
        <v>217.49999999999997</v>
      </c>
      <c r="Z204" s="36">
        <f>IFERROR(IF(Y204=0,"",ROUNDUP(Y204/H204,0)*0.01898),"")</f>
        <v>0.47450000000000003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222.52758620689656</v>
      </c>
      <c r="BN204" s="64">
        <f t="shared" si="17"/>
        <v>230.47499999999999</v>
      </c>
      <c r="BO204" s="64">
        <f t="shared" si="18"/>
        <v>0.37715517241379315</v>
      </c>
      <c r="BP204" s="64">
        <f t="shared" si="19"/>
        <v>0.390625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300</v>
      </c>
      <c r="Y205" s="546">
        <f t="shared" si="15"/>
        <v>300</v>
      </c>
      <c r="Z205" s="36">
        <f t="shared" ref="Z205:Z210" si="20">IFERROR(IF(Y205=0,"",ROUNDUP(Y205/H205,0)*0.00651),"")</f>
        <v>0.81374999999999997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333.75</v>
      </c>
      <c r="BN205" s="64">
        <f t="shared" si="17"/>
        <v>333.75</v>
      </c>
      <c r="BO205" s="64">
        <f t="shared" si="18"/>
        <v>0.68681318681318682</v>
      </c>
      <c r="BP205" s="64">
        <f t="shared" si="19"/>
        <v>0.68681318681318682</v>
      </c>
    </row>
    <row r="206" spans="1:68" ht="27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240</v>
      </c>
      <c r="Y207" s="546">
        <f t="shared" si="15"/>
        <v>240</v>
      </c>
      <c r="Z207" s="36">
        <f t="shared" si="20"/>
        <v>0.65100000000000002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104</v>
      </c>
      <c r="Y209" s="546">
        <f t="shared" si="15"/>
        <v>105.6</v>
      </c>
      <c r="Z209" s="36">
        <f t="shared" si="20"/>
        <v>0.28644000000000003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114.92</v>
      </c>
      <c r="BN209" s="64">
        <f t="shared" si="17"/>
        <v>116.688</v>
      </c>
      <c r="BO209" s="64">
        <f t="shared" si="18"/>
        <v>0.23809523809523814</v>
      </c>
      <c r="BP209" s="64">
        <f t="shared" si="19"/>
        <v>0.24175824175824179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240</v>
      </c>
      <c r="Y210" s="546">
        <f t="shared" si="15"/>
        <v>240</v>
      </c>
      <c r="Z210" s="36">
        <f t="shared" si="20"/>
        <v>0.65100000000000002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265.8</v>
      </c>
      <c r="BN210" s="64">
        <f t="shared" si="17"/>
        <v>265.8</v>
      </c>
      <c r="BO210" s="64">
        <f t="shared" si="18"/>
        <v>0.5494505494505495</v>
      </c>
      <c r="BP210" s="64">
        <f t="shared" si="19"/>
        <v>0.5494505494505495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392.4712643678161</v>
      </c>
      <c r="Y211" s="547">
        <f>IFERROR(Y202/H202,"0")+IFERROR(Y203/H203,"0")+IFERROR(Y204/H204,"0")+IFERROR(Y205/H205,"0")+IFERROR(Y206/H206,"0")+IFERROR(Y207/H207,"0")+IFERROR(Y208/H208,"0")+IFERROR(Y209/H209,"0")+IFERROR(Y210/H210,"0")</f>
        <v>394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2.87669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1094</v>
      </c>
      <c r="Y212" s="547">
        <f>IFERROR(SUM(Y202:Y210),"0")</f>
        <v>1103.0999999999999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32</v>
      </c>
      <c r="Y214" s="546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32</v>
      </c>
      <c r="Y215" s="546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26.666666666666668</v>
      </c>
      <c r="Y216" s="547">
        <f>IFERROR(Y214/H214,"0")+IFERROR(Y215/H215,"0")</f>
        <v>28.000000000000004</v>
      </c>
      <c r="Z216" s="547">
        <f>IFERROR(IF(Z214="",0,Z214),"0")+IFERROR(IF(Z215="",0,Z215),"0")</f>
        <v>0.18228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64</v>
      </c>
      <c r="Y217" s="547">
        <f>IFERROR(SUM(Y214:Y215),"0")</f>
        <v>67.2</v>
      </c>
      <c r="Z217" s="37"/>
      <c r="AA217" s="548"/>
      <c r="AB217" s="548"/>
      <c r="AC217" s="548"/>
    </row>
    <row r="218" spans="1:68" ht="16.5" customHeight="1" x14ac:dyDescent="0.25">
      <c r="A218" s="563" t="s">
        <v>353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20</v>
      </c>
      <c r="Y223" s="546">
        <f t="shared" si="21"/>
        <v>23.2</v>
      </c>
      <c r="Z223" s="36">
        <f>IFERROR(IF(Y223=0,"",ROUNDUP(Y223/H223,0)*0.01898),"")</f>
        <v>3.7960000000000001E-2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20.75</v>
      </c>
      <c r="BN223" s="64">
        <f t="shared" si="23"/>
        <v>24.07</v>
      </c>
      <c r="BO223" s="64">
        <f t="shared" si="24"/>
        <v>2.6939655172413795E-2</v>
      </c>
      <c r="BP223" s="64">
        <f t="shared" si="25"/>
        <v>3.125E-2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36</v>
      </c>
      <c r="Y224" s="546">
        <f t="shared" si="21"/>
        <v>36</v>
      </c>
      <c r="Z224" s="36">
        <f t="shared" ref="Z224:Z229" si="26">IFERROR(IF(Y224=0,"",ROUNDUP(Y224/H224,0)*0.00902),"")</f>
        <v>8.1180000000000002E-2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37.89</v>
      </c>
      <c r="BN224" s="64">
        <f t="shared" si="23"/>
        <v>37.89</v>
      </c>
      <c r="BO224" s="64">
        <f t="shared" si="24"/>
        <v>6.8181818181818177E-2</v>
      </c>
      <c r="BP224" s="64">
        <f t="shared" si="25"/>
        <v>6.8181818181818177E-2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32</v>
      </c>
      <c r="Y228" s="546">
        <f t="shared" si="21"/>
        <v>32</v>
      </c>
      <c r="Z228" s="36">
        <f t="shared" si="26"/>
        <v>7.2160000000000002E-2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33.68</v>
      </c>
      <c r="BN228" s="64">
        <f t="shared" si="23"/>
        <v>33.68</v>
      </c>
      <c r="BO228" s="64">
        <f t="shared" si="24"/>
        <v>6.0606060606060608E-2</v>
      </c>
      <c r="BP228" s="64">
        <f t="shared" si="25"/>
        <v>6.0606060606060608E-2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18.724137931034484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19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0.1913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88</v>
      </c>
      <c r="Y231" s="547">
        <f>IFERROR(SUM(Y220:Y229),"0")</f>
        <v>91.2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382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386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7.0000000000000009</v>
      </c>
      <c r="Y242" s="546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3.8888888888888893</v>
      </c>
      <c r="Y246" s="547">
        <f>IFERROR(Y241/H241,"0")+IFERROR(Y242/H242,"0")+IFERROR(Y243/H243,"0")+IFERROR(Y244/H244,"0")+IFERROR(Y245/H245,"0")</f>
        <v>4</v>
      </c>
      <c r="Z246" s="547">
        <f>IFERROR(IF(Z241="",0,Z241),"0")+IFERROR(IF(Z242="",0,Z242),"0")+IFERROR(IF(Z243="",0,Z243),"0")+IFERROR(IF(Z244="",0,Z244),"0")+IFERROR(IF(Z245="",0,Z245),"0")</f>
        <v>2.3599999999999999E-2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7.0000000000000009</v>
      </c>
      <c r="Y247" s="547">
        <f>IFERROR(SUM(Y241:Y245),"0")</f>
        <v>7.2</v>
      </c>
      <c r="Z247" s="37"/>
      <c r="AA247" s="548"/>
      <c r="AB247" s="548"/>
      <c r="AC247" s="548"/>
    </row>
    <row r="248" spans="1:68" ht="16.5" customHeight="1" x14ac:dyDescent="0.25">
      <c r="A248" s="563" t="s">
        <v>398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414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426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40</v>
      </c>
      <c r="Y268" s="546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160</v>
      </c>
      <c r="Y269" s="546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83.333333333333343</v>
      </c>
      <c r="Y270" s="547">
        <f>IFERROR(Y267/H267,"0")+IFERROR(Y268/H268,"0")+IFERROR(Y269/H269,"0")</f>
        <v>84</v>
      </c>
      <c r="Z270" s="547">
        <f>IFERROR(IF(Z267="",0,Z267),"0")+IFERROR(IF(Z268="",0,Z268),"0")+IFERROR(IF(Z269="",0,Z269),"0")</f>
        <v>0.54683999999999999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200</v>
      </c>
      <c r="Y271" s="547">
        <f>IFERROR(SUM(Y267:Y269),"0")</f>
        <v>201.59999999999997</v>
      </c>
      <c r="Z271" s="37"/>
      <c r="AA271" s="548"/>
      <c r="AB271" s="548"/>
      <c r="AC271" s="548"/>
    </row>
    <row r="272" spans="1:68" ht="16.5" customHeight="1" x14ac:dyDescent="0.25">
      <c r="A272" s="563" t="s">
        <v>436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443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448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87.5</v>
      </c>
      <c r="Y300" s="546">
        <f t="shared" si="27"/>
        <v>88.2</v>
      </c>
      <c r="Z300" s="36">
        <f>IFERROR(IF(Y300=0,"",ROUNDUP(Y300/H300,0)*0.00502),"")</f>
        <v>0.21084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91.666666666666671</v>
      </c>
      <c r="BN300" s="64">
        <f t="shared" si="29"/>
        <v>92.4</v>
      </c>
      <c r="BO300" s="64">
        <f t="shared" si="30"/>
        <v>0.17806267806267806</v>
      </c>
      <c r="BP300" s="64">
        <f t="shared" si="31"/>
        <v>0.17948717948717952</v>
      </c>
    </row>
    <row r="301" spans="1:68" ht="27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15</v>
      </c>
      <c r="Y302" s="546">
        <f t="shared" si="27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16.900000000000002</v>
      </c>
      <c r="BN302" s="64">
        <f t="shared" si="29"/>
        <v>18.251999999999999</v>
      </c>
      <c r="BO302" s="64">
        <f t="shared" si="30"/>
        <v>4.5787545787545791E-2</v>
      </c>
      <c r="BP302" s="64">
        <f t="shared" si="31"/>
        <v>4.9450549450549455E-2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50</v>
      </c>
      <c r="Y303" s="547">
        <f>IFERROR(Y296/H296,"0")+IFERROR(Y297/H297,"0")+IFERROR(Y298/H298,"0")+IFERROR(Y299/H299,"0")+IFERROR(Y300/H300,"0")+IFERROR(Y301/H301,"0")+IFERROR(Y302/H302,"0")</f>
        <v>51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0.26943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102.5</v>
      </c>
      <c r="Y304" s="547">
        <f>IFERROR(SUM(Y296:Y302),"0")</f>
        <v>104.4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70</v>
      </c>
      <c r="Y314" s="546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74.325000000000003</v>
      </c>
      <c r="BN314" s="64">
        <f>IFERROR(Y314*I314/H314,"0")</f>
        <v>80.271000000000001</v>
      </c>
      <c r="BO314" s="64">
        <f>IFERROR(1/J314*(X314/H314),"0")</f>
        <v>0.13020833333333331</v>
      </c>
      <c r="BP314" s="64">
        <f>IFERROR(1/J314*(Y314/H314),"0")</f>
        <v>0.140625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350</v>
      </c>
      <c r="Y315" s="546">
        <f>IFERROR(IF(X315="",0,CEILING((X315/$H315),1)*$H315),"")</f>
        <v>351</v>
      </c>
      <c r="Z315" s="36">
        <f>IFERROR(IF(Y315=0,"",ROUNDUP(Y315/H315,0)*0.01898),"")</f>
        <v>0.85409999999999997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373.28846153846155</v>
      </c>
      <c r="BN315" s="64">
        <f>IFERROR(Y315*I315/H315,"0")</f>
        <v>374.35500000000008</v>
      </c>
      <c r="BO315" s="64">
        <f>IFERROR(1/J315*(X315/H315),"0")</f>
        <v>0.70112179487179493</v>
      </c>
      <c r="BP315" s="64">
        <f>IFERROR(1/J315*(Y315/H315),"0")</f>
        <v>0.703125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100</v>
      </c>
      <c r="Y316" s="546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65.109890109890102</v>
      </c>
      <c r="Y317" s="547">
        <f>IFERROR(Y314/H314,"0")+IFERROR(Y315/H315,"0")+IFERROR(Y316/H316,"0")</f>
        <v>66</v>
      </c>
      <c r="Z317" s="547">
        <f>IFERROR(IF(Z314="",0,Z314),"0")+IFERROR(IF(Z315="",0,Z315),"0")+IFERROR(IF(Z316="",0,Z316),"0")</f>
        <v>1.25268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520</v>
      </c>
      <c r="Y318" s="547">
        <f>IFERROR(SUM(Y314:Y316),"0")</f>
        <v>527.40000000000009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51.000000000000007</v>
      </c>
      <c r="Y322" s="546">
        <f>IFERROR(IF(X322="",0,CEILING((X322/$H322),1)*$H322),"")</f>
        <v>51</v>
      </c>
      <c r="Z322" s="36">
        <f>IFERROR(IF(Y322=0,"",ROUNDUP(Y322/H322,0)*0.00651),"")</f>
        <v>0.13020000000000001</v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59.100000000000009</v>
      </c>
      <c r="BN322" s="64">
        <f>IFERROR(Y322*I322/H322,"0")</f>
        <v>59.100000000000009</v>
      </c>
      <c r="BO322" s="64">
        <f>IFERROR(1/J322*(X322/H322),"0")</f>
        <v>0.10989010989010992</v>
      </c>
      <c r="BP322" s="64">
        <f>IFERROR(1/J322*(Y322/H322),"0")</f>
        <v>0.1098901098901099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170</v>
      </c>
      <c r="Y323" s="546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86.666666666666671</v>
      </c>
      <c r="Y324" s="547">
        <f>IFERROR(Y320/H320,"0")+IFERROR(Y321/H321,"0")+IFERROR(Y322/H322,"0")+IFERROR(Y323/H323,"0")</f>
        <v>87</v>
      </c>
      <c r="Z324" s="547">
        <f>IFERROR(IF(Z320="",0,Z320),"0")+IFERROR(IF(Z321="",0,Z321),"0")+IFERROR(IF(Z322="",0,Z322),"0")+IFERROR(IF(Z323="",0,Z323),"0")</f>
        <v>0.56637000000000004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221</v>
      </c>
      <c r="Y325" s="547">
        <f>IFERROR(SUM(Y320:Y323),"0")</f>
        <v>221.85</v>
      </c>
      <c r="Z325" s="37"/>
      <c r="AA325" s="548"/>
      <c r="AB325" s="548"/>
      <c r="AC325" s="548"/>
    </row>
    <row r="326" spans="1:68" ht="14.25" customHeight="1" x14ac:dyDescent="0.25">
      <c r="A326" s="568" t="s">
        <v>517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100</v>
      </c>
      <c r="Y327" s="546">
        <f>IFERROR(IF(X327="",0,CEILING((X327/$H327),1)*$H327),"")</f>
        <v>100</v>
      </c>
      <c r="Z327" s="36">
        <f>IFERROR(IF(Y327=0,"",ROUNDUP(Y327/H327,0)*0.00474),"")</f>
        <v>0.23700000000000002</v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112.00000000000001</v>
      </c>
      <c r="BN327" s="64">
        <f>IFERROR(Y327*I327/H327,"0")</f>
        <v>112.00000000000001</v>
      </c>
      <c r="BO327" s="64">
        <f>IFERROR(1/J327*(X327/H327),"0")</f>
        <v>0.21008403361344538</v>
      </c>
      <c r="BP327" s="64">
        <f>IFERROR(1/J327*(Y327/H327),"0")</f>
        <v>0.21008403361344538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100</v>
      </c>
      <c r="Y329" s="546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100</v>
      </c>
      <c r="Y330" s="547">
        <f>IFERROR(Y327/H327,"0")+IFERROR(Y328/H328,"0")+IFERROR(Y329/H329,"0")</f>
        <v>100</v>
      </c>
      <c r="Z330" s="547">
        <f>IFERROR(IF(Z327="",0,Z327),"0")+IFERROR(IF(Z328="",0,Z328),"0")+IFERROR(IF(Z329="",0,Z329),"0")</f>
        <v>0.47400000000000003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200</v>
      </c>
      <c r="Y331" s="547">
        <f>IFERROR(SUM(Y327:Y329),"0")</f>
        <v>200</v>
      </c>
      <c r="Z331" s="37"/>
      <c r="AA331" s="548"/>
      <c r="AB331" s="548"/>
      <c r="AC331" s="548"/>
    </row>
    <row r="332" spans="1:68" ht="16.5" customHeight="1" x14ac:dyDescent="0.25">
      <c r="A332" s="563" t="s">
        <v>526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700</v>
      </c>
      <c r="Y335" s="546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454.99999999999989</v>
      </c>
      <c r="Y336" s="546">
        <f>IFERROR(IF(X336="",0,CEILING((X336/$H336),1)*$H336),"")</f>
        <v>455.70000000000005</v>
      </c>
      <c r="Z336" s="36">
        <f>IFERROR(IF(Y336=0,"",ROUNDUP(Y336/H336,0)*0.00651),"")</f>
        <v>1.4126700000000001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506.99999999999977</v>
      </c>
      <c r="BN336" s="64">
        <f>IFERROR(Y336*I336/H336,"0")</f>
        <v>507.78</v>
      </c>
      <c r="BO336" s="64">
        <f>IFERROR(1/J336*(X336/H336),"0")</f>
        <v>1.1904761904761902</v>
      </c>
      <c r="BP336" s="64">
        <f>IFERROR(1/J336*(Y336/H336),"0")</f>
        <v>1.1923076923076923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549.99999999999989</v>
      </c>
      <c r="Y337" s="547">
        <f>IFERROR(Y334/H334,"0")+IFERROR(Y335/H335,"0")+IFERROR(Y336/H336,"0")</f>
        <v>551</v>
      </c>
      <c r="Z337" s="547">
        <f>IFERROR(IF(Z334="",0,Z334),"0")+IFERROR(IF(Z335="",0,Z335),"0")+IFERROR(IF(Z336="",0,Z336),"0")</f>
        <v>3.5870100000000003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1155</v>
      </c>
      <c r="Y338" s="547">
        <f>IFERROR(SUM(Y334:Y336),"0")</f>
        <v>1157.0999999999999</v>
      </c>
      <c r="Z338" s="37"/>
      <c r="AA338" s="548"/>
      <c r="AB338" s="548"/>
      <c r="AC338" s="548"/>
    </row>
    <row r="339" spans="1:68" ht="27.75" customHeight="1" x14ac:dyDescent="0.2">
      <c r="A339" s="602" t="s">
        <v>536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537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1800</v>
      </c>
      <c r="Y342" s="546">
        <f t="shared" ref="Y342:Y348" si="32">IFERROR(IF(X342="",0,CEILING((X342/$H342),1)*$H342),"")</f>
        <v>1800</v>
      </c>
      <c r="Z342" s="36">
        <f>IFERROR(IF(Y342=0,"",ROUNDUP(Y342/H342,0)*0.02175),"")</f>
        <v>2.61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1857.6</v>
      </c>
      <c r="BN342" s="64">
        <f t="shared" ref="BN342:BN348" si="34">IFERROR(Y342*I342/H342,"0")</f>
        <v>1857.6</v>
      </c>
      <c r="BO342" s="64">
        <f t="shared" ref="BO342:BO348" si="35">IFERROR(1/J342*(X342/H342),"0")</f>
        <v>2.5</v>
      </c>
      <c r="BP342" s="64">
        <f t="shared" ref="BP342:BP348" si="36">IFERROR(1/J342*(Y342/H342),"0")</f>
        <v>2.5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1300</v>
      </c>
      <c r="Y343" s="546">
        <f t="shared" si="32"/>
        <v>1305</v>
      </c>
      <c r="Z343" s="36">
        <f>IFERROR(IF(Y343=0,"",ROUNDUP(Y343/H343,0)*0.02175),"")</f>
        <v>1.8922499999999998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1341.6</v>
      </c>
      <c r="BN343" s="64">
        <f t="shared" si="34"/>
        <v>1346.76</v>
      </c>
      <c r="BO343" s="64">
        <f t="shared" si="35"/>
        <v>1.8055555555555556</v>
      </c>
      <c r="BP343" s="64">
        <f t="shared" si="36"/>
        <v>1.8125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1000</v>
      </c>
      <c r="Y344" s="546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1200</v>
      </c>
      <c r="Y345" s="546">
        <f t="shared" si="32"/>
        <v>1200</v>
      </c>
      <c r="Z345" s="36">
        <f>IFERROR(IF(Y345=0,"",ROUNDUP(Y345/H345,0)*0.02175),"")</f>
        <v>1.7399999999999998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1238.4000000000001</v>
      </c>
      <c r="BN345" s="64">
        <f t="shared" si="34"/>
        <v>1238.4000000000001</v>
      </c>
      <c r="BO345" s="64">
        <f t="shared" si="35"/>
        <v>1.6666666666666665</v>
      </c>
      <c r="BP345" s="64">
        <f t="shared" si="36"/>
        <v>1.6666666666666665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20</v>
      </c>
      <c r="Y348" s="546">
        <f t="shared" si="32"/>
        <v>20</v>
      </c>
      <c r="Z348" s="36">
        <f>IFERROR(IF(Y348=0,"",ROUNDUP(Y348/H348,0)*0.00902),"")</f>
        <v>3.6080000000000001E-2</v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20.84</v>
      </c>
      <c r="BN348" s="64">
        <f t="shared" si="34"/>
        <v>20.84</v>
      </c>
      <c r="BO348" s="64">
        <f t="shared" si="35"/>
        <v>3.0303030303030304E-2</v>
      </c>
      <c r="BP348" s="64">
        <f t="shared" si="36"/>
        <v>3.0303030303030304E-2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357.33333333333337</v>
      </c>
      <c r="Y349" s="547">
        <f>IFERROR(Y342/H342,"0")+IFERROR(Y343/H343,"0")+IFERROR(Y344/H344,"0")+IFERROR(Y345/H345,"0")+IFERROR(Y346/H346,"0")+IFERROR(Y347/H347,"0")+IFERROR(Y348/H348,"0")</f>
        <v>358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7.7355800000000006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5320</v>
      </c>
      <c r="Y350" s="547">
        <f>IFERROR(SUM(Y342:Y348),"0")</f>
        <v>5330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1100</v>
      </c>
      <c r="Y352" s="546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73.333333333333329</v>
      </c>
      <c r="Y354" s="547">
        <f>IFERROR(Y352/H352,"0")+IFERROR(Y353/H353,"0")</f>
        <v>74</v>
      </c>
      <c r="Z354" s="547">
        <f>IFERROR(IF(Z352="",0,Z352),"0")+IFERROR(IF(Z353="",0,Z353),"0")</f>
        <v>1.6094999999999999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1100</v>
      </c>
      <c r="Y355" s="547">
        <f>IFERROR(SUM(Y352:Y353),"0")</f>
        <v>1110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20</v>
      </c>
      <c r="Y358" s="546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2.2222222222222223</v>
      </c>
      <c r="Y359" s="547">
        <f>IFERROR(Y357/H357,"0")+IFERROR(Y358/H358,"0")</f>
        <v>3</v>
      </c>
      <c r="Z359" s="547">
        <f>IFERROR(IF(Z357="",0,Z357),"0")+IFERROR(IF(Z358="",0,Z358),"0")</f>
        <v>5.6940000000000004E-2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20</v>
      </c>
      <c r="Y360" s="547">
        <f>IFERROR(SUM(Y357:Y358),"0")</f>
        <v>27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30</v>
      </c>
      <c r="Y362" s="546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3.3333333333333335</v>
      </c>
      <c r="Y363" s="547">
        <f>IFERROR(Y362/H362,"0")</f>
        <v>4</v>
      </c>
      <c r="Z363" s="547">
        <f>IFERROR(IF(Z362="",0,Z362),"0")</f>
        <v>7.5920000000000001E-2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30</v>
      </c>
      <c r="Y364" s="547">
        <f>IFERROR(SUM(Y362:Y362),"0")</f>
        <v>36</v>
      </c>
      <c r="Z364" s="37"/>
      <c r="AA364" s="548"/>
      <c r="AB364" s="548"/>
      <c r="AC364" s="548"/>
    </row>
    <row r="365" spans="1:68" ht="16.5" customHeight="1" x14ac:dyDescent="0.25">
      <c r="A365" s="563" t="s">
        <v>571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</v>
      </c>
      <c r="Y378" s="546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2.2222222222222223</v>
      </c>
      <c r="Y380" s="547">
        <f>IFERROR(Y378/H378,"0")+IFERROR(Y379/H379,"0")</f>
        <v>3</v>
      </c>
      <c r="Z380" s="547">
        <f>IFERROR(IF(Z378="",0,Z378),"0")+IFERROR(IF(Z379="",0,Z379),"0")</f>
        <v>5.6940000000000004E-2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20</v>
      </c>
      <c r="Y381" s="547">
        <f>IFERROR(SUM(Y378:Y379),"0")</f>
        <v>27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593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594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28</v>
      </c>
      <c r="Y394" s="546">
        <f t="shared" si="37"/>
        <v>29.400000000000002</v>
      </c>
      <c r="Z394" s="36">
        <f t="shared" si="42"/>
        <v>7.0280000000000009E-2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29.733333333333331</v>
      </c>
      <c r="BN394" s="64">
        <f t="shared" si="39"/>
        <v>31.22</v>
      </c>
      <c r="BO394" s="64">
        <f t="shared" si="40"/>
        <v>5.6980056980056981E-2</v>
      </c>
      <c r="BP394" s="64">
        <f t="shared" si="41"/>
        <v>5.9829059829059839E-2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45.5</v>
      </c>
      <c r="Y397" s="546">
        <f t="shared" si="37"/>
        <v>46.2</v>
      </c>
      <c r="Z397" s="36">
        <f t="shared" si="42"/>
        <v>0.11044000000000001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48.316666666666663</v>
      </c>
      <c r="BN397" s="64">
        <f t="shared" si="39"/>
        <v>49.06</v>
      </c>
      <c r="BO397" s="64">
        <f t="shared" si="40"/>
        <v>9.2592592592592587E-2</v>
      </c>
      <c r="BP397" s="64">
        <f t="shared" si="41"/>
        <v>9.401709401709403E-2</v>
      </c>
    </row>
    <row r="398" spans="1:68" ht="37.5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35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36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0.18072000000000002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73.5</v>
      </c>
      <c r="Y400" s="547">
        <f>IFERROR(SUM(Y389:Y398),"0")</f>
        <v>75.600000000000009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626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641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30</v>
      </c>
      <c r="Y420" s="546">
        <f>IFERROR(IF(X420="",0,CEILING((X420/$H420),1)*$H420),"")</f>
        <v>30</v>
      </c>
      <c r="Z420" s="36">
        <f>IFERROR(IF(Y420=0,"",ROUNDUP(Y420/H420,0)*0.00651),"")</f>
        <v>0.16275000000000001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52.5</v>
      </c>
      <c r="BN420" s="64">
        <f>IFERROR(Y420*I420/H420,"0")</f>
        <v>52.5</v>
      </c>
      <c r="BO420" s="64">
        <f>IFERROR(1/J420*(X420/H420),"0")</f>
        <v>0.13736263736263737</v>
      </c>
      <c r="BP420" s="64">
        <f>IFERROR(1/J420*(Y420/H420),"0")</f>
        <v>0.13736263736263737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25</v>
      </c>
      <c r="Y421" s="547">
        <f>IFERROR(Y420/H420,"0")</f>
        <v>25</v>
      </c>
      <c r="Z421" s="547">
        <f>IFERROR(IF(Z420="",0,Z420),"0")</f>
        <v>0.16275000000000001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30</v>
      </c>
      <c r="Y422" s="547">
        <f>IFERROR(SUM(Y420:Y420),"0")</f>
        <v>30</v>
      </c>
      <c r="Z422" s="37"/>
      <c r="AA422" s="548"/>
      <c r="AB422" s="548"/>
      <c r="AC422" s="548"/>
    </row>
    <row r="423" spans="1:68" ht="27.75" customHeight="1" x14ac:dyDescent="0.2">
      <c r="A423" s="602" t="s">
        <v>645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645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110</v>
      </c>
      <c r="Y426" s="546">
        <f t="shared" ref="Y426:Y437" si="43">IFERROR(IF(X426="",0,CEILING((X426/$H426),1)*$H426),"")</f>
        <v>110.88000000000001</v>
      </c>
      <c r="Z426" s="36">
        <f t="shared" ref="Z426:Z432" si="44">IFERROR(IF(Y426=0,"",ROUNDUP(Y426/H426,0)*0.01196),"")</f>
        <v>0.25115999999999999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117.49999999999999</v>
      </c>
      <c r="BN426" s="64">
        <f t="shared" ref="BN426:BN437" si="46">IFERROR(Y426*I426/H426,"0")</f>
        <v>118.44</v>
      </c>
      <c r="BO426" s="64">
        <f t="shared" ref="BO426:BO437" si="47">IFERROR(1/J426*(X426/H426),"0")</f>
        <v>0.20032051282051283</v>
      </c>
      <c r="BP426" s="64">
        <f t="shared" ref="BP426:BP437" si="48">IFERROR(1/J426*(Y426/H426),"0")</f>
        <v>0.20192307692307693</v>
      </c>
    </row>
    <row r="427" spans="1:68" ht="27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160</v>
      </c>
      <c r="Y428" s="546">
        <f t="shared" si="43"/>
        <v>163.68</v>
      </c>
      <c r="Z428" s="36">
        <f t="shared" si="44"/>
        <v>0.37075999999999998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170.90909090909091</v>
      </c>
      <c r="BN428" s="64">
        <f t="shared" si="46"/>
        <v>174.84</v>
      </c>
      <c r="BO428" s="64">
        <f t="shared" si="47"/>
        <v>0.29137529137529139</v>
      </c>
      <c r="BP428" s="64">
        <f t="shared" si="48"/>
        <v>0.29807692307692307</v>
      </c>
    </row>
    <row r="429" spans="1:68" ht="27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100</v>
      </c>
      <c r="Y431" s="546">
        <f t="shared" si="43"/>
        <v>100.32000000000001</v>
      </c>
      <c r="Z431" s="36">
        <f t="shared" si="44"/>
        <v>0.22724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106.81818181818181</v>
      </c>
      <c r="BN431" s="64">
        <f t="shared" si="46"/>
        <v>107.16</v>
      </c>
      <c r="BO431" s="64">
        <f t="shared" si="47"/>
        <v>0.18210955710955709</v>
      </c>
      <c r="BP431" s="64">
        <f t="shared" si="48"/>
        <v>0.18269230769230771</v>
      </c>
    </row>
    <row r="432" spans="1:68" ht="16.5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60</v>
      </c>
      <c r="Y434" s="546">
        <f t="shared" si="43"/>
        <v>62.4</v>
      </c>
      <c r="Z434" s="36">
        <f>IFERROR(IF(Y434=0,"",ROUNDUP(Y434/H434,0)*0.00902),"")</f>
        <v>0.11726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86.625</v>
      </c>
      <c r="BN434" s="64">
        <f t="shared" si="46"/>
        <v>90.089999999999989</v>
      </c>
      <c r="BO434" s="64">
        <f t="shared" si="47"/>
        <v>9.4696969696969696E-2</v>
      </c>
      <c r="BP434" s="64">
        <f t="shared" si="48"/>
        <v>9.8484848484848481E-2</v>
      </c>
    </row>
    <row r="435" spans="1:68" ht="27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126</v>
      </c>
      <c r="Y437" s="546">
        <f t="shared" si="43"/>
        <v>129.6</v>
      </c>
      <c r="Z437" s="36">
        <f>IFERROR(IF(Y437=0,"",ROUNDUP(Y437/H437,0)*0.00937),"")</f>
        <v>0.25298999999999999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182.70000000000002</v>
      </c>
      <c r="BN437" s="64">
        <f t="shared" si="46"/>
        <v>187.92</v>
      </c>
      <c r="BO437" s="64">
        <f t="shared" si="47"/>
        <v>0.21875</v>
      </c>
      <c r="BP437" s="64">
        <f t="shared" si="48"/>
        <v>0.22500000000000001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108.82575757575756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111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1.2194100000000001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556</v>
      </c>
      <c r="Y439" s="547">
        <f>IFERROR(SUM(Y426:Y437),"0")</f>
        <v>566.88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150</v>
      </c>
      <c r="Y441" s="546">
        <f>IFERROR(IF(X441="",0,CEILING((X441/$H441),1)*$H441),"")</f>
        <v>153.12</v>
      </c>
      <c r="Z441" s="36">
        <f>IFERROR(IF(Y441=0,"",ROUNDUP(Y441/H441,0)*0.01196),"")</f>
        <v>0.34683999999999998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160.22727272727272</v>
      </c>
      <c r="BN441" s="64">
        <f>IFERROR(Y441*I441/H441,"0")</f>
        <v>163.56</v>
      </c>
      <c r="BO441" s="64">
        <f>IFERROR(1/J441*(X441/H441),"0")</f>
        <v>0.27316433566433568</v>
      </c>
      <c r="BP441" s="64">
        <f>IFERROR(1/J441*(Y441/H441),"0")</f>
        <v>0.27884615384615385</v>
      </c>
    </row>
    <row r="442" spans="1:68" ht="16.5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28.409090909090907</v>
      </c>
      <c r="Y444" s="547">
        <f>IFERROR(Y441/H441,"0")+IFERROR(Y442/H442,"0")+IFERROR(Y443/H443,"0")</f>
        <v>29</v>
      </c>
      <c r="Z444" s="547">
        <f>IFERROR(IF(Z441="",0,Z441),"0")+IFERROR(IF(Z442="",0,Z442),"0")+IFERROR(IF(Z443="",0,Z443),"0")</f>
        <v>0.34683999999999998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150</v>
      </c>
      <c r="Y445" s="547">
        <f>IFERROR(SUM(Y441:Y443),"0")</f>
        <v>153.12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40</v>
      </c>
      <c r="Y447" s="546">
        <f t="shared" ref="Y447:Y452" si="49">IFERROR(IF(X447="",0,CEILING((X447/$H447),1)*$H447),"")</f>
        <v>42.24</v>
      </c>
      <c r="Z447" s="36">
        <f>IFERROR(IF(Y447=0,"",ROUNDUP(Y447/H447,0)*0.01196),"")</f>
        <v>9.5680000000000001E-2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42.727272727272727</v>
      </c>
      <c r="BN447" s="64">
        <f t="shared" ref="BN447:BN452" si="51">IFERROR(Y447*I447/H447,"0")</f>
        <v>45.12</v>
      </c>
      <c r="BO447" s="64">
        <f t="shared" ref="BO447:BO452" si="52">IFERROR(1/J447*(X447/H447),"0")</f>
        <v>7.2843822843822847E-2</v>
      </c>
      <c r="BP447" s="64">
        <f t="shared" ref="BP447:BP452" si="53">IFERROR(1/J447*(Y447/H447),"0")</f>
        <v>7.6923076923076927E-2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100</v>
      </c>
      <c r="Y448" s="546">
        <f t="shared" si="49"/>
        <v>100.32000000000001</v>
      </c>
      <c r="Z448" s="36">
        <f>IFERROR(IF(Y448=0,"",ROUNDUP(Y448/H448,0)*0.01196),"")</f>
        <v>0.22724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106.81818181818181</v>
      </c>
      <c r="BN448" s="64">
        <f t="shared" si="51"/>
        <v>107.16</v>
      </c>
      <c r="BO448" s="64">
        <f t="shared" si="52"/>
        <v>0.18210955710955709</v>
      </c>
      <c r="BP448" s="64">
        <f t="shared" si="53"/>
        <v>0.18269230769230771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110</v>
      </c>
      <c r="Y449" s="546">
        <f t="shared" si="49"/>
        <v>110.88000000000001</v>
      </c>
      <c r="Z449" s="36">
        <f>IFERROR(IF(Y449=0,"",ROUNDUP(Y449/H449,0)*0.01196),"")</f>
        <v>0.25115999999999999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117.49999999999999</v>
      </c>
      <c r="BN449" s="64">
        <f t="shared" si="51"/>
        <v>118.44</v>
      </c>
      <c r="BO449" s="64">
        <f t="shared" si="52"/>
        <v>0.20032051282051283</v>
      </c>
      <c r="BP449" s="64">
        <f t="shared" si="53"/>
        <v>0.20192307692307693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66</v>
      </c>
      <c r="Y450" s="546">
        <f t="shared" si="49"/>
        <v>67.2</v>
      </c>
      <c r="Z450" s="36">
        <f>IFERROR(IF(Y450=0,"",ROUNDUP(Y450/H450,0)*0.00902),"")</f>
        <v>0.12628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95.287500000000009</v>
      </c>
      <c r="BN450" s="64">
        <f t="shared" si="51"/>
        <v>97.02000000000001</v>
      </c>
      <c r="BO450" s="64">
        <f t="shared" si="52"/>
        <v>0.10416666666666667</v>
      </c>
      <c r="BP450" s="64">
        <f t="shared" si="53"/>
        <v>0.10606060606060608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18</v>
      </c>
      <c r="Y451" s="546">
        <f t="shared" si="49"/>
        <v>19.2</v>
      </c>
      <c r="Z451" s="36">
        <f>IFERROR(IF(Y451=0,"",ROUNDUP(Y451/H451,0)*0.00902),"")</f>
        <v>3.6080000000000001E-2</v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25.087500000000002</v>
      </c>
      <c r="BN451" s="64">
        <f t="shared" si="51"/>
        <v>26.76</v>
      </c>
      <c r="BO451" s="64">
        <f t="shared" si="52"/>
        <v>2.8409090909090912E-2</v>
      </c>
      <c r="BP451" s="64">
        <f t="shared" si="53"/>
        <v>3.0303030303030304E-2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60</v>
      </c>
      <c r="Y452" s="546">
        <f t="shared" si="49"/>
        <v>62.4</v>
      </c>
      <c r="Z452" s="36">
        <f>IFERROR(IF(Y452=0,"",ROUNDUP(Y452/H452,0)*0.00902),"")</f>
        <v>0.11726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83.625000000000014</v>
      </c>
      <c r="BN452" s="64">
        <f t="shared" si="51"/>
        <v>86.970000000000013</v>
      </c>
      <c r="BO452" s="64">
        <f t="shared" si="52"/>
        <v>9.4696969696969696E-2</v>
      </c>
      <c r="BP452" s="64">
        <f t="shared" si="53"/>
        <v>9.8484848484848481E-2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77.348484848484844</v>
      </c>
      <c r="Y453" s="547">
        <f>IFERROR(Y447/H447,"0")+IFERROR(Y448/H448,"0")+IFERROR(Y449/H449,"0")+IFERROR(Y450/H450,"0")+IFERROR(Y451/H451,"0")+IFERROR(Y452/H452,"0")</f>
        <v>79</v>
      </c>
      <c r="Z453" s="547">
        <f>IFERROR(IF(Z447="",0,Z447),"0")+IFERROR(IF(Z448="",0,Z448),"0")+IFERROR(IF(Z449="",0,Z449),"0")+IFERROR(IF(Z450="",0,Z450),"0")+IFERROR(IF(Z451="",0,Z451),"0")+IFERROR(IF(Z452="",0,Z452),"0")</f>
        <v>0.8536999999999999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394</v>
      </c>
      <c r="Y454" s="547">
        <f>IFERROR(SUM(Y447:Y452),"0")</f>
        <v>402.23999999999995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707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707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1600</v>
      </c>
      <c r="Y482" s="546">
        <f>IFERROR(IF(X482="",0,CEILING((X482/$H482),1)*$H482),"")</f>
        <v>1602</v>
      </c>
      <c r="Z482" s="36">
        <f>IFERROR(IF(Y482=0,"",ROUNDUP(Y482/H482,0)*0.01898),"")</f>
        <v>3.3784399999999999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1692.2666666666667</v>
      </c>
      <c r="BN482" s="64">
        <f>IFERROR(Y482*I482/H482,"0")</f>
        <v>1694.3820000000001</v>
      </c>
      <c r="BO482" s="64">
        <f>IFERROR(1/J482*(X482/H482),"0")</f>
        <v>2.7777777777777777</v>
      </c>
      <c r="BP482" s="64">
        <f>IFERROR(1/J482*(Y482/H482),"0")</f>
        <v>2.78125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177.77777777777777</v>
      </c>
      <c r="Y483" s="547">
        <f>IFERROR(Y482/H482,"0")</f>
        <v>178</v>
      </c>
      <c r="Z483" s="547">
        <f>IFERROR(IF(Z482="",0,Z482),"0")</f>
        <v>3.3784399999999999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1600</v>
      </c>
      <c r="Y484" s="547">
        <f>IFERROR(SUM(Y482:Y482),"0")</f>
        <v>1602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748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17298.599999999999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17466.53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749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18433.564328168639</v>
      </c>
      <c r="Y496" s="547">
        <f>IFERROR(SUM(BN22:BN492),"0")</f>
        <v>18614.743000000002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750</v>
      </c>
      <c r="Q497" s="671"/>
      <c r="R497" s="671"/>
      <c r="S497" s="671"/>
      <c r="T497" s="671"/>
      <c r="U497" s="671"/>
      <c r="V497" s="672"/>
      <c r="W497" s="37" t="s">
        <v>751</v>
      </c>
      <c r="X497" s="38">
        <f>ROUNDUP(SUM(BO22:BO492),0)</f>
        <v>31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752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19208.564328168639</v>
      </c>
      <c r="Y498" s="547">
        <f>GrossWeightTotalR+PalletQtyTotalR*25</f>
        <v>19389.743000000002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753</v>
      </c>
      <c r="Q499" s="671"/>
      <c r="R499" s="671"/>
      <c r="S499" s="671"/>
      <c r="T499" s="671"/>
      <c r="U499" s="671"/>
      <c r="V499" s="672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3326.5023823558313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3356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754</v>
      </c>
      <c r="Q500" s="671"/>
      <c r="R500" s="671"/>
      <c r="S500" s="671"/>
      <c r="T500" s="671"/>
      <c r="U500" s="671"/>
      <c r="V500" s="672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34.92116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251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536</v>
      </c>
      <c r="U502" s="622"/>
      <c r="V502" s="588" t="s">
        <v>593</v>
      </c>
      <c r="W502" s="621"/>
      <c r="X502" s="622"/>
      <c r="Y502" s="542" t="s">
        <v>645</v>
      </c>
      <c r="Z502" s="588" t="s">
        <v>707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757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223</v>
      </c>
      <c r="H503" s="588" t="s">
        <v>97</v>
      </c>
      <c r="I503" s="588" t="s">
        <v>252</v>
      </c>
      <c r="J503" s="588" t="s">
        <v>293</v>
      </c>
      <c r="K503" s="588" t="s">
        <v>353</v>
      </c>
      <c r="L503" s="588" t="s">
        <v>398</v>
      </c>
      <c r="M503" s="588" t="s">
        <v>414</v>
      </c>
      <c r="N503" s="543"/>
      <c r="O503" s="588" t="s">
        <v>426</v>
      </c>
      <c r="P503" s="588" t="s">
        <v>436</v>
      </c>
      <c r="Q503" s="588" t="s">
        <v>443</v>
      </c>
      <c r="R503" s="588" t="s">
        <v>448</v>
      </c>
      <c r="S503" s="588" t="s">
        <v>526</v>
      </c>
      <c r="T503" s="588" t="s">
        <v>537</v>
      </c>
      <c r="U503" s="588" t="s">
        <v>571</v>
      </c>
      <c r="V503" s="588" t="s">
        <v>594</v>
      </c>
      <c r="W503" s="588" t="s">
        <v>626</v>
      </c>
      <c r="X503" s="588" t="s">
        <v>641</v>
      </c>
      <c r="Y503" s="588" t="s">
        <v>645</v>
      </c>
      <c r="Z503" s="588" t="s">
        <v>707</v>
      </c>
      <c r="AA503" s="588" t="s">
        <v>744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268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397.8</v>
      </c>
      <c r="E505" s="46">
        <f>IFERROR(Y86*1,"0")+IFERROR(Y87*1,"0")+IFERROR(Y88*1,"0")+IFERROR(Y92*1,"0")+IFERROR(Y93*1,"0")+IFERROR(Y94*1,"0")+IFERROR(Y95*1,"0")</f>
        <v>631.79999999999995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1325.7000000000003</v>
      </c>
      <c r="G505" s="46">
        <f>IFERROR(Y125*1,"0")+IFERROR(Y126*1,"0")+IFERROR(Y130*1,"0")+IFERROR(Y131*1,"0")+IFERROR(Y135*1,"0")+IFERROR(Y136*1,"0")</f>
        <v>205.2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477.54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2289.8999999999996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98.4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201.59999999999997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1053.6500000000001</v>
      </c>
      <c r="S505" s="46">
        <f>IFERROR(Y334*1,"0")+IFERROR(Y335*1,"0")+IFERROR(Y336*1,"0")</f>
        <v>1157.0999999999999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6503</v>
      </c>
      <c r="U505" s="46">
        <f>IFERROR(Y367*1,"0")+IFERROR(Y368*1,"0")+IFERROR(Y369*1,"0")+IFERROR(Y373*1,"0")+IFERROR(Y374*1,"0")+IFERROR(Y378*1,"0")+IFERROR(Y379*1,"0")+IFERROR(Y383*1,"0")</f>
        <v>27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05" s="46">
        <f>IFERROR(Y408*1,"0")+IFERROR(Y412*1,"0")+IFERROR(Y413*1,"0")+IFERROR(Y414*1,"0")+IFERROR(Y415*1,"0")</f>
        <v>0</v>
      </c>
      <c r="X505" s="46">
        <f>IFERROR(Y420*1,"0")</f>
        <v>30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1122.2400000000002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1602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