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E05247-F120-4792-B38E-15E8C25835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BO258" i="1"/>
  <c r="BM258" i="1"/>
  <c r="Z258" i="1"/>
  <c r="Y258" i="1"/>
  <c r="BP258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BO247" i="1"/>
  <c r="BM247" i="1"/>
  <c r="Z247" i="1"/>
  <c r="Z250" i="1" s="1"/>
  <c r="Y247" i="1"/>
  <c r="P247" i="1"/>
  <c r="X243" i="1"/>
  <c r="X242" i="1"/>
  <c r="BO241" i="1"/>
  <c r="BM241" i="1"/>
  <c r="Z241" i="1"/>
  <c r="Z242" i="1" s="1"/>
  <c r="Y241" i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O218" i="1"/>
  <c r="BM218" i="1"/>
  <c r="Z218" i="1"/>
  <c r="Z220" i="1" s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Z198" i="1" s="1"/>
  <c r="Y193" i="1"/>
  <c r="Y199" i="1" s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Z172" i="1" s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Z125" i="1" s="1"/>
  <c r="Y123" i="1"/>
  <c r="P123" i="1"/>
  <c r="X120" i="1"/>
  <c r="X119" i="1"/>
  <c r="BO118" i="1"/>
  <c r="BM118" i="1"/>
  <c r="Z118" i="1"/>
  <c r="Z119" i="1" s="1"/>
  <c r="Y118" i="1"/>
  <c r="Y119" i="1" s="1"/>
  <c r="X116" i="1"/>
  <c r="X115" i="1"/>
  <c r="BO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X278" i="1" s="1"/>
  <c r="Z22" i="1"/>
  <c r="Z23" i="1" s="1"/>
  <c r="Y22" i="1"/>
  <c r="Y24" i="1" s="1"/>
  <c r="P22" i="1"/>
  <c r="H10" i="1"/>
  <c r="A9" i="1"/>
  <c r="A10" i="1" s="1"/>
  <c r="D7" i="1"/>
  <c r="Q6" i="1"/>
  <c r="P2" i="1"/>
  <c r="X277" i="1" l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BN186" i="1"/>
  <c r="BN188" i="1"/>
  <c r="J9" i="1"/>
  <c r="X279" i="1"/>
  <c r="Y173" i="1"/>
  <c r="Y251" i="1"/>
  <c r="F9" i="1"/>
  <c r="F10" i="1"/>
  <c r="BN22" i="1"/>
  <c r="BP22" i="1"/>
  <c r="Y23" i="1"/>
  <c r="Z30" i="1"/>
  <c r="BN28" i="1"/>
  <c r="BP28" i="1"/>
  <c r="X281" i="1"/>
  <c r="Y46" i="1"/>
  <c r="BN42" i="1"/>
  <c r="BN44" i="1"/>
  <c r="Y63" i="1"/>
  <c r="Y69" i="1"/>
  <c r="Z69" i="1"/>
  <c r="BN67" i="1"/>
  <c r="Z75" i="1"/>
  <c r="BN79" i="1"/>
  <c r="BP79" i="1"/>
  <c r="Y80" i="1"/>
  <c r="Z86" i="1"/>
  <c r="BN84" i="1"/>
  <c r="BP84" i="1"/>
  <c r="Z96" i="1"/>
  <c r="Z102" i="1"/>
  <c r="BN100" i="1"/>
  <c r="BP100" i="1"/>
  <c r="BN114" i="1"/>
  <c r="BP114" i="1"/>
  <c r="Y115" i="1"/>
  <c r="Y126" i="1"/>
  <c r="BN124" i="1"/>
  <c r="Y131" i="1"/>
  <c r="Y138" i="1"/>
  <c r="BN136" i="1"/>
  <c r="Z164" i="1"/>
  <c r="BN170" i="1"/>
  <c r="Z189" i="1"/>
  <c r="BN248" i="1"/>
  <c r="Z261" i="1"/>
  <c r="BN258" i="1"/>
  <c r="BN260" i="1"/>
  <c r="X280" i="1"/>
  <c r="Y31" i="1"/>
  <c r="Y38" i="1"/>
  <c r="Y45" i="1"/>
  <c r="Y64" i="1"/>
  <c r="Y70" i="1"/>
  <c r="Y75" i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Z282" i="1" s="1"/>
  <c r="Y262" i="1"/>
  <c r="Y276" i="1"/>
  <c r="Y279" i="1" l="1"/>
  <c r="Y277" i="1"/>
  <c r="Y278" i="1"/>
  <c r="Y281" i="1"/>
  <c r="Y280" i="1"/>
  <c r="B290" i="1" s="1"/>
  <c r="A290" i="1"/>
  <c r="C290" i="1" l="1"/>
</calcChain>
</file>

<file path=xl/sharedStrings.xml><?xml version="1.0" encoding="utf-8"?>
<sst xmlns="http://schemas.openxmlformats.org/spreadsheetml/2006/main" count="1246" uniqueCount="408">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</sst>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34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419" t="s">
        <v>0</v>
      </c>
      <c r="E1" s="311"/>
      <c r="F1" s="311"/>
      <c r="G1" s="12" t="s">
        <v>1</v>
      </c>
      <c r="H1" s="419" t="s">
        <v>2</v>
      </c>
      <c r="I1" s="311"/>
      <c r="J1" s="311"/>
      <c r="K1" s="311"/>
      <c r="L1" s="311"/>
      <c r="M1" s="311"/>
      <c r="N1" s="311"/>
      <c r="O1" s="311"/>
      <c r="P1" s="311"/>
      <c r="Q1" s="311"/>
      <c r="R1" s="448" t="s">
        <v>3</v>
      </c>
      <c r="S1" s="311"/>
      <c r="T1" s="3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90" t="s">
        <v>8</v>
      </c>
      <c r="B5" s="285"/>
      <c r="C5" s="286"/>
      <c r="D5" s="343"/>
      <c r="E5" s="345"/>
      <c r="F5" s="322" t="s">
        <v>9</v>
      </c>
      <c r="G5" s="286"/>
      <c r="H5" s="343" t="s">
        <v>407</v>
      </c>
      <c r="I5" s="344"/>
      <c r="J5" s="344"/>
      <c r="K5" s="344"/>
      <c r="L5" s="344"/>
      <c r="M5" s="345"/>
      <c r="N5" s="61"/>
      <c r="P5" s="24" t="s">
        <v>10</v>
      </c>
      <c r="Q5" s="305">
        <v>45954</v>
      </c>
      <c r="R5" s="306"/>
      <c r="T5" s="381" t="s">
        <v>11</v>
      </c>
      <c r="U5" s="382"/>
      <c r="V5" s="383" t="s">
        <v>12</v>
      </c>
      <c r="W5" s="306"/>
      <c r="AB5" s="51"/>
      <c r="AC5" s="51"/>
      <c r="AD5" s="51"/>
      <c r="AE5" s="51"/>
    </row>
    <row r="6" spans="1:32" s="262" customFormat="1" ht="24" customHeight="1" x14ac:dyDescent="0.2">
      <c r="A6" s="390" t="s">
        <v>13</v>
      </c>
      <c r="B6" s="285"/>
      <c r="C6" s="286"/>
      <c r="D6" s="347" t="s">
        <v>14</v>
      </c>
      <c r="E6" s="348"/>
      <c r="F6" s="348"/>
      <c r="G6" s="348"/>
      <c r="H6" s="348"/>
      <c r="I6" s="348"/>
      <c r="J6" s="348"/>
      <c r="K6" s="348"/>
      <c r="L6" s="348"/>
      <c r="M6" s="306"/>
      <c r="N6" s="62"/>
      <c r="P6" s="24" t="s">
        <v>15</v>
      </c>
      <c r="Q6" s="310" t="str">
        <f>IF(Q5=0," ",CHOOSE(WEEKDAY(Q5,2),"Понедельник","Вторник","Среда","Четверг","Пятница","Суббота","Воскресенье"))</f>
        <v>Пятница</v>
      </c>
      <c r="R6" s="273"/>
      <c r="T6" s="387" t="s">
        <v>16</v>
      </c>
      <c r="U6" s="382"/>
      <c r="V6" s="372" t="s">
        <v>17</v>
      </c>
      <c r="W6" s="373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430" t="str">
        <f>IFERROR(VLOOKUP(DeliveryAddress,Table,3,0),1)</f>
        <v>1</v>
      </c>
      <c r="E7" s="431"/>
      <c r="F7" s="431"/>
      <c r="G7" s="431"/>
      <c r="H7" s="431"/>
      <c r="I7" s="431"/>
      <c r="J7" s="431"/>
      <c r="K7" s="431"/>
      <c r="L7" s="431"/>
      <c r="M7" s="385"/>
      <c r="N7" s="63"/>
      <c r="P7" s="24"/>
      <c r="Q7" s="42"/>
      <c r="R7" s="42"/>
      <c r="T7" s="283"/>
      <c r="U7" s="382"/>
      <c r="V7" s="374"/>
      <c r="W7" s="375"/>
      <c r="AB7" s="51"/>
      <c r="AC7" s="51"/>
      <c r="AD7" s="51"/>
      <c r="AE7" s="51"/>
    </row>
    <row r="8" spans="1:32" s="262" customFormat="1" ht="25.5" customHeight="1" x14ac:dyDescent="0.2">
      <c r="A8" s="296" t="s">
        <v>18</v>
      </c>
      <c r="B8" s="290"/>
      <c r="C8" s="291"/>
      <c r="D8" s="438" t="s">
        <v>19</v>
      </c>
      <c r="E8" s="439"/>
      <c r="F8" s="439"/>
      <c r="G8" s="439"/>
      <c r="H8" s="439"/>
      <c r="I8" s="439"/>
      <c r="J8" s="439"/>
      <c r="K8" s="439"/>
      <c r="L8" s="439"/>
      <c r="M8" s="440"/>
      <c r="N8" s="64"/>
      <c r="P8" s="24" t="s">
        <v>20</v>
      </c>
      <c r="Q8" s="384">
        <v>0.5</v>
      </c>
      <c r="R8" s="385"/>
      <c r="T8" s="283"/>
      <c r="U8" s="382"/>
      <c r="V8" s="374"/>
      <c r="W8" s="375"/>
      <c r="AB8" s="51"/>
      <c r="AC8" s="51"/>
      <c r="AD8" s="51"/>
      <c r="AE8" s="51"/>
    </row>
    <row r="9" spans="1:32" s="262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31"/>
      <c r="E9" s="332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260"/>
      <c r="P9" s="26" t="s">
        <v>21</v>
      </c>
      <c r="Q9" s="456"/>
      <c r="R9" s="325"/>
      <c r="T9" s="283"/>
      <c r="U9" s="382"/>
      <c r="V9" s="376"/>
      <c r="W9" s="377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31"/>
      <c r="E10" s="332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55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88"/>
      <c r="R10" s="389"/>
      <c r="U10" s="24" t="s">
        <v>23</v>
      </c>
      <c r="V10" s="450" t="s">
        <v>24</v>
      </c>
      <c r="W10" s="373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57"/>
      <c r="R11" s="306"/>
      <c r="U11" s="24" t="s">
        <v>27</v>
      </c>
      <c r="V11" s="324" t="s">
        <v>28</v>
      </c>
      <c r="W11" s="32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9" t="s">
        <v>29</v>
      </c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65"/>
      <c r="P12" s="24" t="s">
        <v>30</v>
      </c>
      <c r="Q12" s="384"/>
      <c r="R12" s="385"/>
      <c r="S12" s="23"/>
      <c r="U12" s="24"/>
      <c r="V12" s="311"/>
      <c r="W12" s="283"/>
      <c r="AB12" s="51"/>
      <c r="AC12" s="51"/>
      <c r="AD12" s="51"/>
      <c r="AE12" s="51"/>
    </row>
    <row r="13" spans="1:32" s="262" customFormat="1" ht="23.25" customHeight="1" x14ac:dyDescent="0.2">
      <c r="A13" s="379" t="s">
        <v>31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65"/>
      <c r="O13" s="26"/>
      <c r="P13" s="26" t="s">
        <v>32</v>
      </c>
      <c r="Q13" s="324"/>
      <c r="R13" s="3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9" t="s">
        <v>33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66"/>
      <c r="P15" s="397" t="s">
        <v>35</v>
      </c>
      <c r="Q15" s="311"/>
      <c r="R15" s="311"/>
      <c r="S15" s="311"/>
      <c r="T15" s="3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8"/>
      <c r="Q16" s="398"/>
      <c r="R16" s="398"/>
      <c r="S16" s="398"/>
      <c r="T16" s="39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74" t="s">
        <v>36</v>
      </c>
      <c r="B17" s="274" t="s">
        <v>37</v>
      </c>
      <c r="C17" s="392" t="s">
        <v>38</v>
      </c>
      <c r="D17" s="274" t="s">
        <v>39</v>
      </c>
      <c r="E17" s="275"/>
      <c r="F17" s="274" t="s">
        <v>40</v>
      </c>
      <c r="G17" s="274" t="s">
        <v>41</v>
      </c>
      <c r="H17" s="274" t="s">
        <v>42</v>
      </c>
      <c r="I17" s="274" t="s">
        <v>43</v>
      </c>
      <c r="J17" s="274" t="s">
        <v>44</v>
      </c>
      <c r="K17" s="274" t="s">
        <v>45</v>
      </c>
      <c r="L17" s="274" t="s">
        <v>46</v>
      </c>
      <c r="M17" s="274" t="s">
        <v>47</v>
      </c>
      <c r="N17" s="274" t="s">
        <v>48</v>
      </c>
      <c r="O17" s="274" t="s">
        <v>49</v>
      </c>
      <c r="P17" s="274" t="s">
        <v>50</v>
      </c>
      <c r="Q17" s="420"/>
      <c r="R17" s="420"/>
      <c r="S17" s="420"/>
      <c r="T17" s="275"/>
      <c r="U17" s="407" t="s">
        <v>51</v>
      </c>
      <c r="V17" s="286"/>
      <c r="W17" s="274" t="s">
        <v>52</v>
      </c>
      <c r="X17" s="274" t="s">
        <v>53</v>
      </c>
      <c r="Y17" s="408" t="s">
        <v>54</v>
      </c>
      <c r="Z17" s="362" t="s">
        <v>55</v>
      </c>
      <c r="AA17" s="316" t="s">
        <v>56</v>
      </c>
      <c r="AB17" s="316" t="s">
        <v>57</v>
      </c>
      <c r="AC17" s="316" t="s">
        <v>58</v>
      </c>
      <c r="AD17" s="316" t="s">
        <v>59</v>
      </c>
      <c r="AE17" s="317"/>
      <c r="AF17" s="318"/>
      <c r="AG17" s="69"/>
      <c r="BD17" s="68" t="s">
        <v>60</v>
      </c>
    </row>
    <row r="18" spans="1:68" ht="14.25" customHeight="1" x14ac:dyDescent="0.2">
      <c r="A18" s="281"/>
      <c r="B18" s="281"/>
      <c r="C18" s="281"/>
      <c r="D18" s="276"/>
      <c r="E18" s="277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76"/>
      <c r="Q18" s="421"/>
      <c r="R18" s="421"/>
      <c r="S18" s="421"/>
      <c r="T18" s="277"/>
      <c r="U18" s="70" t="s">
        <v>61</v>
      </c>
      <c r="V18" s="70" t="s">
        <v>62</v>
      </c>
      <c r="W18" s="281"/>
      <c r="X18" s="281"/>
      <c r="Y18" s="409"/>
      <c r="Z18" s="363"/>
      <c r="AA18" s="354"/>
      <c r="AB18" s="354"/>
      <c r="AC18" s="354"/>
      <c r="AD18" s="319"/>
      <c r="AE18" s="320"/>
      <c r="AF18" s="321"/>
      <c r="AG18" s="69"/>
      <c r="BD18" s="68"/>
    </row>
    <row r="19" spans="1:68" ht="27.75" hidden="1" customHeight="1" x14ac:dyDescent="0.2">
      <c r="A19" s="293" t="s">
        <v>63</v>
      </c>
      <c r="B19" s="294"/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48"/>
      <c r="AB19" s="48"/>
      <c r="AC19" s="48"/>
    </row>
    <row r="20" spans="1:68" ht="16.5" hidden="1" customHeight="1" x14ac:dyDescent="0.25">
      <c r="A20" s="288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hidden="1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2">
        <v>4607111035752</v>
      </c>
      <c r="E22" s="273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9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300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300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93" t="s">
        <v>75</v>
      </c>
      <c r="B25" s="294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48"/>
      <c r="AB25" s="48"/>
      <c r="AC25" s="48"/>
    </row>
    <row r="26" spans="1:68" ht="16.5" hidden="1" customHeight="1" x14ac:dyDescent="0.25">
      <c r="A26" s="288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hidden="1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2">
        <v>4607111036537</v>
      </c>
      <c r="E28" s="273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4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68">
        <v>280</v>
      </c>
      <c r="Y28" s="269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2">
        <v>4607111036605</v>
      </c>
      <c r="E29" s="273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43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300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70">
        <f>IFERROR(SUM(X28:X29),"0")</f>
        <v>280</v>
      </c>
      <c r="Y30" s="270">
        <f>IFERROR(SUM(Y28:Y29),"0")</f>
        <v>280</v>
      </c>
      <c r="Z30" s="270">
        <f>IFERROR(IF(Z28="",0,Z28),"0")+IFERROR(IF(Z29="",0,Z29),"0")</f>
        <v>2.6347999999999998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300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70">
        <f>IFERROR(SUMPRODUCT(X28:X29*H28:H29),"0")</f>
        <v>420</v>
      </c>
      <c r="Y31" s="270">
        <f>IFERROR(SUMPRODUCT(Y28:Y29*H28:H29),"0")</f>
        <v>420</v>
      </c>
      <c r="Z31" s="37"/>
      <c r="AA31" s="271"/>
      <c r="AB31" s="271"/>
      <c r="AC31" s="271"/>
    </row>
    <row r="32" spans="1:68" ht="16.5" hidden="1" customHeight="1" x14ac:dyDescent="0.25">
      <c r="A32" s="288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hidden="1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2">
        <v>4620207490075</v>
      </c>
      <c r="E34" s="273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72">
        <v>4620207490174</v>
      </c>
      <c r="E35" s="273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35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72">
        <v>4620207490044</v>
      </c>
      <c r="E36" s="273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1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9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300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hidden="1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300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hidden="1" customHeight="1" x14ac:dyDescent="0.25">
      <c r="A39" s="288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hidden="1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2">
        <v>4607111039385</v>
      </c>
      <c r="E41" s="273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68">
        <v>84</v>
      </c>
      <c r="Y41" s="269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2">
        <v>4607111038982</v>
      </c>
      <c r="E42" s="273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68">
        <v>84</v>
      </c>
      <c r="Y42" s="269">
        <f>IFERROR(IF(X42="","",X42),"")</f>
        <v>84</v>
      </c>
      <c r="Z42" s="36">
        <f>IFERROR(IF(X42="","",X42*0.0155),"")</f>
        <v>1.302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612.024</v>
      </c>
      <c r="BN42" s="67">
        <f>IFERROR(Y42*I42,"0")</f>
        <v>612.024</v>
      </c>
      <c r="BO42" s="67">
        <f>IFERROR(X42/J42,"0")</f>
        <v>1</v>
      </c>
      <c r="BP42" s="67">
        <f>IFERROR(Y42/J42,"0")</f>
        <v>1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2">
        <v>4607111039354</v>
      </c>
      <c r="E43" s="273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2">
        <v>4607111039330</v>
      </c>
      <c r="E44" s="273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68">
        <v>84</v>
      </c>
      <c r="Y44" s="269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299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300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70">
        <f>IFERROR(SUM(X41:X44),"0")</f>
        <v>252</v>
      </c>
      <c r="Y45" s="270">
        <f>IFERROR(SUM(Y41:Y44),"0")</f>
        <v>252</v>
      </c>
      <c r="Z45" s="270">
        <f>IFERROR(IF(Z41="",0,Z41),"0")+IFERROR(IF(Z42="",0,Z42),"0")+IFERROR(IF(Z43="",0,Z43),"0")+IFERROR(IF(Z44="",0,Z44),"0")</f>
        <v>3.9060000000000001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300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70">
        <f>IFERROR(SUMPRODUCT(X41:X44*H41:H44),"0")</f>
        <v>1764</v>
      </c>
      <c r="Y46" s="270">
        <f>IFERROR(SUMPRODUCT(Y41:Y44*H41:H44),"0")</f>
        <v>1764</v>
      </c>
      <c r="Z46" s="37"/>
      <c r="AA46" s="271"/>
      <c r="AB46" s="271"/>
      <c r="AC46" s="271"/>
    </row>
    <row r="47" spans="1:68" ht="16.5" hidden="1" customHeight="1" x14ac:dyDescent="0.25">
      <c r="A47" s="288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hidden="1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2">
        <v>4620207490822</v>
      </c>
      <c r="E49" s="273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9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300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300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72">
        <v>4607111039743</v>
      </c>
      <c r="E53" s="273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9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300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300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hidden="1" customHeight="1" x14ac:dyDescent="0.25">
      <c r="A57" s="54" t="s">
        <v>116</v>
      </c>
      <c r="B57" s="54" t="s">
        <v>117</v>
      </c>
      <c r="C57" s="31">
        <v>4301132194</v>
      </c>
      <c r="D57" s="272">
        <v>4607111039712</v>
      </c>
      <c r="E57" s="273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32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9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300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hidden="1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300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hidden="1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72">
        <v>4607111037008</v>
      </c>
      <c r="E61" s="273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72">
        <v>4607111037398</v>
      </c>
      <c r="E62" s="273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0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9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300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hidden="1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300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hidden="1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hidden="1" customHeight="1" x14ac:dyDescent="0.25">
      <c r="A66" s="54" t="s">
        <v>126</v>
      </c>
      <c r="B66" s="54" t="s">
        <v>127</v>
      </c>
      <c r="C66" s="31">
        <v>4301135664</v>
      </c>
      <c r="D66" s="272">
        <v>4607111039705</v>
      </c>
      <c r="E66" s="273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9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2">
        <v>4607111039729</v>
      </c>
      <c r="E67" s="273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32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68">
        <v>70</v>
      </c>
      <c r="Y67" s="269">
        <f>IFERROR(IF(X67="","",X67),"")</f>
        <v>70</v>
      </c>
      <c r="Z67" s="36">
        <f>IFERROR(IF(X67="","",X67*0.00941),"")</f>
        <v>0.65869999999999995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109.2</v>
      </c>
      <c r="BN67" s="67">
        <f>IFERROR(Y67*I67,"0")</f>
        <v>109.2</v>
      </c>
      <c r="BO67" s="67">
        <f>IFERROR(X67/J67,"0")</f>
        <v>0.5</v>
      </c>
      <c r="BP67" s="67">
        <f>IFERROR(Y67/J67,"0")</f>
        <v>0.5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2">
        <v>4620207490228</v>
      </c>
      <c r="E68" s="273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9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68">
        <v>70</v>
      </c>
      <c r="Y68" s="269">
        <f>IFERROR(IF(X68="","",X68),"")</f>
        <v>70</v>
      </c>
      <c r="Z68" s="36">
        <f>IFERROR(IF(X68="","",X68*0.00941),"")</f>
        <v>0.65869999999999995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109.2</v>
      </c>
      <c r="BN68" s="67">
        <f>IFERROR(Y68*I68,"0")</f>
        <v>109.2</v>
      </c>
      <c r="BO68" s="67">
        <f>IFERROR(X68/J68,"0")</f>
        <v>0.5</v>
      </c>
      <c r="BP68" s="67">
        <f>IFERROR(Y68/J68,"0")</f>
        <v>0.5</v>
      </c>
    </row>
    <row r="69" spans="1:68" x14ac:dyDescent="0.2">
      <c r="A69" s="299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300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70">
        <f>IFERROR(SUM(X66:X68),"0")</f>
        <v>140</v>
      </c>
      <c r="Y69" s="270">
        <f>IFERROR(SUM(Y66:Y68),"0")</f>
        <v>140</v>
      </c>
      <c r="Z69" s="270">
        <f>IFERROR(IF(Z66="",0,Z66),"0")+IFERROR(IF(Z67="",0,Z67),"0")+IFERROR(IF(Z68="",0,Z68),"0")</f>
        <v>1.3173999999999999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300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70">
        <f>IFERROR(SUMPRODUCT(X66:X68*H66:H68),"0")</f>
        <v>168</v>
      </c>
      <c r="Y70" s="270">
        <f>IFERROR(SUMPRODUCT(Y66:Y68*H66:H68),"0")</f>
        <v>168</v>
      </c>
      <c r="Z70" s="37"/>
      <c r="AA70" s="271"/>
      <c r="AB70" s="271"/>
      <c r="AC70" s="271"/>
    </row>
    <row r="71" spans="1:68" ht="16.5" hidden="1" customHeight="1" x14ac:dyDescent="0.25">
      <c r="A71" s="288" t="s">
        <v>135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hidden="1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2">
        <v>4607111037411</v>
      </c>
      <c r="E73" s="273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4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4301070981</v>
      </c>
      <c r="D74" s="272">
        <v>4607111036728</v>
      </c>
      <c r="E74" s="273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9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300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hidden="1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300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hidden="1" customHeight="1" x14ac:dyDescent="0.25">
      <c r="A77" s="288" t="s">
        <v>142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hidden="1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2">
        <v>4607111033659</v>
      </c>
      <c r="E79" s="273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45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68">
        <v>70</v>
      </c>
      <c r="Y79" s="269">
        <f>IFERROR(IF(X79="","",X79),"")</f>
        <v>70</v>
      </c>
      <c r="Z79" s="36">
        <f>IFERROR(IF(X79="","",X79*0.01788),"")</f>
        <v>1.2516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x14ac:dyDescent="0.2">
      <c r="A80" s="299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300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70">
        <f>IFERROR(SUM(X79:X79),"0")</f>
        <v>70</v>
      </c>
      <c r="Y80" s="270">
        <f>IFERROR(SUM(Y79:Y79),"0")</f>
        <v>70</v>
      </c>
      <c r="Z80" s="270">
        <f>IFERROR(IF(Z79="",0,Z79),"0")</f>
        <v>1.2516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300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70">
        <f>IFERROR(SUMPRODUCT(X79:X79*H79:H79),"0")</f>
        <v>252</v>
      </c>
      <c r="Y81" s="270">
        <f>IFERROR(SUMPRODUCT(Y79:Y79*H79:H79),"0")</f>
        <v>252</v>
      </c>
      <c r="Z81" s="37"/>
      <c r="AA81" s="271"/>
      <c r="AB81" s="271"/>
      <c r="AC81" s="271"/>
    </row>
    <row r="82" spans="1:68" ht="16.5" hidden="1" customHeight="1" x14ac:dyDescent="0.25">
      <c r="A82" s="288" t="s">
        <v>146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hidden="1" customHeight="1" x14ac:dyDescent="0.25">
      <c r="A83" s="282" t="s">
        <v>147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2">
        <v>4607111034120</v>
      </c>
      <c r="E84" s="273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5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68">
        <v>175</v>
      </c>
      <c r="Y84" s="269">
        <f>IFERROR(IF(X84="","",X84),"")</f>
        <v>175</v>
      </c>
      <c r="Z84" s="36">
        <f>IFERROR(IF(X84="","",X84*0.01788),"")</f>
        <v>3.129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753.13000000000011</v>
      </c>
      <c r="BN84" s="67">
        <f>IFERROR(Y84*I84,"0")</f>
        <v>753.13000000000011</v>
      </c>
      <c r="BO84" s="67">
        <f>IFERROR(X84/J84,"0")</f>
        <v>2.5</v>
      </c>
      <c r="BP84" s="67">
        <f>IFERROR(Y84/J84,"0")</f>
        <v>2.5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2">
        <v>4607111034137</v>
      </c>
      <c r="E85" s="273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34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68">
        <v>210</v>
      </c>
      <c r="Y85" s="269">
        <f>IFERROR(IF(X85="","",X85),"")</f>
        <v>210</v>
      </c>
      <c r="Z85" s="36">
        <f>IFERROR(IF(X85="","",X85*0.01788),"")</f>
        <v>3.7547999999999999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903.75600000000009</v>
      </c>
      <c r="BN85" s="67">
        <f>IFERROR(Y85*I85,"0")</f>
        <v>903.75600000000009</v>
      </c>
      <c r="BO85" s="67">
        <f>IFERROR(X85/J85,"0")</f>
        <v>3</v>
      </c>
      <c r="BP85" s="67">
        <f>IFERROR(Y85/J85,"0")</f>
        <v>3</v>
      </c>
    </row>
    <row r="86" spans="1:68" x14ac:dyDescent="0.2">
      <c r="A86" s="299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300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70">
        <f>IFERROR(SUM(X84:X85),"0")</f>
        <v>385</v>
      </c>
      <c r="Y86" s="270">
        <f>IFERROR(SUM(Y84:Y85),"0")</f>
        <v>385</v>
      </c>
      <c r="Z86" s="270">
        <f>IFERROR(IF(Z84="",0,Z84),"0")+IFERROR(IF(Z85="",0,Z85),"0")</f>
        <v>6.8837999999999999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300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70">
        <f>IFERROR(SUMPRODUCT(X84:X85*H84:H85),"0")</f>
        <v>1386</v>
      </c>
      <c r="Y87" s="270">
        <f>IFERROR(SUMPRODUCT(Y84:Y85*H84:H85),"0")</f>
        <v>1386</v>
      </c>
      <c r="Z87" s="37"/>
      <c r="AA87" s="271"/>
      <c r="AB87" s="271"/>
      <c r="AC87" s="271"/>
    </row>
    <row r="88" spans="1:68" ht="16.5" hidden="1" customHeight="1" x14ac:dyDescent="0.25">
      <c r="A88" s="288" t="s">
        <v>154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hidden="1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2">
        <v>4620207491027</v>
      </c>
      <c r="E90" s="273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6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68">
        <v>140</v>
      </c>
      <c r="Y90" s="269">
        <f t="shared" ref="Y90:Y95" si="0">IFERROR(IF(X90="","",X90),"")</f>
        <v>140</v>
      </c>
      <c r="Z90" s="36">
        <f t="shared" ref="Z90:Z95" si="1">IFERROR(IF(X90="","",X90*0.01788),"")</f>
        <v>2.5032000000000001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501.70400000000001</v>
      </c>
      <c r="BN90" s="67">
        <f t="shared" ref="BN90:BN95" si="3">IFERROR(Y90*I90,"0")</f>
        <v>501.70400000000001</v>
      </c>
      <c r="BO90" s="67">
        <f t="shared" ref="BO90:BO95" si="4">IFERROR(X90/J90,"0")</f>
        <v>2</v>
      </c>
      <c r="BP90" s="67">
        <f t="shared" ref="BP90:BP95" si="5">IFERROR(Y90/J90,"0")</f>
        <v>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2">
        <v>4620207491003</v>
      </c>
      <c r="E91" s="273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6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68">
        <v>70</v>
      </c>
      <c r="Y91" s="269">
        <f t="shared" si="0"/>
        <v>70</v>
      </c>
      <c r="Z91" s="36">
        <f t="shared" si="1"/>
        <v>1.2516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2">
        <v>4620207491034</v>
      </c>
      <c r="E92" s="273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43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68">
        <v>70</v>
      </c>
      <c r="Y92" s="269">
        <f t="shared" si="0"/>
        <v>70</v>
      </c>
      <c r="Z92" s="36">
        <f t="shared" si="1"/>
        <v>1.2516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2">
        <v>4620207491010</v>
      </c>
      <c r="E93" s="273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35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68">
        <v>140</v>
      </c>
      <c r="Y93" s="269">
        <f t="shared" si="0"/>
        <v>140</v>
      </c>
      <c r="Z93" s="36">
        <f t="shared" si="1"/>
        <v>2.5032000000000001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501.70400000000001</v>
      </c>
      <c r="BN93" s="67">
        <f t="shared" si="3"/>
        <v>501.70400000000001</v>
      </c>
      <c r="BO93" s="67">
        <f t="shared" si="4"/>
        <v>2</v>
      </c>
      <c r="BP93" s="67">
        <f t="shared" si="5"/>
        <v>2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72">
        <v>4607111035028</v>
      </c>
      <c r="E94" s="273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437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4301135285</v>
      </c>
      <c r="D95" s="272">
        <v>4607111036407</v>
      </c>
      <c r="E95" s="273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300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70">
        <f>IFERROR(SUM(X90:X95),"0")</f>
        <v>420</v>
      </c>
      <c r="Y96" s="270">
        <f>IFERROR(SUM(Y90:Y95),"0")</f>
        <v>420</v>
      </c>
      <c r="Z96" s="270">
        <f>IFERROR(IF(Z90="",0,Z90),"0")+IFERROR(IF(Z91="",0,Z91),"0")+IFERROR(IF(Z92="",0,Z92),"0")+IFERROR(IF(Z93="",0,Z93),"0")+IFERROR(IF(Z94="",0,Z94),"0")+IFERROR(IF(Z95="",0,Z95),"0")</f>
        <v>7.5096000000000007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300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70">
        <f>IFERROR(SUMPRODUCT(X90:X95*H90:H95),"0")</f>
        <v>1209.5999999999999</v>
      </c>
      <c r="Y97" s="270">
        <f>IFERROR(SUMPRODUCT(Y90:Y95*H90:H95),"0")</f>
        <v>1209.5999999999999</v>
      </c>
      <c r="Z97" s="37"/>
      <c r="AA97" s="271"/>
      <c r="AB97" s="271"/>
      <c r="AC97" s="271"/>
    </row>
    <row r="98" spans="1:68" ht="16.5" hidden="1" customHeight="1" x14ac:dyDescent="0.25">
      <c r="A98" s="288" t="s">
        <v>169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hidden="1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72">
        <v>4607025784012</v>
      </c>
      <c r="E100" s="273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43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72">
        <v>4607025784319</v>
      </c>
      <c r="E101" s="273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31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9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300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hidden="1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300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hidden="1" customHeight="1" x14ac:dyDescent="0.25">
      <c r="A104" s="288" t="s">
        <v>175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hidden="1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72">
        <v>4620207491157</v>
      </c>
      <c r="E106" s="273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5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72">
        <v>4607111039262</v>
      </c>
      <c r="E107" s="273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1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2">
        <v>4607111039248</v>
      </c>
      <c r="E108" s="273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68">
        <v>84</v>
      </c>
      <c r="Y108" s="269">
        <f>IFERROR(IF(X108="","",X108),"")</f>
        <v>84</v>
      </c>
      <c r="Z108" s="36">
        <f>IFERROR(IF(X108="","",X108*0.0155),"")</f>
        <v>1.302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613.19999999999993</v>
      </c>
      <c r="BN108" s="67">
        <f>IFERROR(Y108*I108,"0")</f>
        <v>613.19999999999993</v>
      </c>
      <c r="BO108" s="67">
        <f>IFERROR(X108/J108,"0")</f>
        <v>1</v>
      </c>
      <c r="BP108" s="67">
        <f>IFERROR(Y108/J108,"0")</f>
        <v>1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72">
        <v>4607111039293</v>
      </c>
      <c r="E109" s="273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5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272">
        <v>4607111039279</v>
      </c>
      <c r="E110" s="273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32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9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300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70">
        <f>IFERROR(SUM(X106:X110),"0")</f>
        <v>84</v>
      </c>
      <c r="Y111" s="270">
        <f>IFERROR(SUM(Y106:Y110),"0")</f>
        <v>84</v>
      </c>
      <c r="Z111" s="270">
        <f>IFERROR(IF(Z106="",0,Z106),"0")+IFERROR(IF(Z107="",0,Z107),"0")+IFERROR(IF(Z108="",0,Z108),"0")+IFERROR(IF(Z109="",0,Z109),"0")+IFERROR(IF(Z110="",0,Z110),"0")</f>
        <v>1.302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300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70">
        <f>IFERROR(SUMPRODUCT(X106:X110*H106:H110),"0")</f>
        <v>588</v>
      </c>
      <c r="Y112" s="270">
        <f>IFERROR(SUMPRODUCT(Y106:Y110*H106:H110),"0")</f>
        <v>588</v>
      </c>
      <c r="Z112" s="37"/>
      <c r="AA112" s="271"/>
      <c r="AB112" s="271"/>
      <c r="AC112" s="271"/>
    </row>
    <row r="113" spans="1:68" ht="14.25" hidden="1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hidden="1" customHeight="1" x14ac:dyDescent="0.25">
      <c r="A114" s="54" t="s">
        <v>187</v>
      </c>
      <c r="B114" s="54" t="s">
        <v>188</v>
      </c>
      <c r="C114" s="31">
        <v>4301135826</v>
      </c>
      <c r="D114" s="272">
        <v>4620207490983</v>
      </c>
      <c r="E114" s="273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40" t="s">
        <v>189</v>
      </c>
      <c r="Q114" s="279"/>
      <c r="R114" s="279"/>
      <c r="S114" s="279"/>
      <c r="T114" s="280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190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9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300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hidden="1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300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hidden="1" customHeight="1" x14ac:dyDescent="0.25">
      <c r="A117" s="282" t="s">
        <v>191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hidden="1" customHeight="1" x14ac:dyDescent="0.25">
      <c r="A118" s="54" t="s">
        <v>192</v>
      </c>
      <c r="B118" s="54" t="s">
        <v>193</v>
      </c>
      <c r="C118" s="31">
        <v>4301071094</v>
      </c>
      <c r="D118" s="272">
        <v>4620207491140</v>
      </c>
      <c r="E118" s="273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02" t="s">
        <v>194</v>
      </c>
      <c r="Q118" s="279"/>
      <c r="R118" s="279"/>
      <c r="S118" s="279"/>
      <c r="T118" s="280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195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9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300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hidden="1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300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hidden="1" customHeight="1" x14ac:dyDescent="0.25">
      <c r="A121" s="288" t="s">
        <v>196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hidden="1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72">
        <v>4607111034014</v>
      </c>
      <c r="E123" s="273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3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68">
        <v>140</v>
      </c>
      <c r="Y123" s="269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48" t="s">
        <v>199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72">
        <v>4607111033994</v>
      </c>
      <c r="E124" s="273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2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68">
        <v>140</v>
      </c>
      <c r="Y124" s="269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299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300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70">
        <f>IFERROR(SUM(X123:X124),"0")</f>
        <v>280</v>
      </c>
      <c r="Y125" s="270">
        <f>IFERROR(SUM(Y123:Y124),"0")</f>
        <v>280</v>
      </c>
      <c r="Z125" s="270">
        <f>IFERROR(IF(Z123="",0,Z123),"0")+IFERROR(IF(Z124="",0,Z124),"0")</f>
        <v>5.0064000000000002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300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70">
        <f>IFERROR(SUMPRODUCT(X123:X124*H123:H124),"0")</f>
        <v>840</v>
      </c>
      <c r="Y126" s="270">
        <f>IFERROR(SUMPRODUCT(Y123:Y124*H123:H124),"0")</f>
        <v>840</v>
      </c>
      <c r="Z126" s="37"/>
      <c r="AA126" s="271"/>
      <c r="AB126" s="271"/>
      <c r="AC126" s="271"/>
    </row>
    <row r="127" spans="1:68" ht="16.5" hidden="1" customHeight="1" x14ac:dyDescent="0.25">
      <c r="A127" s="288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hidden="1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2">
        <v>4607111039095</v>
      </c>
      <c r="E129" s="273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68">
        <v>140</v>
      </c>
      <c r="Y129" s="269">
        <f>IFERROR(IF(X129="","",X129),"")</f>
        <v>140</v>
      </c>
      <c r="Z129" s="36">
        <f>IFERROR(IF(X129="","",X129*0.01788),"")</f>
        <v>2.5032000000000001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524.72</v>
      </c>
      <c r="BN129" s="67">
        <f>IFERROR(Y129*I129,"0")</f>
        <v>524.72</v>
      </c>
      <c r="BO129" s="67">
        <f>IFERROR(X129/J129,"0")</f>
        <v>2</v>
      </c>
      <c r="BP129" s="67">
        <f>IFERROR(Y129/J129,"0")</f>
        <v>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2">
        <v>4607111034199</v>
      </c>
      <c r="E130" s="273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3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68">
        <v>140</v>
      </c>
      <c r="Y130" s="269">
        <f>IFERROR(IF(X130="","",X130),"")</f>
        <v>140</v>
      </c>
      <c r="Z130" s="36">
        <f>IFERROR(IF(X130="","",X130*0.01788),"")</f>
        <v>2.5032000000000001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518.50400000000002</v>
      </c>
      <c r="BN130" s="67">
        <f>IFERROR(Y130*I130,"0")</f>
        <v>518.50400000000002</v>
      </c>
      <c r="BO130" s="67">
        <f>IFERROR(X130/J130,"0")</f>
        <v>2</v>
      </c>
      <c r="BP130" s="67">
        <f>IFERROR(Y130/J130,"0")</f>
        <v>2</v>
      </c>
    </row>
    <row r="131" spans="1:68" x14ac:dyDescent="0.2">
      <c r="A131" s="299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300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70">
        <f>IFERROR(SUM(X129:X130),"0")</f>
        <v>280</v>
      </c>
      <c r="Y131" s="270">
        <f>IFERROR(SUM(Y129:Y130),"0")</f>
        <v>280</v>
      </c>
      <c r="Z131" s="270">
        <f>IFERROR(IF(Z129="",0,Z129),"0")+IFERROR(IF(Z130="",0,Z130),"0")</f>
        <v>5.0064000000000002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300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70">
        <f>IFERROR(SUMPRODUCT(X129:X130*H129:H130),"0")</f>
        <v>840</v>
      </c>
      <c r="Y132" s="270">
        <f>IFERROR(SUMPRODUCT(Y129:Y130*H129:H130),"0")</f>
        <v>840</v>
      </c>
      <c r="Z132" s="37"/>
      <c r="AA132" s="271"/>
      <c r="AB132" s="271"/>
      <c r="AC132" s="271"/>
    </row>
    <row r="133" spans="1:68" ht="16.5" hidden="1" customHeight="1" x14ac:dyDescent="0.25">
      <c r="A133" s="288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hidden="1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2">
        <v>4620207490914</v>
      </c>
      <c r="E135" s="273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3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68">
        <v>140</v>
      </c>
      <c r="Y135" s="269">
        <f>IFERROR(IF(X135="","",X135),"")</f>
        <v>140</v>
      </c>
      <c r="Z135" s="36">
        <f>IFERROR(IF(X135="","",X135*0.01788),"")</f>
        <v>2.5032000000000001</v>
      </c>
      <c r="AA135" s="56"/>
      <c r="AB135" s="57"/>
      <c r="AC135" s="156" t="s">
        <v>199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375.20000000000005</v>
      </c>
      <c r="BN135" s="67">
        <f>IFERROR(Y135*I135,"0")</f>
        <v>375.20000000000005</v>
      </c>
      <c r="BO135" s="67">
        <f>IFERROR(X135/J135,"0")</f>
        <v>2</v>
      </c>
      <c r="BP135" s="67">
        <f>IFERROR(Y135/J135,"0")</f>
        <v>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2">
        <v>4620207490853</v>
      </c>
      <c r="E136" s="273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0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68">
        <v>140</v>
      </c>
      <c r="Y136" s="269">
        <f>IFERROR(IF(X136="","",X136),"")</f>
        <v>140</v>
      </c>
      <c r="Z136" s="36">
        <f>IFERROR(IF(X136="","",X136*0.01788),"")</f>
        <v>2.5032000000000001</v>
      </c>
      <c r="AA136" s="56"/>
      <c r="AB136" s="57"/>
      <c r="AC136" s="158" t="s">
        <v>199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375.20000000000005</v>
      </c>
      <c r="BN136" s="67">
        <f>IFERROR(Y136*I136,"0")</f>
        <v>375.20000000000005</v>
      </c>
      <c r="BO136" s="67">
        <f>IFERROR(X136/J136,"0")</f>
        <v>2</v>
      </c>
      <c r="BP136" s="67">
        <f>IFERROR(Y136/J136,"0")</f>
        <v>2</v>
      </c>
    </row>
    <row r="137" spans="1:68" x14ac:dyDescent="0.2">
      <c r="A137" s="299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300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70">
        <f>IFERROR(SUM(X135:X136),"0")</f>
        <v>280</v>
      </c>
      <c r="Y137" s="270">
        <f>IFERROR(SUM(Y135:Y136),"0")</f>
        <v>280</v>
      </c>
      <c r="Z137" s="270">
        <f>IFERROR(IF(Z135="",0,Z135),"0")+IFERROR(IF(Z136="",0,Z136),"0")</f>
        <v>5.0064000000000002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300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70">
        <f>IFERROR(SUMPRODUCT(X135:X136*H135:H136),"0")</f>
        <v>672</v>
      </c>
      <c r="Y138" s="270">
        <f>IFERROR(SUMPRODUCT(Y135:Y136*H135:H136),"0")</f>
        <v>672</v>
      </c>
      <c r="Z138" s="37"/>
      <c r="AA138" s="271"/>
      <c r="AB138" s="271"/>
      <c r="AC138" s="271"/>
    </row>
    <row r="139" spans="1:68" ht="16.5" hidden="1" customHeight="1" x14ac:dyDescent="0.25">
      <c r="A139" s="288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hidden="1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hidden="1" customHeight="1" x14ac:dyDescent="0.25">
      <c r="A141" s="54" t="s">
        <v>215</v>
      </c>
      <c r="B141" s="54" t="s">
        <v>216</v>
      </c>
      <c r="C141" s="31">
        <v>4301135570</v>
      </c>
      <c r="D141" s="272">
        <v>4607111035806</v>
      </c>
      <c r="E141" s="273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9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300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hidden="1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300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hidden="1" customHeight="1" x14ac:dyDescent="0.25">
      <c r="A144" s="288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hidden="1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hidden="1" customHeight="1" x14ac:dyDescent="0.25">
      <c r="A146" s="54" t="s">
        <v>219</v>
      </c>
      <c r="B146" s="54" t="s">
        <v>220</v>
      </c>
      <c r="C146" s="31">
        <v>4301135607</v>
      </c>
      <c r="D146" s="272">
        <v>4607111039613</v>
      </c>
      <c r="E146" s="273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33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9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300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hidden="1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300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hidden="1" customHeight="1" x14ac:dyDescent="0.25">
      <c r="A149" s="288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hidden="1" customHeight="1" x14ac:dyDescent="0.25">
      <c r="A150" s="282" t="s">
        <v>191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hidden="1" customHeight="1" x14ac:dyDescent="0.25">
      <c r="A151" s="54" t="s">
        <v>222</v>
      </c>
      <c r="B151" s="54" t="s">
        <v>223</v>
      </c>
      <c r="C151" s="31">
        <v>4301135540</v>
      </c>
      <c r="D151" s="272">
        <v>4607111035646</v>
      </c>
      <c r="E151" s="273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2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9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300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hidden="1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300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hidden="1" customHeight="1" x14ac:dyDescent="0.25">
      <c r="A154" s="288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hidden="1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2">
        <v>4607111036568</v>
      </c>
      <c r="E156" s="273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6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68">
        <v>210</v>
      </c>
      <c r="Y156" s="269">
        <f>IFERROR(IF(X156="","",X156),"")</f>
        <v>210</v>
      </c>
      <c r="Z156" s="36">
        <f>IFERROR(IF(X156="","",X156*0.00941),"")</f>
        <v>1.9761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441.37799999999999</v>
      </c>
      <c r="BN156" s="67">
        <f>IFERROR(Y156*I156,"0")</f>
        <v>441.37799999999999</v>
      </c>
      <c r="BO156" s="67">
        <f>IFERROR(X156/J156,"0")</f>
        <v>1.5</v>
      </c>
      <c r="BP156" s="67">
        <f>IFERROR(Y156/J156,"0")</f>
        <v>1.5</v>
      </c>
    </row>
    <row r="157" spans="1:68" x14ac:dyDescent="0.2">
      <c r="A157" s="299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300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70">
        <f>IFERROR(SUM(X156:X156),"0")</f>
        <v>210</v>
      </c>
      <c r="Y157" s="270">
        <f>IFERROR(SUM(Y156:Y156),"0")</f>
        <v>210</v>
      </c>
      <c r="Z157" s="270">
        <f>IFERROR(IF(Z156="",0,Z156),"0")</f>
        <v>1.9761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300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70">
        <f>IFERROR(SUMPRODUCT(X156:X156*H156:H156),"0")</f>
        <v>352.8</v>
      </c>
      <c r="Y158" s="270">
        <f>IFERROR(SUMPRODUCT(Y156:Y156*H156:H156),"0")</f>
        <v>352.8</v>
      </c>
      <c r="Z158" s="37"/>
      <c r="AA158" s="271"/>
      <c r="AB158" s="271"/>
      <c r="AC158" s="271"/>
    </row>
    <row r="159" spans="1:68" ht="27.75" hidden="1" customHeight="1" x14ac:dyDescent="0.2">
      <c r="A159" s="293" t="s">
        <v>230</v>
      </c>
      <c r="B159" s="294"/>
      <c r="C159" s="294"/>
      <c r="D159" s="294"/>
      <c r="E159" s="294"/>
      <c r="F159" s="294"/>
      <c r="G159" s="294"/>
      <c r="H159" s="294"/>
      <c r="I159" s="294"/>
      <c r="J159" s="294"/>
      <c r="K159" s="294"/>
      <c r="L159" s="294"/>
      <c r="M159" s="294"/>
      <c r="N159" s="294"/>
      <c r="O159" s="294"/>
      <c r="P159" s="294"/>
      <c r="Q159" s="294"/>
      <c r="R159" s="294"/>
      <c r="S159" s="294"/>
      <c r="T159" s="294"/>
      <c r="U159" s="294"/>
      <c r="V159" s="294"/>
      <c r="W159" s="294"/>
      <c r="X159" s="294"/>
      <c r="Y159" s="294"/>
      <c r="Z159" s="294"/>
      <c r="AA159" s="48"/>
      <c r="AB159" s="48"/>
      <c r="AC159" s="48"/>
    </row>
    <row r="160" spans="1:68" ht="16.5" hidden="1" customHeight="1" x14ac:dyDescent="0.25">
      <c r="A160" s="288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hidden="1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hidden="1" customHeight="1" x14ac:dyDescent="0.25">
      <c r="A162" s="54" t="s">
        <v>232</v>
      </c>
      <c r="B162" s="54" t="s">
        <v>233</v>
      </c>
      <c r="C162" s="31">
        <v>4301071062</v>
      </c>
      <c r="D162" s="272">
        <v>4607111036384</v>
      </c>
      <c r="E162" s="273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50" t="s">
        <v>234</v>
      </c>
      <c r="Q162" s="279"/>
      <c r="R162" s="279"/>
      <c r="S162" s="279"/>
      <c r="T162" s="280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236</v>
      </c>
      <c r="B163" s="54" t="s">
        <v>237</v>
      </c>
      <c r="C163" s="31">
        <v>4301071050</v>
      </c>
      <c r="D163" s="272">
        <v>4607111036216</v>
      </c>
      <c r="E163" s="273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4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9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300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hidden="1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300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hidden="1" customHeight="1" x14ac:dyDescent="0.2">
      <c r="A166" s="293" t="s">
        <v>239</v>
      </c>
      <c r="B166" s="294"/>
      <c r="C166" s="294"/>
      <c r="D166" s="294"/>
      <c r="E166" s="294"/>
      <c r="F166" s="294"/>
      <c r="G166" s="294"/>
      <c r="H166" s="294"/>
      <c r="I166" s="294"/>
      <c r="J166" s="294"/>
      <c r="K166" s="294"/>
      <c r="L166" s="294"/>
      <c r="M166" s="294"/>
      <c r="N166" s="294"/>
      <c r="O166" s="294"/>
      <c r="P166" s="294"/>
      <c r="Q166" s="294"/>
      <c r="R166" s="294"/>
      <c r="S166" s="294"/>
      <c r="T166" s="294"/>
      <c r="U166" s="294"/>
      <c r="V166" s="294"/>
      <c r="W166" s="294"/>
      <c r="X166" s="294"/>
      <c r="Y166" s="294"/>
      <c r="Z166" s="294"/>
      <c r="AA166" s="48"/>
      <c r="AB166" s="48"/>
      <c r="AC166" s="48"/>
    </row>
    <row r="167" spans="1:68" ht="16.5" hidden="1" customHeight="1" x14ac:dyDescent="0.25">
      <c r="A167" s="288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hidden="1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hidden="1" customHeight="1" x14ac:dyDescent="0.25">
      <c r="A169" s="54" t="s">
        <v>241</v>
      </c>
      <c r="B169" s="54" t="s">
        <v>242</v>
      </c>
      <c r="C169" s="31">
        <v>4301132179</v>
      </c>
      <c r="D169" s="272">
        <v>4607111035691</v>
      </c>
      <c r="E169" s="273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40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244</v>
      </c>
      <c r="B170" s="54" t="s">
        <v>245</v>
      </c>
      <c r="C170" s="31">
        <v>4301132182</v>
      </c>
      <c r="D170" s="272">
        <v>4607111035721</v>
      </c>
      <c r="E170" s="273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4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247</v>
      </c>
      <c r="B171" s="54" t="s">
        <v>248</v>
      </c>
      <c r="C171" s="31">
        <v>4301132170</v>
      </c>
      <c r="D171" s="272">
        <v>4607111038487</v>
      </c>
      <c r="E171" s="273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4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99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300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70">
        <f>IFERROR(SUM(X169:X171),"0")</f>
        <v>0</v>
      </c>
      <c r="Y172" s="270">
        <f>IFERROR(SUM(Y169:Y171),"0")</f>
        <v>0</v>
      </c>
      <c r="Z172" s="270">
        <f>IFERROR(IF(Z169="",0,Z169),"0")+IFERROR(IF(Z170="",0,Z170),"0")+IFERROR(IF(Z171="",0,Z171),"0")</f>
        <v>0</v>
      </c>
      <c r="AA172" s="271"/>
      <c r="AB172" s="271"/>
      <c r="AC172" s="271"/>
    </row>
    <row r="173" spans="1:68" hidden="1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300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70">
        <f>IFERROR(SUMPRODUCT(X169:X171*H169:H171),"0")</f>
        <v>0</v>
      </c>
      <c r="Y173" s="270">
        <f>IFERROR(SUMPRODUCT(Y169:Y171*H169:H171),"0")</f>
        <v>0</v>
      </c>
      <c r="Z173" s="37"/>
      <c r="AA173" s="271"/>
      <c r="AB173" s="271"/>
      <c r="AC173" s="271"/>
    </row>
    <row r="174" spans="1:68" ht="14.25" hidden="1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hidden="1" customHeight="1" x14ac:dyDescent="0.25">
      <c r="A175" s="54" t="s">
        <v>251</v>
      </c>
      <c r="B175" s="54" t="s">
        <v>252</v>
      </c>
      <c r="C175" s="31">
        <v>4301051855</v>
      </c>
      <c r="D175" s="272">
        <v>4680115885875</v>
      </c>
      <c r="E175" s="273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349" t="s">
        <v>255</v>
      </c>
      <c r="Q175" s="279"/>
      <c r="R175" s="279"/>
      <c r="S175" s="279"/>
      <c r="T175" s="280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9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300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hidden="1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300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hidden="1" customHeight="1" x14ac:dyDescent="0.2">
      <c r="A178" s="293" t="s">
        <v>258</v>
      </c>
      <c r="B178" s="294"/>
      <c r="C178" s="294"/>
      <c r="D178" s="294"/>
      <c r="E178" s="294"/>
      <c r="F178" s="294"/>
      <c r="G178" s="294"/>
      <c r="H178" s="294"/>
      <c r="I178" s="294"/>
      <c r="J178" s="294"/>
      <c r="K178" s="294"/>
      <c r="L178" s="294"/>
      <c r="M178" s="294"/>
      <c r="N178" s="294"/>
      <c r="O178" s="294"/>
      <c r="P178" s="294"/>
      <c r="Q178" s="294"/>
      <c r="R178" s="294"/>
      <c r="S178" s="294"/>
      <c r="T178" s="294"/>
      <c r="U178" s="294"/>
      <c r="V178" s="294"/>
      <c r="W178" s="294"/>
      <c r="X178" s="294"/>
      <c r="Y178" s="294"/>
      <c r="Z178" s="294"/>
      <c r="AA178" s="48"/>
      <c r="AB178" s="48"/>
      <c r="AC178" s="48"/>
    </row>
    <row r="179" spans="1:68" ht="16.5" hidden="1" customHeight="1" x14ac:dyDescent="0.25">
      <c r="A179" s="288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hidden="1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hidden="1" customHeight="1" x14ac:dyDescent="0.25">
      <c r="A181" s="54" t="s">
        <v>260</v>
      </c>
      <c r="B181" s="54" t="s">
        <v>261</v>
      </c>
      <c r="C181" s="31">
        <v>4301132227</v>
      </c>
      <c r="D181" s="272">
        <v>4620207491133</v>
      </c>
      <c r="E181" s="273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335" t="s">
        <v>262</v>
      </c>
      <c r="Q181" s="279"/>
      <c r="R181" s="279"/>
      <c r="S181" s="279"/>
      <c r="T181" s="280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9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300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hidden="1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300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hidden="1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hidden="1" customHeight="1" x14ac:dyDescent="0.25">
      <c r="A185" s="54" t="s">
        <v>264</v>
      </c>
      <c r="B185" s="54" t="s">
        <v>265</v>
      </c>
      <c r="C185" s="31">
        <v>4301135707</v>
      </c>
      <c r="D185" s="272">
        <v>4620207490198</v>
      </c>
      <c r="E185" s="273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0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267</v>
      </c>
      <c r="B186" s="54" t="s">
        <v>268</v>
      </c>
      <c r="C186" s="31">
        <v>4301135696</v>
      </c>
      <c r="D186" s="272">
        <v>4620207490235</v>
      </c>
      <c r="E186" s="273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33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4301135697</v>
      </c>
      <c r="D187" s="272">
        <v>4620207490259</v>
      </c>
      <c r="E187" s="273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4301135681</v>
      </c>
      <c r="D188" s="272">
        <v>4620207490143</v>
      </c>
      <c r="E188" s="273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29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9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300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hidden="1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300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hidden="1" customHeight="1" x14ac:dyDescent="0.25">
      <c r="A191" s="288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hidden="1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hidden="1" customHeight="1" x14ac:dyDescent="0.25">
      <c r="A193" s="54" t="s">
        <v>276</v>
      </c>
      <c r="B193" s="54" t="s">
        <v>277</v>
      </c>
      <c r="C193" s="31">
        <v>4301071108</v>
      </c>
      <c r="D193" s="272">
        <v>4607111035912</v>
      </c>
      <c r="E193" s="273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0" t="s">
        <v>278</v>
      </c>
      <c r="Q193" s="279"/>
      <c r="R193" s="279"/>
      <c r="S193" s="279"/>
      <c r="T193" s="280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280</v>
      </c>
      <c r="B194" s="54" t="s">
        <v>281</v>
      </c>
      <c r="C194" s="31">
        <v>4301071110</v>
      </c>
      <c r="D194" s="272">
        <v>4607111035103</v>
      </c>
      <c r="E194" s="273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23" t="s">
        <v>282</v>
      </c>
      <c r="Q194" s="279"/>
      <c r="R194" s="279"/>
      <c r="S194" s="279"/>
      <c r="T194" s="280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4301071109</v>
      </c>
      <c r="D195" s="272">
        <v>4607111035929</v>
      </c>
      <c r="E195" s="273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91" t="s">
        <v>285</v>
      </c>
      <c r="Q195" s="279"/>
      <c r="R195" s="279"/>
      <c r="S195" s="279"/>
      <c r="T195" s="280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286</v>
      </c>
      <c r="B196" s="54" t="s">
        <v>287</v>
      </c>
      <c r="C196" s="31">
        <v>4301071106</v>
      </c>
      <c r="D196" s="272">
        <v>4607111035882</v>
      </c>
      <c r="E196" s="273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92" t="s">
        <v>288</v>
      </c>
      <c r="Q196" s="279"/>
      <c r="R196" s="279"/>
      <c r="S196" s="279"/>
      <c r="T196" s="280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289</v>
      </c>
      <c r="B197" s="54" t="s">
        <v>290</v>
      </c>
      <c r="C197" s="31">
        <v>4301071107</v>
      </c>
      <c r="D197" s="272">
        <v>4607111035905</v>
      </c>
      <c r="E197" s="273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94" t="s">
        <v>291</v>
      </c>
      <c r="Q197" s="279"/>
      <c r="R197" s="279"/>
      <c r="S197" s="279"/>
      <c r="T197" s="280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299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300"/>
      <c r="P198" s="289" t="s">
        <v>73</v>
      </c>
      <c r="Q198" s="290"/>
      <c r="R198" s="290"/>
      <c r="S198" s="290"/>
      <c r="T198" s="290"/>
      <c r="U198" s="290"/>
      <c r="V198" s="291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hidden="1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300"/>
      <c r="P199" s="289" t="s">
        <v>73</v>
      </c>
      <c r="Q199" s="290"/>
      <c r="R199" s="290"/>
      <c r="S199" s="290"/>
      <c r="T199" s="290"/>
      <c r="U199" s="290"/>
      <c r="V199" s="291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hidden="1" customHeight="1" x14ac:dyDescent="0.25">
      <c r="A200" s="288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hidden="1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hidden="1" customHeight="1" x14ac:dyDescent="0.25">
      <c r="A202" s="54" t="s">
        <v>293</v>
      </c>
      <c r="B202" s="54" t="s">
        <v>294</v>
      </c>
      <c r="C202" s="31">
        <v>4301071097</v>
      </c>
      <c r="D202" s="272">
        <v>4620207491096</v>
      </c>
      <c r="E202" s="273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278" t="s">
        <v>295</v>
      </c>
      <c r="Q202" s="279"/>
      <c r="R202" s="279"/>
      <c r="S202" s="279"/>
      <c r="T202" s="280"/>
      <c r="U202" s="34"/>
      <c r="V202" s="34"/>
      <c r="W202" s="35" t="s">
        <v>70</v>
      </c>
      <c r="X202" s="268">
        <v>0</v>
      </c>
      <c r="Y202" s="26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99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300"/>
      <c r="P203" s="289" t="s">
        <v>73</v>
      </c>
      <c r="Q203" s="290"/>
      <c r="R203" s="290"/>
      <c r="S203" s="290"/>
      <c r="T203" s="290"/>
      <c r="U203" s="290"/>
      <c r="V203" s="291"/>
      <c r="W203" s="37" t="s">
        <v>70</v>
      </c>
      <c r="X203" s="270">
        <f>IFERROR(SUM(X202:X202),"0")</f>
        <v>0</v>
      </c>
      <c r="Y203" s="270">
        <f>IFERROR(SUM(Y202:Y202),"0")</f>
        <v>0</v>
      </c>
      <c r="Z203" s="270">
        <f>IFERROR(IF(Z202="",0,Z202),"0")</f>
        <v>0</v>
      </c>
      <c r="AA203" s="271"/>
      <c r="AB203" s="271"/>
      <c r="AC203" s="271"/>
    </row>
    <row r="204" spans="1:68" hidden="1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300"/>
      <c r="P204" s="289" t="s">
        <v>73</v>
      </c>
      <c r="Q204" s="290"/>
      <c r="R204" s="290"/>
      <c r="S204" s="290"/>
      <c r="T204" s="290"/>
      <c r="U204" s="290"/>
      <c r="V204" s="291"/>
      <c r="W204" s="37" t="s">
        <v>74</v>
      </c>
      <c r="X204" s="270">
        <f>IFERROR(SUMPRODUCT(X202:X202*H202:H202),"0")</f>
        <v>0</v>
      </c>
      <c r="Y204" s="270">
        <f>IFERROR(SUMPRODUCT(Y202:Y202*H202:H202),"0")</f>
        <v>0</v>
      </c>
      <c r="Z204" s="37"/>
      <c r="AA204" s="271"/>
      <c r="AB204" s="271"/>
      <c r="AC204" s="271"/>
    </row>
    <row r="205" spans="1:68" ht="16.5" hidden="1" customHeight="1" x14ac:dyDescent="0.25">
      <c r="A205" s="288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hidden="1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hidden="1" customHeight="1" x14ac:dyDescent="0.25">
      <c r="A207" s="54" t="s">
        <v>298</v>
      </c>
      <c r="B207" s="54" t="s">
        <v>299</v>
      </c>
      <c r="C207" s="31">
        <v>4301071093</v>
      </c>
      <c r="D207" s="272">
        <v>4620207490709</v>
      </c>
      <c r="E207" s="273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9"/>
      <c r="R207" s="279"/>
      <c r="S207" s="279"/>
      <c r="T207" s="280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99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300"/>
      <c r="P208" s="289" t="s">
        <v>73</v>
      </c>
      <c r="Q208" s="290"/>
      <c r="R208" s="290"/>
      <c r="S208" s="290"/>
      <c r="T208" s="290"/>
      <c r="U208" s="290"/>
      <c r="V208" s="29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hidden="1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300"/>
      <c r="P209" s="289" t="s">
        <v>73</v>
      </c>
      <c r="Q209" s="290"/>
      <c r="R209" s="290"/>
      <c r="S209" s="290"/>
      <c r="T209" s="290"/>
      <c r="U209" s="290"/>
      <c r="V209" s="29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hidden="1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hidden="1" customHeight="1" x14ac:dyDescent="0.25">
      <c r="A211" s="54" t="s">
        <v>301</v>
      </c>
      <c r="B211" s="54" t="s">
        <v>302</v>
      </c>
      <c r="C211" s="31">
        <v>4301135692</v>
      </c>
      <c r="D211" s="272">
        <v>4620207490570</v>
      </c>
      <c r="E211" s="273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81</v>
      </c>
      <c r="M211" s="33" t="s">
        <v>69</v>
      </c>
      <c r="N211" s="33"/>
      <c r="O211" s="32">
        <v>180</v>
      </c>
      <c r="P211" s="37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9"/>
      <c r="R211" s="279"/>
      <c r="S211" s="279"/>
      <c r="T211" s="280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83</v>
      </c>
      <c r="AK211" s="71">
        <v>14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4301135691</v>
      </c>
      <c r="D212" s="272">
        <v>4620207490549</v>
      </c>
      <c r="E212" s="273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81</v>
      </c>
      <c r="M212" s="33" t="s">
        <v>69</v>
      </c>
      <c r="N212" s="33"/>
      <c r="O212" s="32">
        <v>180</v>
      </c>
      <c r="P212" s="37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83</v>
      </c>
      <c r="AK212" s="71">
        <v>14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4301135694</v>
      </c>
      <c r="D213" s="272">
        <v>4620207490501</v>
      </c>
      <c r="E213" s="273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81</v>
      </c>
      <c r="M213" s="33" t="s">
        <v>69</v>
      </c>
      <c r="N213" s="33"/>
      <c r="O213" s="32">
        <v>180</v>
      </c>
      <c r="P213" s="44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9"/>
      <c r="R213" s="279"/>
      <c r="S213" s="279"/>
      <c r="T213" s="280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83</v>
      </c>
      <c r="AK213" s="71">
        <v>14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99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300"/>
      <c r="P214" s="289" t="s">
        <v>73</v>
      </c>
      <c r="Q214" s="290"/>
      <c r="R214" s="290"/>
      <c r="S214" s="290"/>
      <c r="T214" s="290"/>
      <c r="U214" s="290"/>
      <c r="V214" s="29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hidden="1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300"/>
      <c r="P215" s="289" t="s">
        <v>73</v>
      </c>
      <c r="Q215" s="290"/>
      <c r="R215" s="290"/>
      <c r="S215" s="290"/>
      <c r="T215" s="290"/>
      <c r="U215" s="290"/>
      <c r="V215" s="29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hidden="1" customHeight="1" x14ac:dyDescent="0.25">
      <c r="A216" s="288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hidden="1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hidden="1" customHeight="1" x14ac:dyDescent="0.25">
      <c r="A218" s="54" t="s">
        <v>309</v>
      </c>
      <c r="B218" s="54" t="s">
        <v>310</v>
      </c>
      <c r="C218" s="31">
        <v>4301071099</v>
      </c>
      <c r="D218" s="272">
        <v>4607111039019</v>
      </c>
      <c r="E218" s="273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302" t="s">
        <v>311</v>
      </c>
      <c r="Q218" s="279"/>
      <c r="R218" s="279"/>
      <c r="S218" s="279"/>
      <c r="T218" s="280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313</v>
      </c>
      <c r="B219" s="54" t="s">
        <v>314</v>
      </c>
      <c r="C219" s="31">
        <v>4301071100</v>
      </c>
      <c r="D219" s="272">
        <v>4607111038708</v>
      </c>
      <c r="E219" s="273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99" t="s">
        <v>315</v>
      </c>
      <c r="Q219" s="279"/>
      <c r="R219" s="279"/>
      <c r="S219" s="279"/>
      <c r="T219" s="280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99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300"/>
      <c r="P220" s="289" t="s">
        <v>73</v>
      </c>
      <c r="Q220" s="290"/>
      <c r="R220" s="290"/>
      <c r="S220" s="290"/>
      <c r="T220" s="290"/>
      <c r="U220" s="290"/>
      <c r="V220" s="29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hidden="1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300"/>
      <c r="P221" s="289" t="s">
        <v>73</v>
      </c>
      <c r="Q221" s="290"/>
      <c r="R221" s="290"/>
      <c r="S221" s="290"/>
      <c r="T221" s="290"/>
      <c r="U221" s="290"/>
      <c r="V221" s="29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hidden="1" customHeight="1" x14ac:dyDescent="0.2">
      <c r="A222" s="293" t="s">
        <v>316</v>
      </c>
      <c r="B222" s="294"/>
      <c r="C222" s="294"/>
      <c r="D222" s="294"/>
      <c r="E222" s="294"/>
      <c r="F222" s="294"/>
      <c r="G222" s="294"/>
      <c r="H222" s="294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4"/>
      <c r="V222" s="294"/>
      <c r="W222" s="294"/>
      <c r="X222" s="294"/>
      <c r="Y222" s="294"/>
      <c r="Z222" s="294"/>
      <c r="AA222" s="48"/>
      <c r="AB222" s="48"/>
      <c r="AC222" s="48"/>
    </row>
    <row r="223" spans="1:68" ht="16.5" hidden="1" customHeight="1" x14ac:dyDescent="0.25">
      <c r="A223" s="288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hidden="1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2">
        <v>4607111036162</v>
      </c>
      <c r="E225" s="273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34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9"/>
      <c r="R225" s="279"/>
      <c r="S225" s="279"/>
      <c r="T225" s="280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99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300"/>
      <c r="P226" s="289" t="s">
        <v>73</v>
      </c>
      <c r="Q226" s="290"/>
      <c r="R226" s="290"/>
      <c r="S226" s="290"/>
      <c r="T226" s="290"/>
      <c r="U226" s="290"/>
      <c r="V226" s="29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hidden="1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300"/>
      <c r="P227" s="289" t="s">
        <v>73</v>
      </c>
      <c r="Q227" s="290"/>
      <c r="R227" s="290"/>
      <c r="S227" s="290"/>
      <c r="T227" s="290"/>
      <c r="U227" s="290"/>
      <c r="V227" s="29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hidden="1" customHeight="1" x14ac:dyDescent="0.2">
      <c r="A228" s="293" t="s">
        <v>321</v>
      </c>
      <c r="B228" s="294"/>
      <c r="C228" s="294"/>
      <c r="D228" s="294"/>
      <c r="E228" s="294"/>
      <c r="F228" s="294"/>
      <c r="G228" s="294"/>
      <c r="H228" s="294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4"/>
      <c r="V228" s="294"/>
      <c r="W228" s="294"/>
      <c r="X228" s="294"/>
      <c r="Y228" s="294"/>
      <c r="Z228" s="294"/>
      <c r="AA228" s="48"/>
      <c r="AB228" s="48"/>
      <c r="AC228" s="48"/>
    </row>
    <row r="229" spans="1:68" ht="16.5" hidden="1" customHeight="1" x14ac:dyDescent="0.25">
      <c r="A229" s="288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hidden="1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hidden="1" customHeight="1" x14ac:dyDescent="0.25">
      <c r="A231" s="54" t="s">
        <v>323</v>
      </c>
      <c r="B231" s="54" t="s">
        <v>324</v>
      </c>
      <c r="C231" s="31">
        <v>4301071029</v>
      </c>
      <c r="D231" s="272">
        <v>4607111035899</v>
      </c>
      <c r="E231" s="273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4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9"/>
      <c r="R231" s="279"/>
      <c r="S231" s="279"/>
      <c r="T231" s="280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99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300"/>
      <c r="P232" s="289" t="s">
        <v>73</v>
      </c>
      <c r="Q232" s="290"/>
      <c r="R232" s="290"/>
      <c r="S232" s="290"/>
      <c r="T232" s="290"/>
      <c r="U232" s="290"/>
      <c r="V232" s="29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hidden="1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300"/>
      <c r="P233" s="289" t="s">
        <v>73</v>
      </c>
      <c r="Q233" s="290"/>
      <c r="R233" s="290"/>
      <c r="S233" s="290"/>
      <c r="T233" s="290"/>
      <c r="U233" s="290"/>
      <c r="V233" s="29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hidden="1" customHeight="1" x14ac:dyDescent="0.2">
      <c r="A234" s="293" t="s">
        <v>325</v>
      </c>
      <c r="B234" s="294"/>
      <c r="C234" s="294"/>
      <c r="D234" s="294"/>
      <c r="E234" s="294"/>
      <c r="F234" s="294"/>
      <c r="G234" s="294"/>
      <c r="H234" s="294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4"/>
      <c r="V234" s="294"/>
      <c r="W234" s="294"/>
      <c r="X234" s="294"/>
      <c r="Y234" s="294"/>
      <c r="Z234" s="294"/>
      <c r="AA234" s="48"/>
      <c r="AB234" s="48"/>
      <c r="AC234" s="48"/>
    </row>
    <row r="235" spans="1:68" ht="16.5" hidden="1" customHeight="1" x14ac:dyDescent="0.25">
      <c r="A235" s="288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hidden="1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2">
        <v>4607111039774</v>
      </c>
      <c r="E237" s="273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44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9"/>
      <c r="R237" s="279"/>
      <c r="S237" s="279"/>
      <c r="T237" s="280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99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300"/>
      <c r="P238" s="289" t="s">
        <v>73</v>
      </c>
      <c r="Q238" s="290"/>
      <c r="R238" s="290"/>
      <c r="S238" s="290"/>
      <c r="T238" s="290"/>
      <c r="U238" s="290"/>
      <c r="V238" s="29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hidden="1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300"/>
      <c r="P239" s="289" t="s">
        <v>73</v>
      </c>
      <c r="Q239" s="290"/>
      <c r="R239" s="290"/>
      <c r="S239" s="290"/>
      <c r="T239" s="290"/>
      <c r="U239" s="290"/>
      <c r="V239" s="29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hidden="1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2">
        <v>4607111039361</v>
      </c>
      <c r="E241" s="273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81</v>
      </c>
      <c r="M241" s="33" t="s">
        <v>69</v>
      </c>
      <c r="N241" s="33"/>
      <c r="O241" s="32">
        <v>180</v>
      </c>
      <c r="P241" s="34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9"/>
      <c r="R241" s="279"/>
      <c r="S241" s="279"/>
      <c r="T241" s="280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83</v>
      </c>
      <c r="AK241" s="71">
        <v>14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99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300"/>
      <c r="P242" s="289" t="s">
        <v>73</v>
      </c>
      <c r="Q242" s="290"/>
      <c r="R242" s="290"/>
      <c r="S242" s="290"/>
      <c r="T242" s="290"/>
      <c r="U242" s="290"/>
      <c r="V242" s="29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hidden="1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300"/>
      <c r="P243" s="289" t="s">
        <v>73</v>
      </c>
      <c r="Q243" s="290"/>
      <c r="R243" s="290"/>
      <c r="S243" s="290"/>
      <c r="T243" s="290"/>
      <c r="U243" s="290"/>
      <c r="V243" s="29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hidden="1" customHeight="1" x14ac:dyDescent="0.2">
      <c r="A244" s="293" t="s">
        <v>333</v>
      </c>
      <c r="B244" s="294"/>
      <c r="C244" s="294"/>
      <c r="D244" s="294"/>
      <c r="E244" s="294"/>
      <c r="F244" s="294"/>
      <c r="G244" s="294"/>
      <c r="H244" s="294"/>
      <c r="I244" s="294"/>
      <c r="J244" s="294"/>
      <c r="K244" s="294"/>
      <c r="L244" s="294"/>
      <c r="M244" s="294"/>
      <c r="N244" s="294"/>
      <c r="O244" s="294"/>
      <c r="P244" s="294"/>
      <c r="Q244" s="294"/>
      <c r="R244" s="294"/>
      <c r="S244" s="294"/>
      <c r="T244" s="294"/>
      <c r="U244" s="294"/>
      <c r="V244" s="294"/>
      <c r="W244" s="294"/>
      <c r="X244" s="294"/>
      <c r="Y244" s="294"/>
      <c r="Z244" s="294"/>
      <c r="AA244" s="48"/>
      <c r="AB244" s="48"/>
      <c r="AC244" s="48"/>
    </row>
    <row r="245" spans="1:68" ht="16.5" hidden="1" customHeight="1" x14ac:dyDescent="0.25">
      <c r="A245" s="288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hidden="1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2">
        <v>4640242181264</v>
      </c>
      <c r="E247" s="273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3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9"/>
      <c r="R247" s="279"/>
      <c r="S247" s="279"/>
      <c r="T247" s="280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72">
        <v>4640242181325</v>
      </c>
      <c r="E248" s="273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6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9"/>
      <c r="R248" s="279"/>
      <c r="S248" s="279"/>
      <c r="T248" s="280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2">
        <v>4640242180670</v>
      </c>
      <c r="E249" s="273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44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9"/>
      <c r="R249" s="279"/>
      <c r="S249" s="279"/>
      <c r="T249" s="280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299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300"/>
      <c r="P250" s="289" t="s">
        <v>73</v>
      </c>
      <c r="Q250" s="290"/>
      <c r="R250" s="290"/>
      <c r="S250" s="290"/>
      <c r="T250" s="290"/>
      <c r="U250" s="290"/>
      <c r="V250" s="29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hidden="1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300"/>
      <c r="P251" s="289" t="s">
        <v>73</v>
      </c>
      <c r="Q251" s="290"/>
      <c r="R251" s="290"/>
      <c r="S251" s="290"/>
      <c r="T251" s="290"/>
      <c r="U251" s="290"/>
      <c r="V251" s="29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hidden="1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hidden="1" customHeight="1" x14ac:dyDescent="0.25">
      <c r="A253" s="54" t="s">
        <v>342</v>
      </c>
      <c r="B253" s="54" t="s">
        <v>343</v>
      </c>
      <c r="C253" s="31">
        <v>4301132080</v>
      </c>
      <c r="D253" s="272">
        <v>4640242180397</v>
      </c>
      <c r="E253" s="273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30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9"/>
      <c r="R253" s="279"/>
      <c r="S253" s="279"/>
      <c r="T253" s="280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2">
        <v>4640242181219</v>
      </c>
      <c r="E254" s="273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138</v>
      </c>
      <c r="L254" s="32" t="s">
        <v>81</v>
      </c>
      <c r="M254" s="33" t="s">
        <v>69</v>
      </c>
      <c r="N254" s="33"/>
      <c r="O254" s="32">
        <v>180</v>
      </c>
      <c r="P254" s="35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83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99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300"/>
      <c r="P255" s="289" t="s">
        <v>73</v>
      </c>
      <c r="Q255" s="290"/>
      <c r="R255" s="290"/>
      <c r="S255" s="290"/>
      <c r="T255" s="290"/>
      <c r="U255" s="290"/>
      <c r="V255" s="291"/>
      <c r="W255" s="37" t="s">
        <v>70</v>
      </c>
      <c r="X255" s="270">
        <f>IFERROR(SUM(X253:X254),"0")</f>
        <v>0</v>
      </c>
      <c r="Y255" s="270">
        <f>IFERROR(SUM(Y253:Y254),"0")</f>
        <v>0</v>
      </c>
      <c r="Z255" s="270">
        <f>IFERROR(IF(Z253="",0,Z253),"0")+IFERROR(IF(Z254="",0,Z254),"0")</f>
        <v>0</v>
      </c>
      <c r="AA255" s="271"/>
      <c r="AB255" s="271"/>
      <c r="AC255" s="271"/>
    </row>
    <row r="256" spans="1:68" hidden="1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300"/>
      <c r="P256" s="289" t="s">
        <v>73</v>
      </c>
      <c r="Q256" s="290"/>
      <c r="R256" s="290"/>
      <c r="S256" s="290"/>
      <c r="T256" s="290"/>
      <c r="U256" s="290"/>
      <c r="V256" s="291"/>
      <c r="W256" s="37" t="s">
        <v>74</v>
      </c>
      <c r="X256" s="270">
        <f>IFERROR(SUMPRODUCT(X253:X254*H253:H254),"0")</f>
        <v>0</v>
      </c>
      <c r="Y256" s="270">
        <f>IFERROR(SUMPRODUCT(Y253:Y254*H253:H254),"0")</f>
        <v>0</v>
      </c>
      <c r="Z256" s="37"/>
      <c r="AA256" s="271"/>
      <c r="AB256" s="271"/>
      <c r="AC256" s="271"/>
    </row>
    <row r="257" spans="1:68" ht="14.25" hidden="1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72">
        <v>4640242180304</v>
      </c>
      <c r="E258" s="273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42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9"/>
      <c r="R258" s="279"/>
      <c r="S258" s="279"/>
      <c r="T258" s="280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4301136053</v>
      </c>
      <c r="D259" s="272">
        <v>4640242180236</v>
      </c>
      <c r="E259" s="273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42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9"/>
      <c r="R259" s="279"/>
      <c r="S259" s="279"/>
      <c r="T259" s="280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72">
        <v>4640242180410</v>
      </c>
      <c r="E260" s="273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9"/>
      <c r="R260" s="279"/>
      <c r="S260" s="279"/>
      <c r="T260" s="280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299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300"/>
      <c r="P261" s="289" t="s">
        <v>73</v>
      </c>
      <c r="Q261" s="290"/>
      <c r="R261" s="290"/>
      <c r="S261" s="290"/>
      <c r="T261" s="290"/>
      <c r="U261" s="290"/>
      <c r="V261" s="291"/>
      <c r="W261" s="37" t="s">
        <v>70</v>
      </c>
      <c r="X261" s="270">
        <f>IFERROR(SUM(X258:X260),"0")</f>
        <v>0</v>
      </c>
      <c r="Y261" s="270">
        <f>IFERROR(SUM(Y258:Y260),"0")</f>
        <v>0</v>
      </c>
      <c r="Z261" s="270">
        <f>IFERROR(IF(Z258="",0,Z258),"0")+IFERROR(IF(Z259="",0,Z259),"0")+IFERROR(IF(Z260="",0,Z260),"0")</f>
        <v>0</v>
      </c>
      <c r="AA261" s="271"/>
      <c r="AB261" s="271"/>
      <c r="AC261" s="271"/>
    </row>
    <row r="262" spans="1:68" hidden="1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300"/>
      <c r="P262" s="289" t="s">
        <v>73</v>
      </c>
      <c r="Q262" s="290"/>
      <c r="R262" s="290"/>
      <c r="S262" s="290"/>
      <c r="T262" s="290"/>
      <c r="U262" s="290"/>
      <c r="V262" s="291"/>
      <c r="W262" s="37" t="s">
        <v>74</v>
      </c>
      <c r="X262" s="270">
        <f>IFERROR(SUMPRODUCT(X258:X260*H258:H260),"0")</f>
        <v>0</v>
      </c>
      <c r="Y262" s="270">
        <f>IFERROR(SUMPRODUCT(Y258:Y260*H258:H260),"0")</f>
        <v>0</v>
      </c>
      <c r="Z262" s="37"/>
      <c r="AA262" s="271"/>
      <c r="AB262" s="271"/>
      <c r="AC262" s="271"/>
    </row>
    <row r="263" spans="1:68" ht="14.25" hidden="1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2">
        <v>4640242181554</v>
      </c>
      <c r="E264" s="273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0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9"/>
      <c r="R264" s="279"/>
      <c r="S264" s="279"/>
      <c r="T264" s="280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83</v>
      </c>
      <c r="AK264" s="71">
        <v>14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hidden="1" customHeight="1" x14ac:dyDescent="0.25">
      <c r="A265" s="54" t="s">
        <v>357</v>
      </c>
      <c r="B265" s="54" t="s">
        <v>358</v>
      </c>
      <c r="C265" s="31">
        <v>4301135518</v>
      </c>
      <c r="D265" s="272">
        <v>4640242181561</v>
      </c>
      <c r="E265" s="273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43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9"/>
      <c r="R265" s="279"/>
      <c r="S265" s="279"/>
      <c r="T265" s="280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IFERROR(IF(X265="","",X265*0.00936),"")</f>
        <v>0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72">
        <v>4640242181424</v>
      </c>
      <c r="E266" s="273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9"/>
      <c r="R266" s="279"/>
      <c r="S266" s="279"/>
      <c r="T266" s="280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hidden="1" customHeight="1" x14ac:dyDescent="0.25">
      <c r="A267" s="54" t="s">
        <v>362</v>
      </c>
      <c r="B267" s="54" t="s">
        <v>363</v>
      </c>
      <c r="C267" s="31">
        <v>4301135405</v>
      </c>
      <c r="D267" s="272">
        <v>4640242181523</v>
      </c>
      <c r="E267" s="273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8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9"/>
      <c r="R267" s="279"/>
      <c r="S267" s="279"/>
      <c r="T267" s="280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ref="Z267:Z272" si="11">IFERROR(IF(X267="","",X267*0.00936),"")</f>
        <v>0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72">
        <v>4640242181486</v>
      </c>
      <c r="E268" s="273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128</v>
      </c>
      <c r="M268" s="33" t="s">
        <v>69</v>
      </c>
      <c r="N268" s="33"/>
      <c r="O268" s="32">
        <v>180</v>
      </c>
      <c r="P268" s="44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9"/>
      <c r="R268" s="279"/>
      <c r="S268" s="279"/>
      <c r="T268" s="280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129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72">
        <v>4640242181493</v>
      </c>
      <c r="E269" s="273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9"/>
      <c r="R269" s="279"/>
      <c r="S269" s="279"/>
      <c r="T269" s="280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2">
        <v>4640242181509</v>
      </c>
      <c r="E270" s="273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28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83</v>
      </c>
      <c r="AK270" s="71">
        <v>14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2">
        <v>4640242181240</v>
      </c>
      <c r="E271" s="273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43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9"/>
      <c r="R271" s="279"/>
      <c r="S271" s="279"/>
      <c r="T271" s="280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83</v>
      </c>
      <c r="AK271" s="71">
        <v>14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2">
        <v>4640242181318</v>
      </c>
      <c r="E272" s="273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9"/>
      <c r="R272" s="279"/>
      <c r="S272" s="279"/>
      <c r="T272" s="280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83</v>
      </c>
      <c r="AK272" s="71">
        <v>14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2">
        <v>4640242181387</v>
      </c>
      <c r="E273" s="273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138</v>
      </c>
      <c r="L273" s="32" t="s">
        <v>81</v>
      </c>
      <c r="M273" s="33" t="s">
        <v>69</v>
      </c>
      <c r="N273" s="33"/>
      <c r="O273" s="32">
        <v>180</v>
      </c>
      <c r="P273" s="42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9"/>
      <c r="R273" s="279"/>
      <c r="S273" s="279"/>
      <c r="T273" s="280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83</v>
      </c>
      <c r="AK273" s="71">
        <v>18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2">
        <v>4640242181332</v>
      </c>
      <c r="E274" s="273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1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9"/>
      <c r="R274" s="279"/>
      <c r="S274" s="279"/>
      <c r="T274" s="280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idden="1" x14ac:dyDescent="0.2">
      <c r="A275" s="299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300"/>
      <c r="P275" s="289" t="s">
        <v>73</v>
      </c>
      <c r="Q275" s="290"/>
      <c r="R275" s="290"/>
      <c r="S275" s="290"/>
      <c r="T275" s="290"/>
      <c r="U275" s="290"/>
      <c r="V275" s="291"/>
      <c r="W275" s="37" t="s">
        <v>70</v>
      </c>
      <c r="X275" s="270">
        <f>IFERROR(SUM(X264:X274),"0")</f>
        <v>0</v>
      </c>
      <c r="Y275" s="270">
        <f>IFERROR(SUM(Y264:Y274),"0")</f>
        <v>0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271"/>
      <c r="AB275" s="271"/>
      <c r="AC275" s="271"/>
    </row>
    <row r="276" spans="1:68" hidden="1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300"/>
      <c r="P276" s="289" t="s">
        <v>73</v>
      </c>
      <c r="Q276" s="290"/>
      <c r="R276" s="290"/>
      <c r="S276" s="290"/>
      <c r="T276" s="290"/>
      <c r="U276" s="290"/>
      <c r="V276" s="291"/>
      <c r="W276" s="37" t="s">
        <v>74</v>
      </c>
      <c r="X276" s="270">
        <f>IFERROR(SUMPRODUCT(X264:X274*H264:H274),"0")</f>
        <v>0</v>
      </c>
      <c r="Y276" s="270">
        <f>IFERROR(SUMPRODUCT(Y264:Y274*H264:H274),"0")</f>
        <v>0</v>
      </c>
      <c r="Z276" s="37"/>
      <c r="AA276" s="271"/>
      <c r="AB276" s="271"/>
      <c r="AC276" s="271"/>
    </row>
    <row r="277" spans="1:68" ht="15" customHeight="1" x14ac:dyDescent="0.2">
      <c r="A277" s="414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82"/>
      <c r="P277" s="284" t="s">
        <v>378</v>
      </c>
      <c r="Q277" s="285"/>
      <c r="R277" s="285"/>
      <c r="S277" s="285"/>
      <c r="T277" s="285"/>
      <c r="U277" s="285"/>
      <c r="V277" s="28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8492.4</v>
      </c>
      <c r="Y277" s="270">
        <f>IFERROR(Y24+Y31+Y38+Y46+Y51+Y55+Y59+Y64+Y70+Y76+Y81+Y87+Y97+Y103+Y112+Y116+Y120+Y126+Y132+Y138+Y143+Y148+Y153+Y158+Y165+Y173+Y177+Y183+Y190+Y199+Y204+Y209+Y215+Y221+Y227+Y233+Y239+Y243+Y251+Y256+Y262+Y276,"0")</f>
        <v>8492.4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82"/>
      <c r="P278" s="284" t="s">
        <v>379</v>
      </c>
      <c r="Q278" s="285"/>
      <c r="R278" s="285"/>
      <c r="S278" s="285"/>
      <c r="T278" s="285"/>
      <c r="U278" s="285"/>
      <c r="V278" s="286"/>
      <c r="W278" s="37" t="s">
        <v>74</v>
      </c>
      <c r="X278" s="270">
        <f>IFERROR(SUM(BM22:BM274),"0")</f>
        <v>9943.3880000000008</v>
      </c>
      <c r="Y278" s="270">
        <f>IFERROR(SUM(BN22:BN274),"0")</f>
        <v>9943.3880000000008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82"/>
      <c r="P279" s="284" t="s">
        <v>380</v>
      </c>
      <c r="Q279" s="285"/>
      <c r="R279" s="285"/>
      <c r="S279" s="285"/>
      <c r="T279" s="285"/>
      <c r="U279" s="285"/>
      <c r="V279" s="286"/>
      <c r="W279" s="37" t="s">
        <v>381</v>
      </c>
      <c r="X279" s="38">
        <f>ROUNDUP(SUM(BO22:BO274),0)</f>
        <v>33</v>
      </c>
      <c r="Y279" s="38">
        <f>ROUNDUP(SUM(BP22:BP274),0)</f>
        <v>33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82"/>
      <c r="P280" s="284" t="s">
        <v>382</v>
      </c>
      <c r="Q280" s="285"/>
      <c r="R280" s="285"/>
      <c r="S280" s="285"/>
      <c r="T280" s="285"/>
      <c r="U280" s="285"/>
      <c r="V280" s="286"/>
      <c r="W280" s="37" t="s">
        <v>74</v>
      </c>
      <c r="X280" s="270">
        <f>GrossWeightTotal+PalletQtyTotal*25</f>
        <v>10768.388000000001</v>
      </c>
      <c r="Y280" s="270">
        <f>GrossWeightTotalR+PalletQtyTotalR*25</f>
        <v>10768.388000000001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82"/>
      <c r="P281" s="284" t="s">
        <v>383</v>
      </c>
      <c r="Q281" s="285"/>
      <c r="R281" s="285"/>
      <c r="S281" s="285"/>
      <c r="T281" s="285"/>
      <c r="U281" s="285"/>
      <c r="V281" s="28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2681</v>
      </c>
      <c r="Y281" s="270">
        <f>IFERROR(Y23+Y30+Y37+Y45+Y50+Y54+Y58+Y63+Y69+Y75+Y80+Y86+Y96+Y102+Y111+Y115+Y119+Y125+Y131+Y137+Y142+Y147+Y152+Y157+Y164+Y172+Y176+Y182+Y189+Y198+Y203+Y208+Y214+Y220+Y226+Y232+Y238+Y242+Y250+Y255+Y261+Y275,"0")</f>
        <v>2681</v>
      </c>
      <c r="Z281" s="37"/>
      <c r="AA281" s="271"/>
      <c r="AB281" s="271"/>
      <c r="AC281" s="271"/>
    </row>
    <row r="282" spans="1:68" ht="14.25" hidden="1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82"/>
      <c r="P282" s="284" t="s">
        <v>384</v>
      </c>
      <c r="Q282" s="285"/>
      <c r="R282" s="285"/>
      <c r="S282" s="285"/>
      <c r="T282" s="285"/>
      <c r="U282" s="285"/>
      <c r="V282" s="28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41.8005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307" t="s">
        <v>75</v>
      </c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7"/>
      <c r="U284" s="265" t="s">
        <v>230</v>
      </c>
      <c r="V284" s="265" t="s">
        <v>239</v>
      </c>
      <c r="W284" s="307" t="s">
        <v>258</v>
      </c>
      <c r="X284" s="416"/>
      <c r="Y284" s="416"/>
      <c r="Z284" s="416"/>
      <c r="AA284" s="417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412" t="s">
        <v>387</v>
      </c>
      <c r="B285" s="307" t="s">
        <v>63</v>
      </c>
      <c r="C285" s="307" t="s">
        <v>76</v>
      </c>
      <c r="D285" s="307" t="s">
        <v>87</v>
      </c>
      <c r="E285" s="307" t="s">
        <v>97</v>
      </c>
      <c r="F285" s="307" t="s">
        <v>108</v>
      </c>
      <c r="G285" s="307" t="s">
        <v>135</v>
      </c>
      <c r="H285" s="307" t="s">
        <v>142</v>
      </c>
      <c r="I285" s="307" t="s">
        <v>146</v>
      </c>
      <c r="J285" s="307" t="s">
        <v>154</v>
      </c>
      <c r="K285" s="307" t="s">
        <v>169</v>
      </c>
      <c r="L285" s="307" t="s">
        <v>175</v>
      </c>
      <c r="M285" s="307" t="s">
        <v>196</v>
      </c>
      <c r="N285" s="266"/>
      <c r="O285" s="307" t="s">
        <v>202</v>
      </c>
      <c r="P285" s="307" t="s">
        <v>209</v>
      </c>
      <c r="Q285" s="307" t="s">
        <v>214</v>
      </c>
      <c r="R285" s="307" t="s">
        <v>218</v>
      </c>
      <c r="S285" s="307" t="s">
        <v>221</v>
      </c>
      <c r="T285" s="307" t="s">
        <v>226</v>
      </c>
      <c r="U285" s="307" t="s">
        <v>231</v>
      </c>
      <c r="V285" s="307" t="s">
        <v>240</v>
      </c>
      <c r="W285" s="307" t="s">
        <v>259</v>
      </c>
      <c r="X285" s="307" t="s">
        <v>275</v>
      </c>
      <c r="Y285" s="307" t="s">
        <v>292</v>
      </c>
      <c r="Z285" s="307" t="s">
        <v>297</v>
      </c>
      <c r="AA285" s="307" t="s">
        <v>308</v>
      </c>
      <c r="AB285" s="307" t="s">
        <v>317</v>
      </c>
      <c r="AC285" s="307" t="s">
        <v>322</v>
      </c>
      <c r="AD285" s="307" t="s">
        <v>326</v>
      </c>
      <c r="AE285" s="307" t="s">
        <v>333</v>
      </c>
      <c r="AF285" s="266"/>
    </row>
    <row r="286" spans="1:68" ht="13.5" customHeight="1" thickBot="1" x14ac:dyDescent="0.25">
      <c r="A286" s="413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266"/>
      <c r="O286" s="308"/>
      <c r="P286" s="308"/>
      <c r="Q286" s="308"/>
      <c r="R286" s="308"/>
      <c r="S286" s="308"/>
      <c r="T286" s="308"/>
      <c r="U286" s="308"/>
      <c r="V286" s="308"/>
      <c r="W286" s="308"/>
      <c r="X286" s="308"/>
      <c r="Y286" s="308"/>
      <c r="Z286" s="308"/>
      <c r="AA286" s="308"/>
      <c r="AB286" s="308"/>
      <c r="AC286" s="308"/>
      <c r="AD286" s="308"/>
      <c r="AE286" s="308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420</v>
      </c>
      <c r="D287" s="46">
        <f>IFERROR(X34*H34,"0")+IFERROR(X35*H35,"0")+IFERROR(X36*H36,"0")</f>
        <v>0</v>
      </c>
      <c r="E287" s="46">
        <f>IFERROR(X41*H41,"0")+IFERROR(X42*H42,"0")+IFERROR(X43*H43,"0")+IFERROR(X44*H44,"0")</f>
        <v>1764</v>
      </c>
      <c r="F287" s="46">
        <f>IFERROR(X49*H49,"0")+IFERROR(X53*H53,"0")+IFERROR(X57*H57,"0")+IFERROR(X61*H61,"0")+IFERROR(X62*H62,"0")+IFERROR(X66*H66,"0")+IFERROR(X67*H67,"0")+IFERROR(X68*H68,"0")</f>
        <v>168</v>
      </c>
      <c r="G287" s="46">
        <f>IFERROR(X73*H73,"0")+IFERROR(X74*H74,"0")</f>
        <v>0</v>
      </c>
      <c r="H287" s="46">
        <f>IFERROR(X79*H79,"0")</f>
        <v>252</v>
      </c>
      <c r="I287" s="46">
        <f>IFERROR(X84*H84,"0")+IFERROR(X85*H85,"0")</f>
        <v>1386</v>
      </c>
      <c r="J287" s="46">
        <f>IFERROR(X90*H90,"0")+IFERROR(X91*H91,"0")+IFERROR(X92*H92,"0")+IFERROR(X93*H93,"0")+IFERROR(X94*H94,"0")+IFERROR(X95*H95,"0")</f>
        <v>1209.5999999999999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588</v>
      </c>
      <c r="M287" s="46">
        <f>IFERROR(X123*H123,"0")+IFERROR(X124*H124,"0")</f>
        <v>840</v>
      </c>
      <c r="N287" s="266"/>
      <c r="O287" s="46">
        <f>IFERROR(X129*H129,"0")+IFERROR(X130*H130,"0")</f>
        <v>840</v>
      </c>
      <c r="P287" s="46">
        <f>IFERROR(X135*H135,"0")+IFERROR(X136*H136,"0")</f>
        <v>672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352.8</v>
      </c>
      <c r="U287" s="46">
        <f>IFERROR(X162*H162,"0")+IFERROR(X163*H163,"0")</f>
        <v>0</v>
      </c>
      <c r="V287" s="46">
        <f>IFERROR(X169*H169,"0")+IFERROR(X170*H170,"0")+IFERROR(X171*H171,"0")+IFERROR(X175*H175,"0")</f>
        <v>0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0</v>
      </c>
      <c r="Y287" s="46">
        <f>IFERROR(X202*H202,"0")</f>
        <v>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2352</v>
      </c>
      <c r="B290" s="60">
        <f>SUMPRODUCT(--(BB:BB="ПГП"),--(W:W="кор"),H:H,Y:Y)+SUMPRODUCT(--(BB:BB="ПГП"),--(W:W="кг"),Y:Y)</f>
        <v>6140.4</v>
      </c>
      <c r="C290" s="60">
        <f>SUMPRODUCT(--(BB:BB="КИЗ"),--(W:W="кор"),H:H,Y:Y)+SUMPRODUCT(--(BB:BB="КИЗ"),--(W:W="кг"),Y:Y)</f>
        <v>0</v>
      </c>
    </row>
  </sheetData>
  <sheetProtection algorithmName="SHA-512" hashValue="wgYb3RzhFMBEHE5vzTCypYI6L/WarvtclobzdygirOXgeIVLhGCduXpGnEaEHes1NrcU31QdGthY6hhqRf3qqg==" saltValue="OCtL/ws95mq7/J/IXRMsd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9,60"/>
        <filter val="1 386,00"/>
        <filter val="1 764,00"/>
        <filter val="10 768,39"/>
        <filter val="140,00"/>
        <filter val="168,00"/>
        <filter val="175,00"/>
        <filter val="2 681,00"/>
        <filter val="210,00"/>
        <filter val="252,00"/>
        <filter val="280,00"/>
        <filter val="33"/>
        <filter val="352,80"/>
        <filter val="385,00"/>
        <filter val="420,00"/>
        <filter val="588,00"/>
        <filter val="672,00"/>
        <filter val="70,00"/>
        <filter val="8 492,40"/>
        <filter val="84,00"/>
        <filter val="840,00"/>
        <filter val="9 943,39"/>
      </filters>
    </filterColumn>
    <filterColumn colId="29" showButton="0"/>
    <filterColumn colId="30" showButton="0"/>
  </autoFilter>
  <mergeCells count="499">
    <mergeCell ref="A19:Z19"/>
    <mergeCell ref="A117:Z117"/>
    <mergeCell ref="A14:M14"/>
    <mergeCell ref="D109:E109"/>
    <mergeCell ref="P163:T163"/>
    <mergeCell ref="P126:V126"/>
    <mergeCell ref="Q9:R9"/>
    <mergeCell ref="A113:Z113"/>
    <mergeCell ref="A32:Z32"/>
    <mergeCell ref="A37:O38"/>
    <mergeCell ref="Q11:R11"/>
    <mergeCell ref="W17:W18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A60:Z60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82:O183"/>
    <mergeCell ref="A168:Z168"/>
    <mergeCell ref="D141:E141"/>
    <mergeCell ref="D285:D286"/>
    <mergeCell ref="P213:T213"/>
    <mergeCell ref="P249:T249"/>
    <mergeCell ref="D258:E258"/>
    <mergeCell ref="J285:J286"/>
    <mergeCell ref="L285:L286"/>
    <mergeCell ref="P278:V278"/>
    <mergeCell ref="A159:Z159"/>
    <mergeCell ref="D260:E260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59:V59"/>
    <mergeCell ref="D211:E211"/>
    <mergeCell ref="P190:V190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P272:T272"/>
    <mergeCell ref="D264:E264"/>
    <mergeCell ref="H285:H286"/>
    <mergeCell ref="P285:P286"/>
    <mergeCell ref="G285:G286"/>
    <mergeCell ref="A285:A286"/>
    <mergeCell ref="A277:O282"/>
    <mergeCell ref="P274:T274"/>
    <mergeCell ref="F285:F286"/>
    <mergeCell ref="C284:T284"/>
    <mergeCell ref="P269:T269"/>
    <mergeCell ref="P271:T271"/>
    <mergeCell ref="P265:T265"/>
    <mergeCell ref="P268:T268"/>
    <mergeCell ref="D53:E53"/>
    <mergeCell ref="P232:V232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P43:T43"/>
    <mergeCell ref="A12:M12"/>
    <mergeCell ref="Q13:R13"/>
    <mergeCell ref="P41:T41"/>
    <mergeCell ref="D22:E22"/>
    <mergeCell ref="P34:T34"/>
    <mergeCell ref="M17:M18"/>
    <mergeCell ref="O17:O18"/>
    <mergeCell ref="U17:V17"/>
    <mergeCell ref="Y17:Y18"/>
    <mergeCell ref="D7:M7"/>
    <mergeCell ref="D79:E79"/>
    <mergeCell ref="P92:T92"/>
    <mergeCell ref="P29:T29"/>
    <mergeCell ref="A69:O70"/>
    <mergeCell ref="P185:T185"/>
    <mergeCell ref="D106:E106"/>
    <mergeCell ref="D93:E93"/>
    <mergeCell ref="P199:V199"/>
    <mergeCell ref="A198:O199"/>
    <mergeCell ref="D84:E84"/>
    <mergeCell ref="A222:Z222"/>
    <mergeCell ref="P255:V255"/>
    <mergeCell ref="A102:O103"/>
    <mergeCell ref="P214:V214"/>
    <mergeCell ref="A149:Z149"/>
    <mergeCell ref="P96:V96"/>
    <mergeCell ref="A111:O112"/>
    <mergeCell ref="A232:O233"/>
    <mergeCell ref="D231:E231"/>
    <mergeCell ref="A240:Z240"/>
    <mergeCell ref="P74:T74"/>
    <mergeCell ref="P243:V243"/>
    <mergeCell ref="D253:E253"/>
    <mergeCell ref="P100:T100"/>
    <mergeCell ref="P94:T94"/>
    <mergeCell ref="A119:O120"/>
    <mergeCell ref="P203:V203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I17:I18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160:Z160"/>
    <mergeCell ref="P212:T212"/>
    <mergeCell ref="V6:W9"/>
    <mergeCell ref="P211:T211"/>
    <mergeCell ref="P227:V227"/>
    <mergeCell ref="D36:E36"/>
    <mergeCell ref="P58:V58"/>
    <mergeCell ref="A13:M13"/>
    <mergeCell ref="D61:E61"/>
    <mergeCell ref="A15:M15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P103:V103"/>
    <mergeCell ref="A155:Z155"/>
    <mergeCell ref="P97:V97"/>
    <mergeCell ref="A125:O126"/>
    <mergeCell ref="P247:T247"/>
    <mergeCell ref="P114:T114"/>
    <mergeCell ref="P241:T241"/>
    <mergeCell ref="A133:Z133"/>
    <mergeCell ref="P85:T85"/>
    <mergeCell ref="P183:V183"/>
    <mergeCell ref="P198:V198"/>
    <mergeCell ref="P238:V238"/>
    <mergeCell ref="P219:T219"/>
    <mergeCell ref="D162:E162"/>
    <mergeCell ref="D91:E91"/>
    <mergeCell ref="D156:E156"/>
    <mergeCell ref="A180:Z180"/>
    <mergeCell ref="D254:E254"/>
    <mergeCell ref="P242:V242"/>
    <mergeCell ref="S285:S286"/>
    <mergeCell ref="P276:V276"/>
    <mergeCell ref="P148:V148"/>
    <mergeCell ref="P130:T130"/>
    <mergeCell ref="D136:E136"/>
    <mergeCell ref="A176:O177"/>
    <mergeCell ref="D225:E225"/>
    <mergeCell ref="D151:E151"/>
    <mergeCell ref="D175:E175"/>
    <mergeCell ref="P146:T146"/>
    <mergeCell ref="D170:E170"/>
    <mergeCell ref="A142:O143"/>
    <mergeCell ref="B285:B286"/>
    <mergeCell ref="O285:O286"/>
    <mergeCell ref="Q285:Q286"/>
    <mergeCell ref="A261:O262"/>
    <mergeCell ref="U285:U286"/>
    <mergeCell ref="A263:Z263"/>
    <mergeCell ref="P264:T264"/>
    <mergeCell ref="R285:R286"/>
    <mergeCell ref="T285:T286"/>
    <mergeCell ref="A275:O276"/>
    <mergeCell ref="P262:V262"/>
    <mergeCell ref="D202:E202"/>
    <mergeCell ref="A242:O243"/>
    <mergeCell ref="A179:Z179"/>
    <mergeCell ref="P261:V261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A223:Z223"/>
    <mergeCell ref="P181:T181"/>
    <mergeCell ref="D218:E218"/>
    <mergeCell ref="P239:V239"/>
    <mergeCell ref="A191:Z191"/>
    <mergeCell ref="D213:E213"/>
    <mergeCell ref="P260:T260"/>
    <mergeCell ref="P101:T101"/>
    <mergeCell ref="P63:V63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P132:V132"/>
    <mergeCell ref="N17:N18"/>
    <mergeCell ref="A58:O59"/>
    <mergeCell ref="P61:T61"/>
    <mergeCell ref="P70:V70"/>
    <mergeCell ref="P116:V116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49:T49"/>
    <mergeCell ref="P36:T36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P62:T62"/>
    <mergeCell ref="P253:T253"/>
    <mergeCell ref="D265:E265"/>
    <mergeCell ref="D247:E247"/>
    <mergeCell ref="A257:Z257"/>
    <mergeCell ref="A255:O256"/>
    <mergeCell ref="P250:V250"/>
    <mergeCell ref="A246:Z246"/>
    <mergeCell ref="P50:V50"/>
    <mergeCell ref="P131:V131"/>
    <mergeCell ref="D42:E42"/>
    <mergeCell ref="D17:E18"/>
    <mergeCell ref="P202:T202"/>
    <mergeCell ref="D123:E123"/>
    <mergeCell ref="X17:X18"/>
    <mergeCell ref="A52:Z52"/>
    <mergeCell ref="D110:E110"/>
    <mergeCell ref="D44:E44"/>
    <mergeCell ref="P281:V281"/>
    <mergeCell ref="D270:E270"/>
    <mergeCell ref="P270:T270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P188:T188"/>
    <mergeCell ref="D49:E49"/>
    <mergeCell ref="F17:F18"/>
    <mergeCell ref="P107:T10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4 X118 X135 X162 X175 X193:X197 X207 X218:X219 X225 X237 X247 X260 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23 X129:X130 X136 X141 X146 X151 X156 X163 X169:X171 X181 X185:X188 X202 X211:X213 X231 X241 X248:X249 X253:X254 X258:X259 X264:X267 X269:X27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68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83xBzVdydBHTNWN0y+lPMklnfOVQchfEu8pLMpkDMZ0eCKw34TeSfKuaY7DH9849lpm6PJXKNnUtoYZAWhWGqQ==" saltValue="LLfPSrlEUSftlH+QxN+7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2025-10-22T11:48:41Z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