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ED5C6D-8E08-4BC1-A59E-D7E1360592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BP473" i="1" s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N429" i="1"/>
  <c r="BM429" i="1"/>
  <c r="Z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Y421" i="1" s="1"/>
  <c r="P420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Y363" i="1" s="1"/>
  <c r="P362" i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S505" i="1" s="1"/>
  <c r="P334" i="1"/>
  <c r="X331" i="1"/>
  <c r="X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Y294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BN46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5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505" i="1" l="1"/>
  <c r="Y32" i="1"/>
  <c r="Z52" i="1"/>
  <c r="BN52" i="1"/>
  <c r="Z62" i="1"/>
  <c r="BN62" i="1"/>
  <c r="Z72" i="1"/>
  <c r="BN72" i="1"/>
  <c r="BP72" i="1"/>
  <c r="Z80" i="1"/>
  <c r="BN80" i="1"/>
  <c r="Y83" i="1"/>
  <c r="E505" i="1"/>
  <c r="Z100" i="1"/>
  <c r="BN100" i="1"/>
  <c r="Y105" i="1"/>
  <c r="Z116" i="1"/>
  <c r="BN116" i="1"/>
  <c r="Z163" i="1"/>
  <c r="BN163" i="1"/>
  <c r="Z186" i="1"/>
  <c r="BN186" i="1"/>
  <c r="Y189" i="1"/>
  <c r="Y199" i="1"/>
  <c r="Z198" i="1"/>
  <c r="BN198" i="1"/>
  <c r="Z209" i="1"/>
  <c r="BN209" i="1"/>
  <c r="Z223" i="1"/>
  <c r="BN223" i="1"/>
  <c r="Z251" i="1"/>
  <c r="BN251" i="1"/>
  <c r="Z267" i="1"/>
  <c r="BN267" i="1"/>
  <c r="Y270" i="1"/>
  <c r="Z297" i="1"/>
  <c r="BN297" i="1"/>
  <c r="Z309" i="1"/>
  <c r="BN309" i="1"/>
  <c r="Z328" i="1"/>
  <c r="BN328" i="1"/>
  <c r="Z347" i="1"/>
  <c r="BN347" i="1"/>
  <c r="Z393" i="1"/>
  <c r="BN393" i="1"/>
  <c r="Z414" i="1"/>
  <c r="BN414" i="1"/>
  <c r="Z434" i="1"/>
  <c r="BN434" i="1"/>
  <c r="Z450" i="1"/>
  <c r="BN450" i="1"/>
  <c r="Z466" i="1"/>
  <c r="BN466" i="1"/>
  <c r="Z473" i="1"/>
  <c r="BN473" i="1"/>
  <c r="X496" i="1"/>
  <c r="X499" i="1"/>
  <c r="Z27" i="1"/>
  <c r="BN27" i="1"/>
  <c r="Z41" i="1"/>
  <c r="BN41" i="1"/>
  <c r="Y57" i="1"/>
  <c r="Z54" i="1"/>
  <c r="BN54" i="1"/>
  <c r="Z60" i="1"/>
  <c r="BN60" i="1"/>
  <c r="BP60" i="1"/>
  <c r="Z68" i="1"/>
  <c r="BN68" i="1"/>
  <c r="BP76" i="1"/>
  <c r="BN76" i="1"/>
  <c r="Z76" i="1"/>
  <c r="BP95" i="1"/>
  <c r="BN95" i="1"/>
  <c r="Z95" i="1"/>
  <c r="BP114" i="1"/>
  <c r="BN114" i="1"/>
  <c r="Z114" i="1"/>
  <c r="Y137" i="1"/>
  <c r="BP135" i="1"/>
  <c r="BN135" i="1"/>
  <c r="Z135" i="1"/>
  <c r="BP161" i="1"/>
  <c r="BN161" i="1"/>
  <c r="Z161" i="1"/>
  <c r="J505" i="1"/>
  <c r="BP182" i="1"/>
  <c r="BN182" i="1"/>
  <c r="Z182" i="1"/>
  <c r="BP196" i="1"/>
  <c r="BN196" i="1"/>
  <c r="Z196" i="1"/>
  <c r="BP206" i="1"/>
  <c r="BN206" i="1"/>
  <c r="Z206" i="1"/>
  <c r="BP221" i="1"/>
  <c r="BN221" i="1"/>
  <c r="Z221" i="1"/>
  <c r="BP244" i="1"/>
  <c r="BN244" i="1"/>
  <c r="Z244" i="1"/>
  <c r="BP262" i="1"/>
  <c r="BN262" i="1"/>
  <c r="Z262" i="1"/>
  <c r="Y63" i="1"/>
  <c r="BP87" i="1"/>
  <c r="BN87" i="1"/>
  <c r="Z87" i="1"/>
  <c r="BP102" i="1"/>
  <c r="BN102" i="1"/>
  <c r="Z102" i="1"/>
  <c r="Y122" i="1"/>
  <c r="Y121" i="1"/>
  <c r="BP120" i="1"/>
  <c r="BN120" i="1"/>
  <c r="Z120" i="1"/>
  <c r="Z121" i="1" s="1"/>
  <c r="BP125" i="1"/>
  <c r="BN125" i="1"/>
  <c r="Z125" i="1"/>
  <c r="BP147" i="1"/>
  <c r="BN147" i="1"/>
  <c r="Z147" i="1"/>
  <c r="BP165" i="1"/>
  <c r="BN165" i="1"/>
  <c r="Z165" i="1"/>
  <c r="BP192" i="1"/>
  <c r="BN192" i="1"/>
  <c r="Z192" i="1"/>
  <c r="BP202" i="1"/>
  <c r="BN202" i="1"/>
  <c r="Z202" i="1"/>
  <c r="BP215" i="1"/>
  <c r="BN215" i="1"/>
  <c r="Z215" i="1"/>
  <c r="BP225" i="1"/>
  <c r="BN225" i="1"/>
  <c r="Z225" i="1"/>
  <c r="BP253" i="1"/>
  <c r="BN253" i="1"/>
  <c r="Z253" i="1"/>
  <c r="BP269" i="1"/>
  <c r="BN269" i="1"/>
  <c r="Z269" i="1"/>
  <c r="BP299" i="1"/>
  <c r="BN299" i="1"/>
  <c r="Z299" i="1"/>
  <c r="BP315" i="1"/>
  <c r="BN315" i="1"/>
  <c r="Z315" i="1"/>
  <c r="BP335" i="1"/>
  <c r="BN335" i="1"/>
  <c r="Z335" i="1"/>
  <c r="BP353" i="1"/>
  <c r="BN353" i="1"/>
  <c r="Z353" i="1"/>
  <c r="BP379" i="1"/>
  <c r="BN379" i="1"/>
  <c r="Z379" i="1"/>
  <c r="BP395" i="1"/>
  <c r="BN395" i="1"/>
  <c r="Z395" i="1"/>
  <c r="BP397" i="1"/>
  <c r="BN397" i="1"/>
  <c r="Z397" i="1"/>
  <c r="BP427" i="1"/>
  <c r="BN427" i="1"/>
  <c r="Z427" i="1"/>
  <c r="BP436" i="1"/>
  <c r="BN436" i="1"/>
  <c r="Z436" i="1"/>
  <c r="BP452" i="1"/>
  <c r="BN452" i="1"/>
  <c r="Z452" i="1"/>
  <c r="Y479" i="1"/>
  <c r="BP477" i="1"/>
  <c r="BN477" i="1"/>
  <c r="Z477" i="1"/>
  <c r="Y77" i="1"/>
  <c r="Y82" i="1"/>
  <c r="Y96" i="1"/>
  <c r="Y111" i="1"/>
  <c r="Y128" i="1"/>
  <c r="Y138" i="1"/>
  <c r="H505" i="1"/>
  <c r="I505" i="1"/>
  <c r="Y168" i="1"/>
  <c r="Y174" i="1"/>
  <c r="Y188" i="1"/>
  <c r="Y247" i="1"/>
  <c r="L505" i="1"/>
  <c r="M505" i="1"/>
  <c r="BP290" i="1"/>
  <c r="BN290" i="1"/>
  <c r="Z290" i="1"/>
  <c r="BP291" i="1"/>
  <c r="BN291" i="1"/>
  <c r="Z291" i="1"/>
  <c r="Y311" i="1"/>
  <c r="BP307" i="1"/>
  <c r="BN307" i="1"/>
  <c r="Z307" i="1"/>
  <c r="BP322" i="1"/>
  <c r="BN322" i="1"/>
  <c r="Z322" i="1"/>
  <c r="BP345" i="1"/>
  <c r="BN345" i="1"/>
  <c r="Z345" i="1"/>
  <c r="U505" i="1"/>
  <c r="BP368" i="1"/>
  <c r="BN368" i="1"/>
  <c r="Z368" i="1"/>
  <c r="BP391" i="1"/>
  <c r="BN391" i="1"/>
  <c r="Z391" i="1"/>
  <c r="W505" i="1"/>
  <c r="Y409" i="1"/>
  <c r="BP408" i="1"/>
  <c r="BN408" i="1"/>
  <c r="Z408" i="1"/>
  <c r="Z409" i="1" s="1"/>
  <c r="Y416" i="1"/>
  <c r="BP412" i="1"/>
  <c r="BN412" i="1"/>
  <c r="Z412" i="1"/>
  <c r="BP432" i="1"/>
  <c r="BN432" i="1"/>
  <c r="Z432" i="1"/>
  <c r="BP448" i="1"/>
  <c r="BN448" i="1"/>
  <c r="Z448" i="1"/>
  <c r="BP458" i="1"/>
  <c r="BN458" i="1"/>
  <c r="Z458" i="1"/>
  <c r="BP464" i="1"/>
  <c r="BN464" i="1"/>
  <c r="Z464" i="1"/>
  <c r="Y324" i="1"/>
  <c r="Y330" i="1"/>
  <c r="Y349" i="1"/>
  <c r="Y359" i="1"/>
  <c r="Y375" i="1"/>
  <c r="V505" i="1"/>
  <c r="Y445" i="1"/>
  <c r="Y460" i="1"/>
  <c r="Y459" i="1"/>
  <c r="X497" i="1"/>
  <c r="X495" i="1"/>
  <c r="F9" i="1"/>
  <c r="J9" i="1"/>
  <c r="F10" i="1"/>
  <c r="Z22" i="1"/>
  <c r="Z23" i="1" s="1"/>
  <c r="BN22" i="1"/>
  <c r="BP22" i="1"/>
  <c r="Y23" i="1"/>
  <c r="Z26" i="1"/>
  <c r="Z31" i="1" s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Z43" i="1" s="1"/>
  <c r="BN40" i="1"/>
  <c r="BP40" i="1"/>
  <c r="Z42" i="1"/>
  <c r="BN42" i="1"/>
  <c r="Y43" i="1"/>
  <c r="Z46" i="1"/>
  <c r="Z47" i="1" s="1"/>
  <c r="BP53" i="1"/>
  <c r="BN53" i="1"/>
  <c r="Z53" i="1"/>
  <c r="Z63" i="1"/>
  <c r="BP61" i="1"/>
  <c r="BN61" i="1"/>
  <c r="Z61" i="1"/>
  <c r="Y70" i="1"/>
  <c r="H9" i="1"/>
  <c r="Y24" i="1"/>
  <c r="Y44" i="1"/>
  <c r="Y47" i="1"/>
  <c r="BP46" i="1"/>
  <c r="Y48" i="1"/>
  <c r="D505" i="1"/>
  <c r="Y58" i="1"/>
  <c r="BP51" i="1"/>
  <c r="BN51" i="1"/>
  <c r="Z51" i="1"/>
  <c r="BP55" i="1"/>
  <c r="BN55" i="1"/>
  <c r="Z55" i="1"/>
  <c r="Y69" i="1"/>
  <c r="BP67" i="1"/>
  <c r="BN67" i="1"/>
  <c r="Z67" i="1"/>
  <c r="Z69" i="1" s="1"/>
  <c r="Z73" i="1"/>
  <c r="BN73" i="1"/>
  <c r="BP73" i="1"/>
  <c r="Z75" i="1"/>
  <c r="BN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5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5" i="1"/>
  <c r="Z126" i="1"/>
  <c r="Z127" i="1" s="1"/>
  <c r="BN126" i="1"/>
  <c r="BP126" i="1"/>
  <c r="Y127" i="1"/>
  <c r="Z130" i="1"/>
  <c r="Z132" i="1" s="1"/>
  <c r="BN130" i="1"/>
  <c r="BP130" i="1"/>
  <c r="Y133" i="1"/>
  <c r="Z136" i="1"/>
  <c r="BN136" i="1"/>
  <c r="BP136" i="1"/>
  <c r="Z141" i="1"/>
  <c r="BN141" i="1"/>
  <c r="BP141" i="1"/>
  <c r="Z142" i="1"/>
  <c r="BN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Y211" i="1"/>
  <c r="Z203" i="1"/>
  <c r="BN203" i="1"/>
  <c r="Z205" i="1"/>
  <c r="BN205" i="1"/>
  <c r="Z207" i="1"/>
  <c r="BN207" i="1"/>
  <c r="BP208" i="1"/>
  <c r="BN208" i="1"/>
  <c r="Z208" i="1"/>
  <c r="K505" i="1"/>
  <c r="Y231" i="1"/>
  <c r="Y230" i="1"/>
  <c r="BP220" i="1"/>
  <c r="BN220" i="1"/>
  <c r="Z220" i="1"/>
  <c r="Y90" i="1"/>
  <c r="Y144" i="1"/>
  <c r="Y156" i="1"/>
  <c r="Y183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Z224" i="1"/>
  <c r="BN224" i="1"/>
  <c r="Z226" i="1"/>
  <c r="BN226" i="1"/>
  <c r="Z228" i="1"/>
  <c r="BN228" i="1"/>
  <c r="Z229" i="1"/>
  <c r="BN229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1" i="1"/>
  <c r="BN261" i="1"/>
  <c r="Y264" i="1"/>
  <c r="O505" i="1"/>
  <c r="Z268" i="1"/>
  <c r="Z270" i="1" s="1"/>
  <c r="BN268" i="1"/>
  <c r="BP268" i="1"/>
  <c r="Y271" i="1"/>
  <c r="Y276" i="1"/>
  <c r="Y285" i="1"/>
  <c r="R505" i="1"/>
  <c r="Y293" i="1"/>
  <c r="Z289" i="1"/>
  <c r="BN289" i="1"/>
  <c r="BP289" i="1"/>
  <c r="BP298" i="1"/>
  <c r="BN298" i="1"/>
  <c r="Z298" i="1"/>
  <c r="BP302" i="1"/>
  <c r="BN302" i="1"/>
  <c r="Z302" i="1"/>
  <c r="Y256" i="1"/>
  <c r="Y263" i="1"/>
  <c r="BP292" i="1"/>
  <c r="BN292" i="1"/>
  <c r="Z292" i="1"/>
  <c r="Y303" i="1"/>
  <c r="BP296" i="1"/>
  <c r="BN296" i="1"/>
  <c r="Z296" i="1"/>
  <c r="Y304" i="1"/>
  <c r="BP300" i="1"/>
  <c r="BN300" i="1"/>
  <c r="Z300" i="1"/>
  <c r="Y312" i="1"/>
  <c r="Y318" i="1"/>
  <c r="Y325" i="1"/>
  <c r="Y331" i="1"/>
  <c r="Y338" i="1"/>
  <c r="Y350" i="1"/>
  <c r="Y354" i="1"/>
  <c r="Y360" i="1"/>
  <c r="Y364" i="1"/>
  <c r="Y371" i="1"/>
  <c r="Y376" i="1"/>
  <c r="Y380" i="1"/>
  <c r="Y400" i="1"/>
  <c r="Y404" i="1"/>
  <c r="Y417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BP465" i="1"/>
  <c r="BN465" i="1"/>
  <c r="Z465" i="1"/>
  <c r="BP472" i="1"/>
  <c r="BN472" i="1"/>
  <c r="Z472" i="1"/>
  <c r="T505" i="1"/>
  <c r="X505" i="1"/>
  <c r="Z306" i="1"/>
  <c r="BN306" i="1"/>
  <c r="BP306" i="1"/>
  <c r="Z308" i="1"/>
  <c r="BN308" i="1"/>
  <c r="Z310" i="1"/>
  <c r="BN310" i="1"/>
  <c r="Z314" i="1"/>
  <c r="BN314" i="1"/>
  <c r="BP314" i="1"/>
  <c r="Z316" i="1"/>
  <c r="BN316" i="1"/>
  <c r="Z320" i="1"/>
  <c r="BN320" i="1"/>
  <c r="BP320" i="1"/>
  <c r="Z321" i="1"/>
  <c r="BN321" i="1"/>
  <c r="Z323" i="1"/>
  <c r="BN323" i="1"/>
  <c r="Z327" i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Z352" i="1"/>
  <c r="Z354" i="1" s="1"/>
  <c r="BN352" i="1"/>
  <c r="BP352" i="1"/>
  <c r="Z358" i="1"/>
  <c r="Z359" i="1" s="1"/>
  <c r="BN358" i="1"/>
  <c r="Z362" i="1"/>
  <c r="Z363" i="1" s="1"/>
  <c r="BN362" i="1"/>
  <c r="BP362" i="1"/>
  <c r="Z367" i="1"/>
  <c r="BN367" i="1"/>
  <c r="BP367" i="1"/>
  <c r="Z369" i="1"/>
  <c r="BN369" i="1"/>
  <c r="Y370" i="1"/>
  <c r="Z373" i="1"/>
  <c r="BN373" i="1"/>
  <c r="BP373" i="1"/>
  <c r="Z374" i="1"/>
  <c r="BN374" i="1"/>
  <c r="Z378" i="1"/>
  <c r="BN378" i="1"/>
  <c r="BP378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10" i="1"/>
  <c r="Z413" i="1"/>
  <c r="BN413" i="1"/>
  <c r="Z415" i="1"/>
  <c r="BN415" i="1"/>
  <c r="Z420" i="1"/>
  <c r="Z421" i="1" s="1"/>
  <c r="BN420" i="1"/>
  <c r="BP420" i="1"/>
  <c r="Z426" i="1"/>
  <c r="BN426" i="1"/>
  <c r="BP426" i="1"/>
  <c r="Z428" i="1"/>
  <c r="BN428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BP449" i="1"/>
  <c r="BN449" i="1"/>
  <c r="Z449" i="1"/>
  <c r="Y453" i="1"/>
  <c r="BP457" i="1"/>
  <c r="BN457" i="1"/>
  <c r="Z457" i="1"/>
  <c r="Z459" i="1" s="1"/>
  <c r="Y468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Z505" i="1"/>
  <c r="Y494" i="1"/>
  <c r="Z474" i="1" l="1"/>
  <c r="Z380" i="1"/>
  <c r="Z349" i="1"/>
  <c r="Z337" i="1"/>
  <c r="Z324" i="1"/>
  <c r="Z311" i="1"/>
  <c r="Z137" i="1"/>
  <c r="Z77" i="1"/>
  <c r="X498" i="1"/>
  <c r="Z399" i="1"/>
  <c r="Z293" i="1"/>
  <c r="Z263" i="1"/>
  <c r="Z255" i="1"/>
  <c r="Z246" i="1"/>
  <c r="Z173" i="1"/>
  <c r="Z167" i="1"/>
  <c r="Z149" i="1"/>
  <c r="Z143" i="1"/>
  <c r="Z117" i="1"/>
  <c r="Z110" i="1"/>
  <c r="Z104" i="1"/>
  <c r="Z57" i="1"/>
  <c r="Z416" i="1"/>
  <c r="Z468" i="1"/>
  <c r="Z453" i="1"/>
  <c r="Z211" i="1"/>
  <c r="Z303" i="1"/>
  <c r="Z230" i="1"/>
  <c r="Y497" i="1"/>
  <c r="Z438" i="1"/>
  <c r="Z375" i="1"/>
  <c r="Z370" i="1"/>
  <c r="Z330" i="1"/>
  <c r="Z317" i="1"/>
  <c r="Z199" i="1"/>
  <c r="Z96" i="1"/>
  <c r="Z89" i="1"/>
  <c r="Y495" i="1"/>
  <c r="Y499" i="1"/>
  <c r="Y496" i="1"/>
  <c r="Y498" i="1" s="1"/>
  <c r="Z500" i="1" l="1"/>
</calcChain>
</file>

<file path=xl/sharedStrings.xml><?xml version="1.0" encoding="utf-8"?>
<sst xmlns="http://schemas.openxmlformats.org/spreadsheetml/2006/main" count="2177" uniqueCount="773">
  <si>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</si>
  <si>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</si>
  <si>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</si>
  <si>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</si>
  <si>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</si>
  <si>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</si>
  <si>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</si>
  <si>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</si>
  <si>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</si>
  <si>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</si>
  <si>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</si>
  <si>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</si>
  <si>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</si>
  <si>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</si>
  <si>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</si>
  <si>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</si>
  <si>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</si>
  <si>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</si>
  <si>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</si>
  <si>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</si>
  <si>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</si>
  <si>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</si>
  <si>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</si>
  <si>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</si>
  <si>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</si>
  <si>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</si>
  <si>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</si>
  <si>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</si>
  <si>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</si>
  <si>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</si>
  <si>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</si>
  <si>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</si>
  <si>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</si>
  <si>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</si>
  <si>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</si>
  <si>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</si>
  <si>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</si>
  <si>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</si>
  <si>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</si>
  <si>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</si>
  <si>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</si>
  <si>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</si>
  <si>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</si>
  <si>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</si>
  <si>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</si>
  <si>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</si>
  <si>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</si>
  <si>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</si>
  <si>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</si>
  <si>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</si>
  <si>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</si>
  <si>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</si>
  <si>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</si>
  <si>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</si>
  <si>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</si>
  <si>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</si>
  <si>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</si>
  <si>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</si>
  <si>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</si>
  <si>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</si>
  <si>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</si>
  <si>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</si>
  <si>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</si>
  <si>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</si>
  <si>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</si>
  <si>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</si>
  <si>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</si>
  <si>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</si>
  <si>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</si>
  <si>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</si>
  <si>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</si>
  <si>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</si>
  <si>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</si>
  <si>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</si>
  <si>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</si>
  <si>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</si>
  <si>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</si>
  <si>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</si>
  <si>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</si>
  <si>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</si>
  <si>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</si>
  <si>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</si>
  <si>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</si>
  <si>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</si>
  <si>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</si>
  <si>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</si>
  <si>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</si>
  <si>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</si>
  <si>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</si>
  <si>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</si>
  <si>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</si>
  <si>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</si>
  <si>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</si>
  <si>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</si>
  <si>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</si>
  <si>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</si>
  <si>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</si>
  <si>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</si>
  <si>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</si>
  <si>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</si>
  <si>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</si>
  <si>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</si>
  <si>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</si>
  <si>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</si>
  <si>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Д-RU.РА08.В.45907/25</t>
  </si>
  <si>
    <t>SU001485</t>
  </si>
  <si>
    <t>P003008</t>
  </si>
  <si>
    <t>12</t>
  </si>
  <si>
    <t>Короб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</si>
  <si>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</si>
  <si>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</si>
  <si>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</si>
  <si>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</si>
  <si>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</si>
  <si>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</si>
  <si>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</si>
  <si>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</si>
  <si>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</si>
  <si>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</si>
  <si>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</si>
  <si>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</si>
  <si>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</si>
  <si>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</si>
  <si>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</si>
  <si>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</si>
  <si>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</si>
  <si>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</si>
  <si>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</si>
  <si>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</si>
  <si>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</si>
  <si>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</si>
  <si>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</si>
  <si>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</si>
  <si>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</si>
  <si>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</si>
  <si>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</si>
  <si>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</si>
  <si>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</si>
  <si>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</si>
  <si>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</si>
  <si>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</si>
  <si>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</si>
  <si>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</si>
  <si>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</si>
  <si>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</si>
  <si>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</si>
  <si>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</si>
  <si>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</si>
  <si>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</si>
  <si>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</si>
  <si>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</si>
  <si>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</si>
  <si>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</si>
  <si>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</si>
  <si>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</si>
  <si>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</si>
  <si>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</si>
  <si>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</si>
  <si>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</si>
  <si>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</si>
  <si>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</si>
  <si>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</si>
  <si>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</si>
  <si>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</si>
  <si>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</si>
  <si>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</si>
  <si>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</si>
  <si>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</si>
  <si>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</si>
  <si>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</si>
  <si>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</si>
  <si>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</si>
  <si>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</si>
  <si>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</si>
  <si>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</si>
  <si>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</si>
  <si>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</si>
  <si>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</si>
  <si>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</si>
  <si>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</si>
  <si>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</si>
  <si>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</si>
  <si>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</si>
  <si>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</si>
  <si>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</si>
  <si>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</si>
  <si>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</si>
  <si>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</si>
  <si>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</si>
  <si>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</si>
  <si>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</si>
  <si>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</si>
  <si>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</si>
  <si>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</si>
  <si>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</si>
  <si>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</si>
  <si>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</si>
  <si>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</si>
  <si>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</si>
  <si>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</si>
  <si>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</si>
  <si>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</si>
  <si>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</si>
  <si>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</si>
  <si>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</si>
  <si>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</si>
  <si>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</si>
  <si>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</si>
  <si>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</si>
  <si>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</si>
  <si>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</si>
  <si>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</si>
  <si>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</si>
  <si>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</si>
  <si>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</si>
  <si>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</si>
  <si>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</si>
  <si>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</si>
  <si>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</si>
  <si>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</si>
  <si>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</si>
  <si>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</si>
  <si>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</si>
  <si>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</si>
  <si>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</si>
  <si>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</si>
  <si>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</si>
  <si>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</si>
  <si>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</si>
  <si>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</si>
  <si>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</si>
  <si>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</si>
  <si>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</si>
  <si>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</si>
  <si>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</si>
  <si>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</si>
  <si>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</si>
  <si>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</si>
  <si>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</si>
  <si>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</si>
  <si>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</si>
  <si>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</si>
  <si>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</si>
  <si>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</si>
  <si>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</si>
  <si>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</si>
  <si>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</si>
  <si>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</si>
  <si>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</si>
  <si>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</si>
  <si>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</si>
  <si>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</si>
  <si>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</si>
  <si>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</si>
  <si>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</si>
  <si>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</si>
  <si>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</si>
  <si>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</si>
  <si>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</si>
  <si>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</si>
  <si>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</si>
  <si>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</si>
  <si>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</si>
  <si>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</si>
  <si>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</si>
  <si>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</si>
  <si>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</si>
  <si>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</si>
  <si>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</si>
  <si>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</si>
  <si>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</si>
  <si>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</si>
  <si>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</si>
  <si>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</si>
  <si>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</si>
  <si>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</si>
  <si>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</si>
  <si>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</si>
  <si>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</si>
  <si>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</si>
  <si>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</si>
  <si>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</si>
  <si>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</si>
  <si>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</si>
  <si>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</si>
  <si>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</si>
  <si>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</si>
  <si>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</si>
  <si>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</si>
  <si>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</si>
  <si>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</si>
  <si>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</si>
  <si>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</si>
  <si>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</si>
  <si>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</si>
  <si>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</si>
  <si>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</si>
  <si>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</si>
  <si>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</si>
  <si>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</si>
  <si>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</si>
  <si>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</si>
  <si>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</si>
  <si>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</si>
  <si>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</si>
  <si>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</si>
  <si>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</si>
  <si>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</si>
  <si>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</si>
  <si>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</si>
  <si>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</si>
  <si>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</si>
  <si>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</si>
  <si>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</si>
  <si>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</si>
  <si>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Короб, мин. 18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</si>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</sst>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772</v>
      </c>
      <c r="I5" s="780"/>
      <c r="J5" s="780"/>
      <c r="K5" s="780"/>
      <c r="L5" s="780"/>
      <c r="M5" s="633"/>
      <c r="N5" s="58"/>
      <c r="P5" s="24" t="s">
        <v>10</v>
      </c>
      <c r="Q5" s="860">
        <v>45954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Пятница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0.375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/>
      <c r="M40" s="33" t="s">
        <v>103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104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105</v>
      </c>
      <c r="B41" s="54" t="s">
        <v>106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107</v>
      </c>
      <c r="L41" s="32"/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560</v>
      </c>
      <c r="Y41" s="546">
        <f>IFERROR(IF(X41="",0,CEILING((X41/$H41),1)*$H41),"")</f>
        <v>560</v>
      </c>
      <c r="Z41" s="36">
        <f>IFERROR(IF(Y41=0,"",ROUNDUP(Y41/H41,0)*0.00902),"")</f>
        <v>1.2627999999999999</v>
      </c>
      <c r="AA41" s="56"/>
      <c r="AB41" s="57"/>
      <c r="AC41" s="85" t="s">
        <v>104</v>
      </c>
      <c r="AG41" s="64"/>
      <c r="AJ41" s="68" t="s">
        <v>108</v>
      </c>
      <c r="AK41" s="68">
        <v>4</v>
      </c>
      <c r="BB41" s="86" t="s">
        <v>1</v>
      </c>
      <c r="BM41" s="64">
        <f>IFERROR(X41*I41/H41,"0")</f>
        <v>589.4</v>
      </c>
      <c r="BN41" s="64">
        <f>IFERROR(Y41*I41/H41,"0")</f>
        <v>589.4</v>
      </c>
      <c r="BO41" s="64">
        <f>IFERROR(1/J41*(X41/H41),"0")</f>
        <v>1.0606060606060606</v>
      </c>
      <c r="BP41" s="64">
        <f>IFERROR(1/J41*(Y41/H41),"0")</f>
        <v>1.0606060606060606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107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104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140</v>
      </c>
      <c r="Y43" s="547">
        <f>IFERROR(Y40/H40,"0")+IFERROR(Y41/H41,"0")+IFERROR(Y42/H42,"0")</f>
        <v>140</v>
      </c>
      <c r="Z43" s="547">
        <f>IFERROR(IF(Z40="",0,Z40),"0")+IFERROR(IF(Z41="",0,Z41),"0")+IFERROR(IF(Z42="",0,Z42),"0")</f>
        <v>1.2627999999999999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560</v>
      </c>
      <c r="Y44" s="547">
        <f>IFERROR(SUM(Y40:Y42),"0")</f>
        <v>560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111</v>
      </c>
      <c r="B46" s="54" t="s">
        <v>112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113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114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115</v>
      </c>
      <c r="B51" s="54" t="s">
        <v>116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117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103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107</v>
      </c>
      <c r="L53" s="32"/>
      <c r="M53" s="33" t="s">
        <v>103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124</v>
      </c>
      <c r="B54" s="54" t="s">
        <v>125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107</v>
      </c>
      <c r="L54" s="32"/>
      <c r="M54" s="33" t="s">
        <v>103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127</v>
      </c>
      <c r="B55" s="54" t="s">
        <v>128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129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107</v>
      </c>
      <c r="L56" s="32"/>
      <c r="M56" s="33" t="s">
        <v>103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657</v>
      </c>
      <c r="Y56" s="546">
        <f t="shared" si="0"/>
        <v>657</v>
      </c>
      <c r="Z56" s="36">
        <f>IFERROR(IF(Y56=0,"",ROUNDUP(Y56/H56,0)*0.00902),"")</f>
        <v>1.3169200000000001</v>
      </c>
      <c r="AA56" s="56"/>
      <c r="AB56" s="57"/>
      <c r="AC56" s="101" t="s">
        <v>132</v>
      </c>
      <c r="AG56" s="64"/>
      <c r="AJ56" s="68" t="s">
        <v>108</v>
      </c>
      <c r="AK56" s="68">
        <v>4.5</v>
      </c>
      <c r="BB56" s="102" t="s">
        <v>1</v>
      </c>
      <c r="BM56" s="64">
        <f t="shared" si="1"/>
        <v>687.66</v>
      </c>
      <c r="BN56" s="64">
        <f t="shared" si="2"/>
        <v>687.66</v>
      </c>
      <c r="BO56" s="64">
        <f t="shared" si="3"/>
        <v>1.1060606060606062</v>
      </c>
      <c r="BP56" s="64">
        <f t="shared" si="4"/>
        <v>1.1060606060606062</v>
      </c>
    </row>
    <row r="57" spans="1:68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146</v>
      </c>
      <c r="Y57" s="547">
        <f>IFERROR(Y51/H51,"0")+IFERROR(Y52/H52,"0")+IFERROR(Y53/H53,"0")+IFERROR(Y54/H54,"0")+IFERROR(Y55/H55,"0")+IFERROR(Y56/H56,"0")</f>
        <v>146</v>
      </c>
      <c r="Z57" s="547">
        <f>IFERROR(IF(Z51="",0,Z51),"0")+IFERROR(IF(Z52="",0,Z52),"0")+IFERROR(IF(Z53="",0,Z53),"0")+IFERROR(IF(Z54="",0,Z54),"0")+IFERROR(IF(Z55="",0,Z55),"0")+IFERROR(IF(Z56="",0,Z56),"0")</f>
        <v>1.3169200000000001</v>
      </c>
      <c r="AA57" s="548"/>
      <c r="AB57" s="548"/>
      <c r="AC57" s="548"/>
    </row>
    <row r="58" spans="1:68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657</v>
      </c>
      <c r="Y58" s="547">
        <f>IFERROR(SUM(Y51:Y56),"0")</f>
        <v>657</v>
      </c>
      <c r="Z58" s="37"/>
      <c r="AA58" s="548"/>
      <c r="AB58" s="548"/>
      <c r="AC58" s="548"/>
    </row>
    <row r="59" spans="1:68" ht="14.25" hidden="1" customHeight="1" x14ac:dyDescent="0.25">
      <c r="A59" s="567" t="s">
        <v>133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hidden="1" customHeight="1" x14ac:dyDescent="0.25">
      <c r="A60" s="54" t="s">
        <v>134</v>
      </c>
      <c r="B60" s="54" t="s">
        <v>135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/>
      <c r="M60" s="33" t="s">
        <v>103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136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137</v>
      </c>
      <c r="B61" s="54" t="s">
        <v>138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139</v>
      </c>
      <c r="B62" s="54" t="s">
        <v>140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103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141</v>
      </c>
      <c r="B66" s="54" t="s">
        <v>142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143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144</v>
      </c>
      <c r="B67" s="54" t="s">
        <v>145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146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147</v>
      </c>
      <c r="B68" s="54" t="s">
        <v>148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150</v>
      </c>
      <c r="B72" s="54" t="s">
        <v>151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152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153</v>
      </c>
      <c r="B73" s="54" t="s">
        <v>154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155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156</v>
      </c>
      <c r="B74" s="54" t="s">
        <v>157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152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158</v>
      </c>
      <c r="B75" s="54" t="s">
        <v>159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155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163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164</v>
      </c>
      <c r="B80" s="54" t="s">
        <v>165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166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167</v>
      </c>
      <c r="B81" s="54" t="s">
        <v>168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107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169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170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hidden="1" customHeight="1" x14ac:dyDescent="0.25">
      <c r="A86" s="54" t="s">
        <v>171</v>
      </c>
      <c r="B86" s="54" t="s">
        <v>172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/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173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174</v>
      </c>
      <c r="B87" s="54" t="s">
        <v>175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107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173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107</v>
      </c>
      <c r="L88" s="32"/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180</v>
      </c>
      <c r="Y88" s="546">
        <f>IFERROR(IF(X88="",0,CEILING((X88/$H88),1)*$H88),"")</f>
        <v>180</v>
      </c>
      <c r="Z88" s="36">
        <f>IFERROR(IF(Y88=0,"",ROUNDUP(Y88/H88,0)*0.00902),"")</f>
        <v>0.36080000000000001</v>
      </c>
      <c r="AA88" s="56"/>
      <c r="AB88" s="57"/>
      <c r="AC88" s="133" t="s">
        <v>173</v>
      </c>
      <c r="AG88" s="64"/>
      <c r="AJ88" s="68" t="s">
        <v>108</v>
      </c>
      <c r="AK88" s="68">
        <v>4.5</v>
      </c>
      <c r="BB88" s="134" t="s">
        <v>1</v>
      </c>
      <c r="BM88" s="64">
        <f>IFERROR(X88*I88/H88,"0")</f>
        <v>188.39999999999998</v>
      </c>
      <c r="BN88" s="64">
        <f>IFERROR(Y88*I88/H88,"0")</f>
        <v>188.39999999999998</v>
      </c>
      <c r="BO88" s="64">
        <f>IFERROR(1/J88*(X88/H88),"0")</f>
        <v>0.30303030303030304</v>
      </c>
      <c r="BP88" s="64">
        <f>IFERROR(1/J88*(Y88/H88),"0")</f>
        <v>0.30303030303030304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40</v>
      </c>
      <c r="Y89" s="547">
        <f>IFERROR(Y86/H86,"0")+IFERROR(Y87/H87,"0")+IFERROR(Y88/H88,"0")</f>
        <v>40</v>
      </c>
      <c r="Z89" s="547">
        <f>IFERROR(IF(Z86="",0,Z86),"0")+IFERROR(IF(Z87="",0,Z87),"0")+IFERROR(IF(Z88="",0,Z88),"0")</f>
        <v>0.36080000000000001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180</v>
      </c>
      <c r="Y90" s="547">
        <f>IFERROR(SUM(Y86:Y88),"0")</f>
        <v>180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hidden="1" customHeight="1" x14ac:dyDescent="0.25">
      <c r="A92" s="54" t="s">
        <v>178</v>
      </c>
      <c r="B92" s="54" t="s">
        <v>179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/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180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181</v>
      </c>
      <c r="B93" s="54" t="s">
        <v>182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202.5</v>
      </c>
      <c r="Y94" s="546">
        <f>IFERROR(IF(X94="",0,CEILING((X94/$H94),1)*$H94),"")</f>
        <v>202.5</v>
      </c>
      <c r="Z94" s="36">
        <f>IFERROR(IF(Y94=0,"",ROUNDUP(Y94/H94,0)*0.00651),"")</f>
        <v>0.48825000000000002</v>
      </c>
      <c r="AA94" s="56"/>
      <c r="AB94" s="57"/>
      <c r="AC94" s="139" t="s">
        <v>180</v>
      </c>
      <c r="AG94" s="64"/>
      <c r="AJ94" s="68"/>
      <c r="AK94" s="68">
        <v>0</v>
      </c>
      <c r="BB94" s="140" t="s">
        <v>1</v>
      </c>
      <c r="BM94" s="64">
        <f>IFERROR(X94*I94/H94,"0")</f>
        <v>221.39999999999998</v>
      </c>
      <c r="BN94" s="64">
        <f>IFERROR(Y94*I94/H94,"0")</f>
        <v>221.39999999999998</v>
      </c>
      <c r="BO94" s="64">
        <f>IFERROR(1/J94*(X94/H94),"0")</f>
        <v>0.41208791208791212</v>
      </c>
      <c r="BP94" s="64">
        <f>IFERROR(1/J94*(Y94/H94),"0")</f>
        <v>0.41208791208791212</v>
      </c>
    </row>
    <row r="95" spans="1:68" ht="16.5" hidden="1" customHeight="1" x14ac:dyDescent="0.25">
      <c r="A95" s="54" t="s">
        <v>186</v>
      </c>
      <c r="B95" s="54" t="s">
        <v>187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75</v>
      </c>
      <c r="Y96" s="547">
        <f>IFERROR(Y92/H92,"0")+IFERROR(Y93/H93,"0")+IFERROR(Y94/H94,"0")+IFERROR(Y95/H95,"0")</f>
        <v>75</v>
      </c>
      <c r="Z96" s="547">
        <f>IFERROR(IF(Z92="",0,Z92),"0")+IFERROR(IF(Z93="",0,Z93),"0")+IFERROR(IF(Z94="",0,Z94),"0")+IFERROR(IF(Z95="",0,Z95),"0")</f>
        <v>0.48825000000000002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202.5</v>
      </c>
      <c r="Y97" s="547">
        <f>IFERROR(SUM(Y92:Y95),"0")</f>
        <v>202.5</v>
      </c>
      <c r="Z97" s="37"/>
      <c r="AA97" s="548"/>
      <c r="AB97" s="548"/>
      <c r="AC97" s="548"/>
    </row>
    <row r="98" spans="1:68" ht="16.5" hidden="1" customHeight="1" x14ac:dyDescent="0.25">
      <c r="A98" s="562" t="s">
        <v>189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hidden="1" customHeight="1" x14ac:dyDescent="0.25">
      <c r="A100" s="54" t="s">
        <v>190</v>
      </c>
      <c r="B100" s="54" t="s">
        <v>191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/>
      <c r="M100" s="33" t="s">
        <v>103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192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193</v>
      </c>
      <c r="B101" s="54" t="s">
        <v>194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107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192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195</v>
      </c>
      <c r="B102" s="54" t="s">
        <v>196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107</v>
      </c>
      <c r="L102" s="32" t="s">
        <v>197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192</v>
      </c>
      <c r="AG102" s="64"/>
      <c r="AJ102" s="68" t="s">
        <v>108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198</v>
      </c>
      <c r="B103" s="54" t="s">
        <v>199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107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192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133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200</v>
      </c>
      <c r="B107" s="54" t="s">
        <v>201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/>
      <c r="M107" s="33" t="s">
        <v>103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202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203</v>
      </c>
      <c r="B108" s="54" t="s">
        <v>204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103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202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103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202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hidden="1" customHeight="1" x14ac:dyDescent="0.25">
      <c r="A113" s="54" t="s">
        <v>207</v>
      </c>
      <c r="B113" s="54" t="s">
        <v>208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/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209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210</v>
      </c>
      <c r="B114" s="54" t="s">
        <v>211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209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214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294.3</v>
      </c>
      <c r="Y115" s="546">
        <f>IFERROR(IF(X115="",0,CEILING((X115/$H115),1)*$H115),"")</f>
        <v>294.3</v>
      </c>
      <c r="Z115" s="36">
        <f>IFERROR(IF(Y115=0,"",ROUNDUP(Y115/H115,0)*0.00651),"")</f>
        <v>0.70959000000000005</v>
      </c>
      <c r="AA115" s="56"/>
      <c r="AB115" s="57"/>
      <c r="AC115" s="161" t="s">
        <v>209</v>
      </c>
      <c r="AG115" s="64"/>
      <c r="AJ115" s="68" t="s">
        <v>108</v>
      </c>
      <c r="AK115" s="68">
        <v>37.799999999999997</v>
      </c>
      <c r="BB115" s="162" t="s">
        <v>1</v>
      </c>
      <c r="BM115" s="64">
        <f>IFERROR(X115*I115/H115,"0")</f>
        <v>321.76799999999997</v>
      </c>
      <c r="BN115" s="64">
        <f>IFERROR(Y115*I115/H115,"0")</f>
        <v>321.76799999999997</v>
      </c>
      <c r="BO115" s="64">
        <f>IFERROR(1/J115*(X115/H115),"0")</f>
        <v>0.59890109890109899</v>
      </c>
      <c r="BP115" s="64">
        <f>IFERROR(1/J115*(Y115/H115),"0")</f>
        <v>0.59890109890109899</v>
      </c>
    </row>
    <row r="116" spans="1:68" ht="16.5" hidden="1" customHeight="1" x14ac:dyDescent="0.25">
      <c r="A116" s="54" t="s">
        <v>215</v>
      </c>
      <c r="B116" s="54" t="s">
        <v>216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109</v>
      </c>
      <c r="Y117" s="547">
        <f>IFERROR(Y113/H113,"0")+IFERROR(Y114/H114,"0")+IFERROR(Y115/H115,"0")+IFERROR(Y116/H116,"0")</f>
        <v>109</v>
      </c>
      <c r="Z117" s="547">
        <f>IFERROR(IF(Z113="",0,Z113),"0")+IFERROR(IF(Z114="",0,Z114),"0")+IFERROR(IF(Z115="",0,Z115),"0")+IFERROR(IF(Z116="",0,Z116),"0")</f>
        <v>0.70959000000000005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294.3</v>
      </c>
      <c r="Y118" s="547">
        <f>IFERROR(SUM(Y113:Y116),"0")</f>
        <v>294.3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163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218</v>
      </c>
      <c r="B120" s="54" t="s">
        <v>219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220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221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222</v>
      </c>
      <c r="B125" s="54" t="s">
        <v>223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224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222</v>
      </c>
      <c r="B126" s="54" t="s">
        <v>225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226</v>
      </c>
      <c r="B130" s="54" t="s">
        <v>227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228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226</v>
      </c>
      <c r="B131" s="54" t="s">
        <v>229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230</v>
      </c>
      <c r="B135" s="54" t="s">
        <v>231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224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230</v>
      </c>
      <c r="B136" s="54" t="s">
        <v>232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233</v>
      </c>
      <c r="B141" s="54" t="s">
        <v>234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107</v>
      </c>
      <c r="L141" s="32"/>
      <c r="M141" s="33" t="s">
        <v>103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235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236</v>
      </c>
      <c r="B142" s="54" t="s">
        <v>237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103</v>
      </c>
      <c r="N142" s="33"/>
      <c r="O142" s="32">
        <v>55</v>
      </c>
      <c r="P142" s="671" t="s">
        <v>238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103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249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250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133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107</v>
      </c>
      <c r="L158" s="32"/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107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107</v>
      </c>
      <c r="L160" s="32"/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270</v>
      </c>
      <c r="B164" s="54" t="s">
        <v>271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277</v>
      </c>
      <c r="B170" s="54" t="s">
        <v>278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279</v>
      </c>
      <c r="L170" s="32"/>
      <c r="M170" s="33" t="s">
        <v>280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281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282</v>
      </c>
      <c r="B171" s="54" t="s">
        <v>283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284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285</v>
      </c>
      <c r="B172" s="54" t="s">
        <v>286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287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288</v>
      </c>
      <c r="B176" s="54" t="s">
        <v>289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279</v>
      </c>
      <c r="L176" s="32"/>
      <c r="M176" s="33" t="s">
        <v>280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284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290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291</v>
      </c>
      <c r="B181" s="54" t="s">
        <v>292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103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293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294</v>
      </c>
      <c r="B182" s="54" t="s">
        <v>295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103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133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296</v>
      </c>
      <c r="B186" s="54" t="s">
        <v>297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103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298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299</v>
      </c>
      <c r="B187" s="54" t="s">
        <v>300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103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301</v>
      </c>
      <c r="B191" s="54" t="s">
        <v>302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107</v>
      </c>
      <c r="L191" s="32"/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303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107</v>
      </c>
      <c r="L192" s="32"/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306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307</v>
      </c>
      <c r="B193" s="54" t="s">
        <v>308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107</v>
      </c>
      <c r="L193" s="32"/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310</v>
      </c>
      <c r="B194" s="54" t="s">
        <v>311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107</v>
      </c>
      <c r="L194" s="32"/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315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180</v>
      </c>
      <c r="Y195" s="546">
        <f t="shared" si="10"/>
        <v>180</v>
      </c>
      <c r="Z195" s="36">
        <f>IFERROR(IF(Y195=0,"",ROUNDUP(Y195/H195,0)*0.00502),"")</f>
        <v>0.502</v>
      </c>
      <c r="AA195" s="56"/>
      <c r="AB195" s="57"/>
      <c r="AC195" s="233" t="s">
        <v>303</v>
      </c>
      <c r="AG195" s="64"/>
      <c r="AJ195" s="68" t="s">
        <v>108</v>
      </c>
      <c r="AK195" s="68">
        <v>32.4</v>
      </c>
      <c r="BB195" s="234" t="s">
        <v>1</v>
      </c>
      <c r="BM195" s="64">
        <f t="shared" si="11"/>
        <v>192.99999999999997</v>
      </c>
      <c r="BN195" s="64">
        <f t="shared" si="12"/>
        <v>192.99999999999997</v>
      </c>
      <c r="BO195" s="64">
        <f t="shared" si="13"/>
        <v>0.42735042735042739</v>
      </c>
      <c r="BP195" s="64">
        <f t="shared" si="14"/>
        <v>0.42735042735042739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306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106.2</v>
      </c>
      <c r="Y197" s="546">
        <f t="shared" si="10"/>
        <v>106.2</v>
      </c>
      <c r="Z197" s="36">
        <f>IFERROR(IF(Y197=0,"",ROUNDUP(Y197/H197,0)*0.00502),"")</f>
        <v>0.29618</v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1"/>
        <v>112.1</v>
      </c>
      <c r="BN197" s="64">
        <f t="shared" si="12"/>
        <v>112.1</v>
      </c>
      <c r="BO197" s="64">
        <f t="shared" si="13"/>
        <v>0.25213675213675218</v>
      </c>
      <c r="BP197" s="64">
        <f t="shared" si="14"/>
        <v>0.25213675213675218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159</v>
      </c>
      <c r="Y199" s="547">
        <f>IFERROR(Y191/H191,"0")+IFERROR(Y192/H192,"0")+IFERROR(Y193/H193,"0")+IFERROR(Y194/H194,"0")+IFERROR(Y195/H195,"0")+IFERROR(Y196/H196,"0")+IFERROR(Y197/H197,"0")+IFERROR(Y198/H198,"0")</f>
        <v>159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0.79818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286.2</v>
      </c>
      <c r="Y200" s="547">
        <f>IFERROR(SUM(Y191:Y198),"0")</f>
        <v>286.2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214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280.8</v>
      </c>
      <c r="Y205" s="546">
        <f t="shared" si="15"/>
        <v>280.8</v>
      </c>
      <c r="Z205" s="36">
        <f t="shared" ref="Z205:Z210" si="20">IFERROR(IF(Y205=0,"",ROUNDUP(Y205/H205,0)*0.00651),"")</f>
        <v>0.76167000000000007</v>
      </c>
      <c r="AA205" s="56"/>
      <c r="AB205" s="57"/>
      <c r="AC205" s="247" t="s">
        <v>324</v>
      </c>
      <c r="AG205" s="64"/>
      <c r="AJ205" s="68" t="s">
        <v>108</v>
      </c>
      <c r="AK205" s="68">
        <v>33.6</v>
      </c>
      <c r="BB205" s="248" t="s">
        <v>1</v>
      </c>
      <c r="BM205" s="64">
        <f t="shared" si="16"/>
        <v>312.39</v>
      </c>
      <c r="BN205" s="64">
        <f t="shared" si="17"/>
        <v>312.39</v>
      </c>
      <c r="BO205" s="64">
        <f t="shared" si="18"/>
        <v>0.64285714285714302</v>
      </c>
      <c r="BP205" s="64">
        <f t="shared" si="19"/>
        <v>0.64285714285714302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214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100.8</v>
      </c>
      <c r="Y207" s="546">
        <f t="shared" si="15"/>
        <v>100.8</v>
      </c>
      <c r="Z207" s="36">
        <f t="shared" si="20"/>
        <v>0.27342</v>
      </c>
      <c r="AA207" s="56"/>
      <c r="AB207" s="57"/>
      <c r="AC207" s="251" t="s">
        <v>330</v>
      </c>
      <c r="AG207" s="64"/>
      <c r="AJ207" s="68" t="s">
        <v>108</v>
      </c>
      <c r="AK207" s="68">
        <v>33.6</v>
      </c>
      <c r="BB207" s="252" t="s">
        <v>1</v>
      </c>
      <c r="BM207" s="64">
        <f t="shared" si="16"/>
        <v>111.384</v>
      </c>
      <c r="BN207" s="64">
        <f t="shared" si="17"/>
        <v>111.384</v>
      </c>
      <c r="BO207" s="64">
        <f t="shared" si="18"/>
        <v>0.23076923076923078</v>
      </c>
      <c r="BP207" s="64">
        <f t="shared" si="19"/>
        <v>0.23076923076923078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/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159</v>
      </c>
      <c r="Y211" s="547">
        <f>IFERROR(Y202/H202,"0")+IFERROR(Y203/H203,"0")+IFERROR(Y204/H204,"0")+IFERROR(Y205/H205,"0")+IFERROR(Y206/H206,"0")+IFERROR(Y207/H207,"0")+IFERROR(Y208/H208,"0")+IFERROR(Y209/H209,"0")+IFERROR(Y210/H210,"0")</f>
        <v>159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1.0350900000000001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381.6</v>
      </c>
      <c r="Y212" s="547">
        <f>IFERROR(SUM(Y202:Y210),"0")</f>
        <v>381.6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163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351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103</v>
      </c>
      <c r="N220" s="33"/>
      <c r="O220" s="32">
        <v>55</v>
      </c>
      <c r="P220" s="570" t="s">
        <v>354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103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359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103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362</v>
      </c>
      <c r="B223" s="54" t="s">
        <v>363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103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364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107</v>
      </c>
      <c r="L224" s="32"/>
      <c r="M224" s="33" t="s">
        <v>103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365</v>
      </c>
      <c r="B225" s="54" t="s">
        <v>367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107</v>
      </c>
      <c r="L225" s="32"/>
      <c r="M225" s="33" t="s">
        <v>103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107</v>
      </c>
      <c r="L226" s="32"/>
      <c r="M226" s="33" t="s">
        <v>103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107</v>
      </c>
      <c r="L227" s="32"/>
      <c r="M227" s="33" t="s">
        <v>103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107</v>
      </c>
      <c r="L228" s="32"/>
      <c r="M228" s="33" t="s">
        <v>103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373</v>
      </c>
      <c r="B229" s="54" t="s">
        <v>375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107</v>
      </c>
      <c r="L229" s="32"/>
      <c r="M229" s="33" t="s">
        <v>103</v>
      </c>
      <c r="N229" s="33"/>
      <c r="O229" s="32">
        <v>55</v>
      </c>
      <c r="P229" s="733" t="s">
        <v>376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364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133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customHeight="1" x14ac:dyDescent="0.25">
      <c r="A233" s="54" t="s">
        <v>377</v>
      </c>
      <c r="B233" s="54" t="s">
        <v>378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43.56</v>
      </c>
      <c r="Y233" s="546">
        <f>IFERROR(IF(X233="",0,CEILING((X233/$H233),1)*$H233),"")</f>
        <v>43.56</v>
      </c>
      <c r="Z233" s="36">
        <f>IFERROR(IF(Y233=0,"",ROUNDUP(Y233/H233,0)*0.00502),"")</f>
        <v>0.11044000000000001</v>
      </c>
      <c r="AA233" s="56"/>
      <c r="AB233" s="57"/>
      <c r="AC233" s="283" t="s">
        <v>379</v>
      </c>
      <c r="AG233" s="64"/>
      <c r="AJ233" s="68"/>
      <c r="AK233" s="68">
        <v>0</v>
      </c>
      <c r="BB233" s="284" t="s">
        <v>1</v>
      </c>
      <c r="BM233" s="64">
        <f>IFERROR(X233*I233/H233,"0")</f>
        <v>45.760000000000005</v>
      </c>
      <c r="BN233" s="64">
        <f>IFERROR(Y233*I233/H233,"0")</f>
        <v>45.760000000000005</v>
      </c>
      <c r="BO233" s="64">
        <f>IFERROR(1/J233*(X233/H233),"0")</f>
        <v>9.401709401709403E-2</v>
      </c>
      <c r="BP233" s="64">
        <f>IFERROR(1/J233*(Y233/H233),"0")</f>
        <v>9.401709401709403E-2</v>
      </c>
    </row>
    <row r="234" spans="1:68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22</v>
      </c>
      <c r="Y234" s="547">
        <f>IFERROR(Y233/H233,"0")</f>
        <v>22</v>
      </c>
      <c r="Z234" s="547">
        <f>IFERROR(IF(Z233="",0,Z233),"0")</f>
        <v>0.11044000000000001</v>
      </c>
      <c r="AA234" s="548"/>
      <c r="AB234" s="548"/>
      <c r="AC234" s="548"/>
    </row>
    <row r="235" spans="1:68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43.56</v>
      </c>
      <c r="Y235" s="547">
        <f>IFERROR(SUM(Y233:Y233),"0")</f>
        <v>43.56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380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381</v>
      </c>
      <c r="B237" s="54" t="s">
        <v>382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384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385</v>
      </c>
      <c r="B241" s="54" t="s">
        <v>386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388</v>
      </c>
      <c r="B242" s="54" t="s">
        <v>389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2" t="s">
        <v>396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397</v>
      </c>
      <c r="B250" s="54" t="s">
        <v>398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103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399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400</v>
      </c>
      <c r="B251" s="54" t="s">
        <v>401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103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402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403</v>
      </c>
      <c r="B252" s="54" t="s">
        <v>404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103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405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107</v>
      </c>
      <c r="L253" s="32"/>
      <c r="M253" s="33" t="s">
        <v>103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408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409</v>
      </c>
      <c r="B254" s="54" t="s">
        <v>410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107</v>
      </c>
      <c r="L254" s="32"/>
      <c r="M254" s="33" t="s">
        <v>103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411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412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413</v>
      </c>
      <c r="B259" s="54" t="s">
        <v>414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104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415</v>
      </c>
      <c r="B260" s="54" t="s">
        <v>416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103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424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428</v>
      </c>
      <c r="B268" s="54" t="s">
        <v>429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431</v>
      </c>
      <c r="B269" s="54" t="s">
        <v>432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2" t="s">
        <v>434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438</v>
      </c>
      <c r="B278" s="54" t="s">
        <v>439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107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441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103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446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103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107</v>
      </c>
      <c r="L291" s="32"/>
      <c r="M291" s="33" t="s">
        <v>103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107</v>
      </c>
      <c r="L292" s="32"/>
      <c r="M292" s="33" t="s">
        <v>103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107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107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107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idden="1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163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495</v>
      </c>
      <c r="B314" s="54" t="s">
        <v>496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501</v>
      </c>
      <c r="B316" s="54" t="s">
        <v>502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hidden="1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107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107</v>
      </c>
      <c r="L321" s="32"/>
      <c r="M321" s="33" t="s">
        <v>94</v>
      </c>
      <c r="N321" s="33"/>
      <c r="O321" s="32">
        <v>180</v>
      </c>
      <c r="P321" s="801" t="s">
        <v>509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17.850000000000001</v>
      </c>
      <c r="Y323" s="546">
        <f>IFERROR(IF(X323="",0,CEILING((X323/$H323),1)*$H323),"")</f>
        <v>17.849999999999998</v>
      </c>
      <c r="Z323" s="36">
        <f>IFERROR(IF(Y323=0,"",ROUNDUP(Y323/H323,0)*0.00651),"")</f>
        <v>4.5569999999999999E-2</v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20.16</v>
      </c>
      <c r="BN323" s="64">
        <f>IFERROR(Y323*I323/H323,"0")</f>
        <v>20.16</v>
      </c>
      <c r="BO323" s="64">
        <f>IFERROR(1/J323*(X323/H323),"0")</f>
        <v>3.8461538461538471E-2</v>
      </c>
      <c r="BP323" s="64">
        <f>IFERROR(1/J323*(Y323/H323),"0")</f>
        <v>3.8461538461538464E-2</v>
      </c>
    </row>
    <row r="324" spans="1:68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7.0000000000000009</v>
      </c>
      <c r="Y324" s="547">
        <f>IFERROR(Y320/H320,"0")+IFERROR(Y321/H321,"0")+IFERROR(Y322/H322,"0")+IFERROR(Y323/H323,"0")</f>
        <v>7</v>
      </c>
      <c r="Z324" s="547">
        <f>IFERROR(IF(Z320="",0,Z320),"0")+IFERROR(IF(Z321="",0,Z321),"0")+IFERROR(IF(Z322="",0,Z322),"0")+IFERROR(IF(Z323="",0,Z323),"0")</f>
        <v>4.5569999999999999E-2</v>
      </c>
      <c r="AA324" s="548"/>
      <c r="AB324" s="548"/>
      <c r="AC324" s="548"/>
    </row>
    <row r="325" spans="1:68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17.850000000000001</v>
      </c>
      <c r="Y325" s="547">
        <f>IFERROR(SUM(Y320:Y323),"0")</f>
        <v>17.849999999999998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515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518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518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518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524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214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596.4</v>
      </c>
      <c r="Y335" s="546">
        <f>IFERROR(IF(X335="",0,CEILING((X335/$H335),1)*$H335),"")</f>
        <v>596.4</v>
      </c>
      <c r="Z335" s="36">
        <f>IFERROR(IF(Y335=0,"",ROUNDUP(Y335/H335,0)*0.00651),"")</f>
        <v>1.84884</v>
      </c>
      <c r="AA335" s="56"/>
      <c r="AB335" s="57"/>
      <c r="AC335" s="383" t="s">
        <v>530</v>
      </c>
      <c r="AG335" s="64"/>
      <c r="AJ335" s="68" t="s">
        <v>108</v>
      </c>
      <c r="AK335" s="68">
        <v>29.4</v>
      </c>
      <c r="BB335" s="384" t="s">
        <v>1</v>
      </c>
      <c r="BM335" s="64">
        <f>IFERROR(X335*I335/H335,"0")</f>
        <v>667.96799999999985</v>
      </c>
      <c r="BN335" s="64">
        <f>IFERROR(Y335*I335/H335,"0")</f>
        <v>667.96799999999985</v>
      </c>
      <c r="BO335" s="64">
        <f>IFERROR(1/J335*(X335/H335),"0")</f>
        <v>1.5604395604395607</v>
      </c>
      <c r="BP335" s="64">
        <f>IFERROR(1/J335*(Y335/H335),"0")</f>
        <v>1.5604395604395607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214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560.69999999999993</v>
      </c>
      <c r="Y336" s="546">
        <f>IFERROR(IF(X336="",0,CEILING((X336/$H336),1)*$H336),"")</f>
        <v>560.70000000000005</v>
      </c>
      <c r="Z336" s="36">
        <f>IFERROR(IF(Y336=0,"",ROUNDUP(Y336/H336,0)*0.00651),"")</f>
        <v>1.73817</v>
      </c>
      <c r="AA336" s="56"/>
      <c r="AB336" s="57"/>
      <c r="AC336" s="385" t="s">
        <v>533</v>
      </c>
      <c r="AG336" s="64"/>
      <c r="AJ336" s="68" t="s">
        <v>108</v>
      </c>
      <c r="AK336" s="68">
        <v>29.4</v>
      </c>
      <c r="BB336" s="386" t="s">
        <v>1</v>
      </c>
      <c r="BM336" s="64">
        <f>IFERROR(X336*I336/H336,"0")</f>
        <v>624.77999999999986</v>
      </c>
      <c r="BN336" s="64">
        <f>IFERROR(Y336*I336/H336,"0")</f>
        <v>624.78</v>
      </c>
      <c r="BO336" s="64">
        <f>IFERROR(1/J336*(X336/H336),"0")</f>
        <v>1.4670329670329669</v>
      </c>
      <c r="BP336" s="64">
        <f>IFERROR(1/J336*(Y336/H336),"0")</f>
        <v>1.4670329670329672</v>
      </c>
    </row>
    <row r="337" spans="1:68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551</v>
      </c>
      <c r="Y337" s="547">
        <f>IFERROR(Y334/H334,"0")+IFERROR(Y335/H335,"0")+IFERROR(Y336/H336,"0")</f>
        <v>551</v>
      </c>
      <c r="Z337" s="547">
        <f>IFERROR(IF(Z334="",0,Z334),"0")+IFERROR(IF(Z335="",0,Z335),"0")+IFERROR(IF(Z336="",0,Z336),"0")</f>
        <v>3.5870100000000003</v>
      </c>
      <c r="AA337" s="548"/>
      <c r="AB337" s="548"/>
      <c r="AC337" s="548"/>
    </row>
    <row r="338" spans="1:68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1157.0999999999999</v>
      </c>
      <c r="Y338" s="547">
        <f>IFERROR(SUM(Y334:Y336),"0")</f>
        <v>1157.0999999999999</v>
      </c>
      <c r="Z338" s="37"/>
      <c r="AA338" s="548"/>
      <c r="AB338" s="548"/>
      <c r="AC338" s="548"/>
    </row>
    <row r="339" spans="1:68" ht="27.75" hidden="1" customHeight="1" x14ac:dyDescent="0.2">
      <c r="A339" s="577" t="s">
        <v>534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535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hidden="1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0</v>
      </c>
      <c r="Y342" s="546">
        <f t="shared" ref="Y342:Y348" si="3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3">IFERROR(X342*I342/H342,"0")</f>
        <v>0</v>
      </c>
      <c r="BN342" s="64">
        <f t="shared" ref="BN342:BN348" si="34">IFERROR(Y342*I342/H342,"0")</f>
        <v>0</v>
      </c>
      <c r="BO342" s="64">
        <f t="shared" ref="BO342:BO348" si="35">IFERROR(1/J342*(X342/H342),"0")</f>
        <v>0</v>
      </c>
      <c r="BP342" s="64">
        <f t="shared" ref="BP342:BP348" si="36">IFERROR(1/J342*(Y342/H342),"0")</f>
        <v>0</v>
      </c>
    </row>
    <row r="343" spans="1:68" ht="27" hidden="1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0</v>
      </c>
      <c r="Y343" s="546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30</v>
      </c>
      <c r="Y344" s="546">
        <f t="shared" si="32"/>
        <v>30</v>
      </c>
      <c r="Z344" s="36">
        <f>IFERROR(IF(Y344=0,"",ROUNDUP(Y344/H344,0)*0.02175),"")</f>
        <v>4.3499999999999997E-2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30.96</v>
      </c>
      <c r="BN344" s="64">
        <f t="shared" si="34"/>
        <v>30.96</v>
      </c>
      <c r="BO344" s="64">
        <f t="shared" si="35"/>
        <v>4.1666666666666664E-2</v>
      </c>
      <c r="BP344" s="64">
        <f t="shared" si="36"/>
        <v>4.1666666666666664E-2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107</v>
      </c>
      <c r="L346" s="32"/>
      <c r="M346" s="33" t="s">
        <v>103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107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107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2</v>
      </c>
      <c r="Y349" s="547">
        <f>IFERROR(Y342/H342,"0")+IFERROR(Y343/H343,"0")+IFERROR(Y344/H344,"0")+IFERROR(Y345/H345,"0")+IFERROR(Y346/H346,"0")+IFERROR(Y347/H347,"0")+IFERROR(Y348/H348,"0")</f>
        <v>2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4.3499999999999997E-2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30</v>
      </c>
      <c r="Y350" s="547">
        <f>IFERROR(SUM(Y342:Y348),"0")</f>
        <v>30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133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hidden="1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103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107</v>
      </c>
      <c r="L353" s="32"/>
      <c r="M353" s="33" t="s">
        <v>103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0</v>
      </c>
      <c r="Y354" s="547">
        <f>IFERROR(Y352/H352,"0")+IFERROR(Y353/H353,"0")</f>
        <v>0</v>
      </c>
      <c r="Z354" s="547">
        <f>IFERROR(IF(Z352="",0,Z352),"0")+IFERROR(IF(Z353="",0,Z353),"0")</f>
        <v>0</v>
      </c>
      <c r="AA354" s="548"/>
      <c r="AB354" s="548"/>
      <c r="AC354" s="548"/>
    </row>
    <row r="355" spans="1:68" hidden="1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0</v>
      </c>
      <c r="Y355" s="547">
        <f>IFERROR(SUM(Y352:Y353),"0")</f>
        <v>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163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hidden="1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568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2" t="s">
        <v>569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570</v>
      </c>
      <c r="B367" s="54" t="s">
        <v>571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572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573</v>
      </c>
      <c r="B368" s="54" t="s">
        <v>574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575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576</v>
      </c>
      <c r="B369" s="54" t="s">
        <v>577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107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578</v>
      </c>
      <c r="B373" s="54" t="s">
        <v>579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107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580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578</v>
      </c>
      <c r="B374" s="54" t="s">
        <v>581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107</v>
      </c>
      <c r="L374" s="32"/>
      <c r="M374" s="33" t="s">
        <v>68</v>
      </c>
      <c r="N374" s="33"/>
      <c r="O374" s="32">
        <v>50</v>
      </c>
      <c r="P374" s="724" t="s">
        <v>582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hidden="1" customHeight="1" x14ac:dyDescent="0.25">
      <c r="A378" s="54" t="s">
        <v>583</v>
      </c>
      <c r="B378" s="54" t="s">
        <v>584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586</v>
      </c>
      <c r="B379" s="54" t="s">
        <v>587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585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163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588</v>
      </c>
      <c r="B383" s="54" t="s">
        <v>589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590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591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592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593</v>
      </c>
      <c r="B389" s="54" t="s">
        <v>594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107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595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107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596</v>
      </c>
      <c r="B391" s="54" t="s">
        <v>599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107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598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600</v>
      </c>
      <c r="B392" s="54" t="s">
        <v>601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107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603</v>
      </c>
      <c r="B393" s="54" t="s">
        <v>604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605</v>
      </c>
      <c r="B394" s="54" t="s">
        <v>606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595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607</v>
      </c>
      <c r="B395" s="54" t="s">
        <v>608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610</v>
      </c>
      <c r="B396" s="54" t="s">
        <v>611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612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613</v>
      </c>
      <c r="B397" s="54" t="s">
        <v>614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616</v>
      </c>
      <c r="B398" s="54" t="s">
        <v>617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612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618</v>
      </c>
      <c r="B402" s="54" t="s">
        <v>619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107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620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621</v>
      </c>
      <c r="B403" s="54" t="s">
        <v>622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623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624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133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625</v>
      </c>
      <c r="B408" s="54" t="s">
        <v>626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627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628</v>
      </c>
      <c r="B412" s="54" t="s">
        <v>629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107</v>
      </c>
      <c r="L412" s="32"/>
      <c r="M412" s="33" t="s">
        <v>103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630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631</v>
      </c>
      <c r="B413" s="54" t="s">
        <v>632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633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634</v>
      </c>
      <c r="B414" s="54" t="s">
        <v>635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 t="s">
        <v>315</v>
      </c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636</v>
      </c>
      <c r="AG415" s="64"/>
      <c r="AJ415" s="68" t="s">
        <v>108</v>
      </c>
      <c r="AK415" s="68">
        <v>37.799999999999997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639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640</v>
      </c>
      <c r="B420" s="54" t="s">
        <v>641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642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643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643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hidden="1" customHeight="1" x14ac:dyDescent="0.25">
      <c r="A426" s="54" t="s">
        <v>644</v>
      </c>
      <c r="B426" s="54" t="s">
        <v>645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/>
      <c r="M426" s="33" t="s">
        <v>103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104</v>
      </c>
      <c r="AG426" s="64"/>
      <c r="AJ426" s="68"/>
      <c r="AK426" s="68">
        <v>0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hidden="1" customHeight="1" x14ac:dyDescent="0.25">
      <c r="A427" s="54" t="s">
        <v>646</v>
      </c>
      <c r="B427" s="54" t="s">
        <v>647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103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648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hidden="1" customHeight="1" x14ac:dyDescent="0.25">
      <c r="A428" s="54" t="s">
        <v>649</v>
      </c>
      <c r="B428" s="54" t="s">
        <v>650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651</v>
      </c>
      <c r="AG428" s="64"/>
      <c r="AJ428" s="68"/>
      <c r="AK428" s="68">
        <v>0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652</v>
      </c>
      <c r="B429" s="54" t="s">
        <v>653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103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654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655</v>
      </c>
      <c r="B430" s="54" t="s">
        <v>656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103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657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658</v>
      </c>
      <c r="B431" s="54" t="s">
        <v>659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/>
      <c r="M431" s="33" t="s">
        <v>103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3"/>
        <v>0</v>
      </c>
      <c r="Z431" s="36" t="str">
        <f t="shared" si="44"/>
        <v/>
      </c>
      <c r="AA431" s="56"/>
      <c r="AB431" s="57"/>
      <c r="AC431" s="473" t="s">
        <v>660</v>
      </c>
      <c r="AG431" s="64"/>
      <c r="AJ431" s="68"/>
      <c r="AK431" s="68">
        <v>0</v>
      </c>
      <c r="BB431" s="474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16.5" hidden="1" customHeight="1" x14ac:dyDescent="0.25">
      <c r="A432" s="54" t="s">
        <v>661</v>
      </c>
      <c r="B432" s="54" t="s">
        <v>662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663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664</v>
      </c>
      <c r="B433" s="54" t="s">
        <v>665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104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107</v>
      </c>
      <c r="L434" s="32"/>
      <c r="M434" s="33" t="s">
        <v>103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104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107</v>
      </c>
      <c r="L435" s="32"/>
      <c r="M435" s="33" t="s">
        <v>103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648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103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660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107</v>
      </c>
      <c r="L437" s="32"/>
      <c r="M437" s="33" t="s">
        <v>103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660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idden="1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548"/>
      <c r="AB438" s="548"/>
      <c r="AC438" s="548"/>
    </row>
    <row r="439" spans="1:68" hidden="1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0</v>
      </c>
      <c r="Y439" s="547">
        <f>IFERROR(SUM(Y426:Y437),"0")</f>
        <v>0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133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hidden="1" customHeight="1" x14ac:dyDescent="0.25">
      <c r="A441" s="54" t="s">
        <v>674</v>
      </c>
      <c r="B441" s="54" t="s">
        <v>675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/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0</v>
      </c>
      <c r="Y441" s="546">
        <f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7" t="s">
        <v>676</v>
      </c>
      <c r="AG441" s="64"/>
      <c r="AJ441" s="68"/>
      <c r="AK441" s="68">
        <v>0</v>
      </c>
      <c r="BB441" s="488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16.5" hidden="1" customHeight="1" x14ac:dyDescent="0.25">
      <c r="A442" s="54" t="s">
        <v>677</v>
      </c>
      <c r="B442" s="54" t="s">
        <v>678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676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679</v>
      </c>
      <c r="B443" s="54" t="s">
        <v>680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107</v>
      </c>
      <c r="L443" s="32"/>
      <c r="M443" s="33" t="s">
        <v>103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676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0</v>
      </c>
      <c r="Y444" s="547">
        <f>IFERROR(Y441/H441,"0")+IFERROR(Y442/H442,"0")+IFERROR(Y443/H443,"0")</f>
        <v>0</v>
      </c>
      <c r="Z444" s="547">
        <f>IFERROR(IF(Z441="",0,Z441),"0")+IFERROR(IF(Z442="",0,Z442),"0")+IFERROR(IF(Z443="",0,Z443),"0")</f>
        <v>0</v>
      </c>
      <c r="AA444" s="548"/>
      <c r="AB444" s="548"/>
      <c r="AC444" s="548"/>
    </row>
    <row r="445" spans="1:68" hidden="1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0</v>
      </c>
      <c r="Y445" s="547">
        <f>IFERROR(SUM(Y441:Y443),"0")</f>
        <v>0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hidden="1" customHeight="1" x14ac:dyDescent="0.25">
      <c r="A447" s="54" t="s">
        <v>681</v>
      </c>
      <c r="B447" s="54" t="s">
        <v>682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/>
      <c r="M447" s="33" t="s">
        <v>103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683</v>
      </c>
      <c r="AG447" s="64"/>
      <c r="AJ447" s="68"/>
      <c r="AK447" s="68">
        <v>0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hidden="1" customHeight="1" x14ac:dyDescent="0.25">
      <c r="A448" s="54" t="s">
        <v>684</v>
      </c>
      <c r="B448" s="54" t="s">
        <v>685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/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49"/>
        <v>0</v>
      </c>
      <c r="Z448" s="36" t="str">
        <f>IFERROR(IF(Y448=0,"",ROUNDUP(Y448/H448,0)*0.01196),"")</f>
        <v/>
      </c>
      <c r="AA448" s="56"/>
      <c r="AB448" s="57"/>
      <c r="AC448" s="495" t="s">
        <v>686</v>
      </c>
      <c r="AG448" s="64"/>
      <c r="AJ448" s="68"/>
      <c r="AK448" s="68">
        <v>0</v>
      </c>
      <c r="BB448" s="496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t="27" hidden="1" customHeight="1" x14ac:dyDescent="0.25">
      <c r="A449" s="54" t="s">
        <v>687</v>
      </c>
      <c r="B449" s="54" t="s">
        <v>688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/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49"/>
        <v>0</v>
      </c>
      <c r="Z449" s="36" t="str">
        <f>IFERROR(IF(Y449=0,"",ROUNDUP(Y449/H449,0)*0.01196),"")</f>
        <v/>
      </c>
      <c r="AA449" s="56"/>
      <c r="AB449" s="57"/>
      <c r="AC449" s="497" t="s">
        <v>689</v>
      </c>
      <c r="AG449" s="64"/>
      <c r="AJ449" s="68"/>
      <c r="AK449" s="68">
        <v>0</v>
      </c>
      <c r="BB449" s="498" t="s">
        <v>1</v>
      </c>
      <c r="BM449" s="64">
        <f t="shared" si="50"/>
        <v>0</v>
      </c>
      <c r="BN449" s="64">
        <f t="shared" si="51"/>
        <v>0</v>
      </c>
      <c r="BO449" s="64">
        <f t="shared" si="52"/>
        <v>0</v>
      </c>
      <c r="BP449" s="64">
        <f t="shared" si="53"/>
        <v>0</v>
      </c>
    </row>
    <row r="450" spans="1:68" ht="27" hidden="1" customHeight="1" x14ac:dyDescent="0.25">
      <c r="A450" s="54" t="s">
        <v>690</v>
      </c>
      <c r="B450" s="54" t="s">
        <v>691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107</v>
      </c>
      <c r="L450" s="32"/>
      <c r="M450" s="33" t="s">
        <v>103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683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692</v>
      </c>
      <c r="B451" s="54" t="s">
        <v>693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107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686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107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689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idden="1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0</v>
      </c>
      <c r="Y453" s="547">
        <f>IFERROR(Y447/H447,"0")+IFERROR(Y448/H448,"0")+IFERROR(Y449/H449,"0")+IFERROR(Y450/H450,"0")+IFERROR(Y451/H451,"0")+IFERROR(Y452/H452,"0")</f>
        <v>0</v>
      </c>
      <c r="Z453" s="547">
        <f>IFERROR(IF(Z447="",0,Z447),"0")+IFERROR(IF(Z448="",0,Z448),"0")+IFERROR(IF(Z449="",0,Z449),"0")+IFERROR(IF(Z450="",0,Z450),"0")+IFERROR(IF(Z451="",0,Z451),"0")+IFERROR(IF(Z452="",0,Z452),"0")</f>
        <v>0</v>
      </c>
      <c r="AA453" s="548"/>
      <c r="AB453" s="548"/>
      <c r="AC453" s="548"/>
    </row>
    <row r="454" spans="1:68" hidden="1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0</v>
      </c>
      <c r="Y454" s="547">
        <f>IFERROR(SUM(Y447:Y452),"0")</f>
        <v>0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696</v>
      </c>
      <c r="B456" s="54" t="s">
        <v>697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698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699</v>
      </c>
      <c r="B457" s="54" t="s">
        <v>700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701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702</v>
      </c>
      <c r="B458" s="54" t="s">
        <v>703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704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705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705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706</v>
      </c>
      <c r="B464" s="54" t="s">
        <v>707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708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709</v>
      </c>
      <c r="B465" s="54" t="s">
        <v>710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103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711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103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714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715</v>
      </c>
      <c r="B467" s="54" t="s">
        <v>716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107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708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133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717</v>
      </c>
      <c r="B471" s="54" t="s">
        <v>718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103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719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720</v>
      </c>
      <c r="B472" s="54" t="s">
        <v>721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103</v>
      </c>
      <c r="N472" s="33"/>
      <c r="O472" s="32">
        <v>50</v>
      </c>
      <c r="P472" s="807" t="s">
        <v>722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107</v>
      </c>
      <c r="L473" s="32"/>
      <c r="M473" s="33" t="s">
        <v>103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726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727</v>
      </c>
      <c r="B477" s="54" t="s">
        <v>728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107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729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107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732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733</v>
      </c>
      <c r="B482" s="54" t="s">
        <v>734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/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735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163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736</v>
      </c>
      <c r="B486" s="54" t="s">
        <v>737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738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739</v>
      </c>
      <c r="B487" s="54" t="s">
        <v>740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741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742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133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743</v>
      </c>
      <c r="B492" s="54" t="s">
        <v>744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103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746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3810.1099999999997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3810.1099999999997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747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4127.13</v>
      </c>
      <c r="Y496" s="547">
        <f>IFERROR(SUM(BN22:BN492),"0")</f>
        <v>4127.13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748</v>
      </c>
      <c r="Q497" s="669"/>
      <c r="R497" s="669"/>
      <c r="S497" s="669"/>
      <c r="T497" s="669"/>
      <c r="U497" s="669"/>
      <c r="V497" s="670"/>
      <c r="W497" s="37" t="s">
        <v>749</v>
      </c>
      <c r="X497" s="38">
        <f>ROUNDUP(SUM(BO22:BO492),0)</f>
        <v>9</v>
      </c>
      <c r="Y497" s="38">
        <f>ROUNDUP(SUM(BP22:BP492),0)</f>
        <v>9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750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4352.13</v>
      </c>
      <c r="Y498" s="547">
        <f>GrossWeightTotalR+PalletQtyTotalR*25</f>
        <v>4352.13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751</v>
      </c>
      <c r="Q499" s="669"/>
      <c r="R499" s="669"/>
      <c r="S499" s="669"/>
      <c r="T499" s="669"/>
      <c r="U499" s="669"/>
      <c r="V499" s="670"/>
      <c r="W499" s="37" t="s">
        <v>749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1410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1410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752</v>
      </c>
      <c r="Q500" s="669"/>
      <c r="R500" s="669"/>
      <c r="S500" s="669"/>
      <c r="T500" s="669"/>
      <c r="U500" s="669"/>
      <c r="V500" s="670"/>
      <c r="W500" s="39" t="s">
        <v>753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9.7581500000000005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754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249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534</v>
      </c>
      <c r="U502" s="623"/>
      <c r="V502" s="594" t="s">
        <v>591</v>
      </c>
      <c r="W502" s="622"/>
      <c r="X502" s="623"/>
      <c r="Y502" s="542" t="s">
        <v>643</v>
      </c>
      <c r="Z502" s="594" t="s">
        <v>705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755</v>
      </c>
      <c r="B503" s="594" t="s">
        <v>63</v>
      </c>
      <c r="C503" s="594" t="s">
        <v>98</v>
      </c>
      <c r="D503" s="594" t="s">
        <v>114</v>
      </c>
      <c r="E503" s="594" t="s">
        <v>170</v>
      </c>
      <c r="F503" s="594" t="s">
        <v>189</v>
      </c>
      <c r="G503" s="594" t="s">
        <v>221</v>
      </c>
      <c r="H503" s="594" t="s">
        <v>97</v>
      </c>
      <c r="I503" s="594" t="s">
        <v>250</v>
      </c>
      <c r="J503" s="594" t="s">
        <v>290</v>
      </c>
      <c r="K503" s="594" t="s">
        <v>351</v>
      </c>
      <c r="L503" s="594" t="s">
        <v>396</v>
      </c>
      <c r="M503" s="594" t="s">
        <v>412</v>
      </c>
      <c r="N503" s="543"/>
      <c r="O503" s="594" t="s">
        <v>424</v>
      </c>
      <c r="P503" s="594" t="s">
        <v>434</v>
      </c>
      <c r="Q503" s="594" t="s">
        <v>441</v>
      </c>
      <c r="R503" s="594" t="s">
        <v>446</v>
      </c>
      <c r="S503" s="594" t="s">
        <v>524</v>
      </c>
      <c r="T503" s="594" t="s">
        <v>535</v>
      </c>
      <c r="U503" s="594" t="s">
        <v>569</v>
      </c>
      <c r="V503" s="594" t="s">
        <v>592</v>
      </c>
      <c r="W503" s="594" t="s">
        <v>624</v>
      </c>
      <c r="X503" s="594" t="s">
        <v>639</v>
      </c>
      <c r="Y503" s="594" t="s">
        <v>643</v>
      </c>
      <c r="Z503" s="594" t="s">
        <v>705</v>
      </c>
      <c r="AA503" s="594" t="s">
        <v>742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756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560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657</v>
      </c>
      <c r="E505" s="46">
        <f>IFERROR(Y86*1,"0")+IFERROR(Y87*1,"0")+IFERROR(Y88*1,"0")+IFERROR(Y92*1,"0")+IFERROR(Y93*1,"0")+IFERROR(Y94*1,"0")+IFERROR(Y95*1,"0")</f>
        <v>382.5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294.3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667.8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43.56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17.849999999999998</v>
      </c>
      <c r="S505" s="46">
        <f>IFERROR(Y334*1,"0")+IFERROR(Y335*1,"0")+IFERROR(Y336*1,"0")</f>
        <v>1157.0999999999999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30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15NPQyb/nvl7utnfzWD0OaGYGiQGN3TbFM14iWndjiMpYk6Gs+V/mjqSP4IgcMUBHUopiZ7C/kgmodlLic4o8g==" saltValue="kTz3+kop10eLl5bnSw8O/Q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7,10"/>
        <filter val="1 410,00"/>
        <filter val="100,80"/>
        <filter val="106,20"/>
        <filter val="109,00"/>
        <filter val="140,00"/>
        <filter val="146,00"/>
        <filter val="159,00"/>
        <filter val="17,85"/>
        <filter val="180,00"/>
        <filter val="2,00"/>
        <filter val="202,50"/>
        <filter val="22,00"/>
        <filter val="280,80"/>
        <filter val="286,20"/>
        <filter val="294,30"/>
        <filter val="3 810,11"/>
        <filter val="30,00"/>
        <filter val="381,60"/>
        <filter val="4 127,13"/>
        <filter val="4 352,13"/>
        <filter val="40,00"/>
        <filter val="43,56"/>
        <filter val="551,00"/>
        <filter val="560,00"/>
        <filter val="560,70"/>
        <filter val="596,40"/>
        <filter val="657,00"/>
        <filter val="7,00"/>
        <filter val="75,00"/>
        <filter val="9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 X56 X88 X102 X115 X195 X205 X207 X335:X336 X415" xr:uid="{00000000-0002-0000-0000-000011000000}">
      <formula1>IF(AK41&gt;0,OR(X41=0,AND(IF(X41-AK41&gt;=0,TRUE,FALSE),X41&gt;0,IF(X41/H41=ROUND(X41/H41,0),TRUE,FALSE))),FALSE)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757</v>
      </c>
      <c r="H1" s="52"/>
    </row>
    <row r="3" spans="2:8" x14ac:dyDescent="0.2">
      <c r="B3" s="47" t="s">
        <v>758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759</v>
      </c>
      <c r="D6" s="47" t="s">
        <v>760</v>
      </c>
      <c r="E6" s="47"/>
    </row>
    <row r="8" spans="2:8" x14ac:dyDescent="0.2">
      <c r="B8" s="47" t="s">
        <v>19</v>
      </c>
      <c r="C8" s="47" t="s">
        <v>759</v>
      </c>
      <c r="D8" s="47"/>
      <c r="E8" s="47"/>
    </row>
    <row r="10" spans="2:8" x14ac:dyDescent="0.2">
      <c r="B10" s="47" t="s">
        <v>761</v>
      </c>
      <c r="C10" s="47"/>
      <c r="D10" s="47"/>
      <c r="E10" s="47"/>
    </row>
    <row r="11" spans="2:8" x14ac:dyDescent="0.2">
      <c r="B11" s="47" t="s">
        <v>762</v>
      </c>
      <c r="C11" s="47"/>
      <c r="D11" s="47"/>
      <c r="E11" s="47"/>
    </row>
    <row r="12" spans="2:8" x14ac:dyDescent="0.2">
      <c r="B12" s="47" t="s">
        <v>763</v>
      </c>
      <c r="C12" s="47"/>
      <c r="D12" s="47"/>
      <c r="E12" s="47"/>
    </row>
    <row r="13" spans="2:8" x14ac:dyDescent="0.2">
      <c r="B13" s="47" t="s">
        <v>764</v>
      </c>
      <c r="C13" s="47"/>
      <c r="D13" s="47"/>
      <c r="E13" s="47"/>
    </row>
    <row r="14" spans="2:8" x14ac:dyDescent="0.2">
      <c r="B14" s="47" t="s">
        <v>765</v>
      </c>
      <c r="C14" s="47"/>
      <c r="D14" s="47"/>
      <c r="E14" s="47"/>
    </row>
    <row r="15" spans="2:8" x14ac:dyDescent="0.2">
      <c r="B15" s="47" t="s">
        <v>766</v>
      </c>
      <c r="C15" s="47"/>
      <c r="D15" s="47"/>
      <c r="E15" s="47"/>
    </row>
    <row r="16" spans="2:8" x14ac:dyDescent="0.2">
      <c r="B16" s="47" t="s">
        <v>767</v>
      </c>
      <c r="C16" s="47"/>
      <c r="D16" s="47"/>
      <c r="E16" s="47"/>
    </row>
    <row r="17" spans="2:5" x14ac:dyDescent="0.2">
      <c r="B17" s="47" t="s">
        <v>768</v>
      </c>
      <c r="C17" s="47"/>
      <c r="D17" s="47"/>
      <c r="E17" s="47"/>
    </row>
    <row r="18" spans="2:5" x14ac:dyDescent="0.2">
      <c r="B18" s="47" t="s">
        <v>769</v>
      </c>
      <c r="C18" s="47"/>
      <c r="D18" s="47"/>
      <c r="E18" s="47"/>
    </row>
    <row r="19" spans="2:5" x14ac:dyDescent="0.2">
      <c r="B19" s="47" t="s">
        <v>770</v>
      </c>
      <c r="C19" s="47"/>
      <c r="D19" s="47"/>
      <c r="E19" s="47"/>
    </row>
    <row r="20" spans="2:5" x14ac:dyDescent="0.2">
      <c r="B20" s="47" t="s">
        <v>771</v>
      </c>
      <c r="C20" s="47"/>
      <c r="D20" s="47"/>
      <c r="E20" s="47"/>
    </row>
  </sheetData>
  <sheetProtection algorithmName="SHA-512" hashValue="KpW2Ud/2Y5ym9ZWnFyTz+l7Yrg//AwcEwk+PJm91YRqtbZYVr5GAT1eRTVlvWTf/kq3iZb7fClQKkg19G2Tpfg==" saltValue="2j5/xrUQYYkfPWnHpaEt9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2025-10-22T11:36:27Z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