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5C294A0-2885-4C91-B45E-279D47211A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Y488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0" i="1"/>
  <c r="X459" i="1"/>
  <c r="BO458" i="1"/>
  <c r="BM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N429" i="1"/>
  <c r="BM429" i="1"/>
  <c r="Z429" i="1"/>
  <c r="Y429" i="1"/>
  <c r="BP429" i="1" s="1"/>
  <c r="P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P426" i="1"/>
  <c r="X422" i="1"/>
  <c r="X421" i="1"/>
  <c r="BO420" i="1"/>
  <c r="BM420" i="1"/>
  <c r="Y420" i="1"/>
  <c r="Y421" i="1" s="1"/>
  <c r="P420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BP403" i="1" s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BP374" i="1" s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Y363" i="1" s="1"/>
  <c r="P362" i="1"/>
  <c r="X360" i="1"/>
  <c r="X359" i="1"/>
  <c r="BO358" i="1"/>
  <c r="BM358" i="1"/>
  <c r="Y358" i="1"/>
  <c r="BP358" i="1" s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Y355" i="1" s="1"/>
  <c r="P352" i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S505" i="1" s="1"/>
  <c r="P334" i="1"/>
  <c r="X331" i="1"/>
  <c r="X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BO320" i="1"/>
  <c r="BM320" i="1"/>
  <c r="Y320" i="1"/>
  <c r="P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Y317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Y270" i="1" s="1"/>
  <c r="P268" i="1"/>
  <c r="BP267" i="1"/>
  <c r="BO267" i="1"/>
  <c r="BN267" i="1"/>
  <c r="BM267" i="1"/>
  <c r="Z267" i="1"/>
  <c r="Y267" i="1"/>
  <c r="P267" i="1"/>
  <c r="X264" i="1"/>
  <c r="X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Y247" i="1" s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P229" i="1" s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Y174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P142" i="1" s="1"/>
  <c r="BO141" i="1"/>
  <c r="BM141" i="1"/>
  <c r="Y141" i="1"/>
  <c r="H505" i="1" s="1"/>
  <c r="P141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Y111" i="1" s="1"/>
  <c r="P107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P101" i="1"/>
  <c r="BO100" i="1"/>
  <c r="BM100" i="1"/>
  <c r="Y100" i="1"/>
  <c r="BP100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P72" i="1"/>
  <c r="X70" i="1"/>
  <c r="X69" i="1"/>
  <c r="BO68" i="1"/>
  <c r="BM68" i="1"/>
  <c r="Y68" i="1"/>
  <c r="BP68" i="1" s="1"/>
  <c r="P68" i="1"/>
  <c r="BO67" i="1"/>
  <c r="BM67" i="1"/>
  <c r="Y67" i="1"/>
  <c r="Y69" i="1" s="1"/>
  <c r="P67" i="1"/>
  <c r="BP66" i="1"/>
  <c r="BO66" i="1"/>
  <c r="BN66" i="1"/>
  <c r="BM66" i="1"/>
  <c r="Z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499" i="1" s="1"/>
  <c r="BO22" i="1"/>
  <c r="BM22" i="1"/>
  <c r="X496" i="1" s="1"/>
  <c r="Y22" i="1"/>
  <c r="P22" i="1"/>
  <c r="H10" i="1"/>
  <c r="A9" i="1"/>
  <c r="A10" i="1" s="1"/>
  <c r="D7" i="1"/>
  <c r="Q6" i="1"/>
  <c r="P2" i="1"/>
  <c r="BP87" i="1" l="1"/>
  <c r="BN87" i="1"/>
  <c r="Z87" i="1"/>
  <c r="Y122" i="1"/>
  <c r="Y121" i="1"/>
  <c r="BP120" i="1"/>
  <c r="BN120" i="1"/>
  <c r="Z120" i="1"/>
  <c r="Z121" i="1" s="1"/>
  <c r="BP125" i="1"/>
  <c r="BN125" i="1"/>
  <c r="Z125" i="1"/>
  <c r="BP182" i="1"/>
  <c r="BN182" i="1"/>
  <c r="Z182" i="1"/>
  <c r="BP206" i="1"/>
  <c r="BN206" i="1"/>
  <c r="Z206" i="1"/>
  <c r="BP244" i="1"/>
  <c r="BN244" i="1"/>
  <c r="Z244" i="1"/>
  <c r="P505" i="1"/>
  <c r="Y275" i="1"/>
  <c r="BP274" i="1"/>
  <c r="BN274" i="1"/>
  <c r="Z274" i="1"/>
  <c r="Z275" i="1" s="1"/>
  <c r="Y280" i="1"/>
  <c r="Y279" i="1"/>
  <c r="BP278" i="1"/>
  <c r="BN278" i="1"/>
  <c r="Z278" i="1"/>
  <c r="Z279" i="1" s="1"/>
  <c r="Q505" i="1"/>
  <c r="Y284" i="1"/>
  <c r="BP283" i="1"/>
  <c r="BN283" i="1"/>
  <c r="Z283" i="1"/>
  <c r="Z284" i="1" s="1"/>
  <c r="BP288" i="1"/>
  <c r="BN288" i="1"/>
  <c r="Z288" i="1"/>
  <c r="BP343" i="1"/>
  <c r="BN343" i="1"/>
  <c r="Z343" i="1"/>
  <c r="Y385" i="1"/>
  <c r="Y384" i="1"/>
  <c r="BP383" i="1"/>
  <c r="BN383" i="1"/>
  <c r="Z383" i="1"/>
  <c r="Z384" i="1" s="1"/>
  <c r="BP389" i="1"/>
  <c r="BN389" i="1"/>
  <c r="Z389" i="1"/>
  <c r="BP434" i="1"/>
  <c r="BN434" i="1"/>
  <c r="Z434" i="1"/>
  <c r="BP466" i="1"/>
  <c r="BN466" i="1"/>
  <c r="Z466" i="1"/>
  <c r="Z41" i="1"/>
  <c r="BN41" i="1"/>
  <c r="Z60" i="1"/>
  <c r="BN60" i="1"/>
  <c r="Z72" i="1"/>
  <c r="BN72" i="1"/>
  <c r="BP102" i="1"/>
  <c r="BN102" i="1"/>
  <c r="Z102" i="1"/>
  <c r="I505" i="1"/>
  <c r="Y168" i="1"/>
  <c r="BP161" i="1"/>
  <c r="BN161" i="1"/>
  <c r="Z161" i="1"/>
  <c r="BP196" i="1"/>
  <c r="BN196" i="1"/>
  <c r="Z196" i="1"/>
  <c r="BP225" i="1"/>
  <c r="BN225" i="1"/>
  <c r="Z225" i="1"/>
  <c r="BP260" i="1"/>
  <c r="BN260" i="1"/>
  <c r="Z260" i="1"/>
  <c r="BP301" i="1"/>
  <c r="BN301" i="1"/>
  <c r="Z301" i="1"/>
  <c r="BP357" i="1"/>
  <c r="BN357" i="1"/>
  <c r="Z357" i="1"/>
  <c r="BP397" i="1"/>
  <c r="BN397" i="1"/>
  <c r="Z397" i="1"/>
  <c r="BP408" i="1"/>
  <c r="BN408" i="1"/>
  <c r="Z408" i="1"/>
  <c r="Z409" i="1" s="1"/>
  <c r="BP450" i="1"/>
  <c r="BN450" i="1"/>
  <c r="Z450" i="1"/>
  <c r="BP473" i="1"/>
  <c r="BN473" i="1"/>
  <c r="Z473" i="1"/>
  <c r="Y77" i="1"/>
  <c r="Y128" i="1"/>
  <c r="L505" i="1"/>
  <c r="X498" i="1"/>
  <c r="BP269" i="1"/>
  <c r="BN269" i="1"/>
  <c r="Z269" i="1"/>
  <c r="BP299" i="1"/>
  <c r="BN299" i="1"/>
  <c r="Z299" i="1"/>
  <c r="BP315" i="1"/>
  <c r="BN315" i="1"/>
  <c r="Z315" i="1"/>
  <c r="BP335" i="1"/>
  <c r="BN335" i="1"/>
  <c r="Z335" i="1"/>
  <c r="BP353" i="1"/>
  <c r="BN353" i="1"/>
  <c r="Z353" i="1"/>
  <c r="BP379" i="1"/>
  <c r="BN379" i="1"/>
  <c r="Z379" i="1"/>
  <c r="BP395" i="1"/>
  <c r="BN395" i="1"/>
  <c r="Z395" i="1"/>
  <c r="BP432" i="1"/>
  <c r="BN432" i="1"/>
  <c r="Z432" i="1"/>
  <c r="BP448" i="1"/>
  <c r="BN448" i="1"/>
  <c r="Z448" i="1"/>
  <c r="BP458" i="1"/>
  <c r="BN458" i="1"/>
  <c r="Z458" i="1"/>
  <c r="BP464" i="1"/>
  <c r="BN464" i="1"/>
  <c r="Z464" i="1"/>
  <c r="B505" i="1"/>
  <c r="X497" i="1"/>
  <c r="X495" i="1"/>
  <c r="Y32" i="1"/>
  <c r="Z29" i="1"/>
  <c r="BN29" i="1"/>
  <c r="C505" i="1"/>
  <c r="Z52" i="1"/>
  <c r="BN52" i="1"/>
  <c r="Z56" i="1"/>
  <c r="BN56" i="1"/>
  <c r="Z62" i="1"/>
  <c r="BN62" i="1"/>
  <c r="Y70" i="1"/>
  <c r="Z68" i="1"/>
  <c r="BN68" i="1"/>
  <c r="Y78" i="1"/>
  <c r="Z74" i="1"/>
  <c r="BN74" i="1"/>
  <c r="Z80" i="1"/>
  <c r="BN80" i="1"/>
  <c r="BP80" i="1"/>
  <c r="Y83" i="1"/>
  <c r="E505" i="1"/>
  <c r="Z93" i="1"/>
  <c r="BN93" i="1"/>
  <c r="Z100" i="1"/>
  <c r="BN100" i="1"/>
  <c r="Y105" i="1"/>
  <c r="Z108" i="1"/>
  <c r="BN108" i="1"/>
  <c r="Y117" i="1"/>
  <c r="Z116" i="1"/>
  <c r="BN116" i="1"/>
  <c r="Z131" i="1"/>
  <c r="BN131" i="1"/>
  <c r="Y137" i="1"/>
  <c r="Y150" i="1"/>
  <c r="Z159" i="1"/>
  <c r="BN159" i="1"/>
  <c r="Z163" i="1"/>
  <c r="BN163" i="1"/>
  <c r="Z171" i="1"/>
  <c r="BN171" i="1"/>
  <c r="J505" i="1"/>
  <c r="Z186" i="1"/>
  <c r="BN186" i="1"/>
  <c r="BP186" i="1"/>
  <c r="Y189" i="1"/>
  <c r="Y199" i="1"/>
  <c r="Z194" i="1"/>
  <c r="BN194" i="1"/>
  <c r="Z198" i="1"/>
  <c r="BN198" i="1"/>
  <c r="Z204" i="1"/>
  <c r="BN204" i="1"/>
  <c r="Z209" i="1"/>
  <c r="BN209" i="1"/>
  <c r="Z223" i="1"/>
  <c r="BN223" i="1"/>
  <c r="Z227" i="1"/>
  <c r="BN227" i="1"/>
  <c r="Z242" i="1"/>
  <c r="BN242" i="1"/>
  <c r="Z251" i="1"/>
  <c r="BN251" i="1"/>
  <c r="BP253" i="1"/>
  <c r="BN253" i="1"/>
  <c r="BP262" i="1"/>
  <c r="BN262" i="1"/>
  <c r="Z262" i="1"/>
  <c r="BP290" i="1"/>
  <c r="BN290" i="1"/>
  <c r="Z290" i="1"/>
  <c r="BP291" i="1"/>
  <c r="BN291" i="1"/>
  <c r="Z291" i="1"/>
  <c r="Y311" i="1"/>
  <c r="BP307" i="1"/>
  <c r="BN307" i="1"/>
  <c r="Z307" i="1"/>
  <c r="BP322" i="1"/>
  <c r="BN322" i="1"/>
  <c r="Z322" i="1"/>
  <c r="BP345" i="1"/>
  <c r="BN345" i="1"/>
  <c r="Z345" i="1"/>
  <c r="U505" i="1"/>
  <c r="BP368" i="1"/>
  <c r="BN368" i="1"/>
  <c r="Z368" i="1"/>
  <c r="BP391" i="1"/>
  <c r="BN391" i="1"/>
  <c r="Z391" i="1"/>
  <c r="Y416" i="1"/>
  <c r="BN412" i="1"/>
  <c r="Z412" i="1"/>
  <c r="BP414" i="1"/>
  <c r="BN414" i="1"/>
  <c r="Z414" i="1"/>
  <c r="BP427" i="1"/>
  <c r="BN427" i="1"/>
  <c r="Z427" i="1"/>
  <c r="BP436" i="1"/>
  <c r="BN436" i="1"/>
  <c r="Z436" i="1"/>
  <c r="BP452" i="1"/>
  <c r="BN452" i="1"/>
  <c r="Z452" i="1"/>
  <c r="Y479" i="1"/>
  <c r="BP477" i="1"/>
  <c r="BN477" i="1"/>
  <c r="Z477" i="1"/>
  <c r="M505" i="1"/>
  <c r="Y324" i="1"/>
  <c r="Y330" i="1"/>
  <c r="Y349" i="1"/>
  <c r="Y359" i="1"/>
  <c r="Y375" i="1"/>
  <c r="V505" i="1"/>
  <c r="W505" i="1"/>
  <c r="Y445" i="1"/>
  <c r="Y460" i="1"/>
  <c r="Y459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1" i="1"/>
  <c r="Z34" i="1"/>
  <c r="Z35" i="1" s="1"/>
  <c r="BN34" i="1"/>
  <c r="BP34" i="1"/>
  <c r="Y35" i="1"/>
  <c r="Z40" i="1"/>
  <c r="BN40" i="1"/>
  <c r="BP40" i="1"/>
  <c r="Z42" i="1"/>
  <c r="BN42" i="1"/>
  <c r="Y43" i="1"/>
  <c r="Z46" i="1"/>
  <c r="Z47" i="1" s="1"/>
  <c r="BN46" i="1"/>
  <c r="BP46" i="1"/>
  <c r="Y48" i="1"/>
  <c r="D505" i="1"/>
  <c r="Y58" i="1"/>
  <c r="BP51" i="1"/>
  <c r="BN51" i="1"/>
  <c r="Z51" i="1"/>
  <c r="BP55" i="1"/>
  <c r="BN55" i="1"/>
  <c r="Z55" i="1"/>
  <c r="Y64" i="1"/>
  <c r="H9" i="1"/>
  <c r="Y24" i="1"/>
  <c r="Y44" i="1"/>
  <c r="BP53" i="1"/>
  <c r="BN53" i="1"/>
  <c r="Z53" i="1"/>
  <c r="Y57" i="1"/>
  <c r="Y63" i="1"/>
  <c r="BP61" i="1"/>
  <c r="BN61" i="1"/>
  <c r="Z61" i="1"/>
  <c r="Z63" i="1" s="1"/>
  <c r="Z67" i="1"/>
  <c r="BN67" i="1"/>
  <c r="BP67" i="1"/>
  <c r="Z73" i="1"/>
  <c r="BN73" i="1"/>
  <c r="BP73" i="1"/>
  <c r="Z75" i="1"/>
  <c r="BN75" i="1"/>
  <c r="Z81" i="1"/>
  <c r="Z82" i="1" s="1"/>
  <c r="BN81" i="1"/>
  <c r="BP81" i="1"/>
  <c r="Z86" i="1"/>
  <c r="BN86" i="1"/>
  <c r="BP86" i="1"/>
  <c r="Z88" i="1"/>
  <c r="BN88" i="1"/>
  <c r="Y89" i="1"/>
  <c r="Z92" i="1"/>
  <c r="BN92" i="1"/>
  <c r="BP92" i="1"/>
  <c r="Z94" i="1"/>
  <c r="BN94" i="1"/>
  <c r="Y97" i="1"/>
  <c r="F505" i="1"/>
  <c r="Z101" i="1"/>
  <c r="BN101" i="1"/>
  <c r="BP101" i="1"/>
  <c r="Z103" i="1"/>
  <c r="BN103" i="1"/>
  <c r="Y104" i="1"/>
  <c r="Z107" i="1"/>
  <c r="BN107" i="1"/>
  <c r="BP107" i="1"/>
  <c r="Z109" i="1"/>
  <c r="BN109" i="1"/>
  <c r="Y110" i="1"/>
  <c r="Z113" i="1"/>
  <c r="BN113" i="1"/>
  <c r="BP113" i="1"/>
  <c r="Z115" i="1"/>
  <c r="BN115" i="1"/>
  <c r="Y118" i="1"/>
  <c r="G505" i="1"/>
  <c r="Z126" i="1"/>
  <c r="Z127" i="1" s="1"/>
  <c r="BN126" i="1"/>
  <c r="BP126" i="1"/>
  <c r="Y127" i="1"/>
  <c r="Z130" i="1"/>
  <c r="BN130" i="1"/>
  <c r="BP130" i="1"/>
  <c r="Y133" i="1"/>
  <c r="Z136" i="1"/>
  <c r="Z137" i="1" s="1"/>
  <c r="BN136" i="1"/>
  <c r="BP136" i="1"/>
  <c r="Z141" i="1"/>
  <c r="BN141" i="1"/>
  <c r="BP141" i="1"/>
  <c r="Z142" i="1"/>
  <c r="BN142" i="1"/>
  <c r="Y143" i="1"/>
  <c r="Z146" i="1"/>
  <c r="BN146" i="1"/>
  <c r="BP146" i="1"/>
  <c r="Z148" i="1"/>
  <c r="BN148" i="1"/>
  <c r="Y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BN170" i="1"/>
  <c r="BP170" i="1"/>
  <c r="Z172" i="1"/>
  <c r="BN172" i="1"/>
  <c r="Y173" i="1"/>
  <c r="Z176" i="1"/>
  <c r="Z177" i="1" s="1"/>
  <c r="BN176" i="1"/>
  <c r="BP176" i="1"/>
  <c r="Y177" i="1"/>
  <c r="Z181" i="1"/>
  <c r="BN181" i="1"/>
  <c r="BP181" i="1"/>
  <c r="Y184" i="1"/>
  <c r="Z187" i="1"/>
  <c r="Z188" i="1" s="1"/>
  <c r="BN187" i="1"/>
  <c r="BP187" i="1"/>
  <c r="Z191" i="1"/>
  <c r="BN191" i="1"/>
  <c r="BP191" i="1"/>
  <c r="Z193" i="1"/>
  <c r="BN193" i="1"/>
  <c r="Z195" i="1"/>
  <c r="BN195" i="1"/>
  <c r="Z197" i="1"/>
  <c r="BN197" i="1"/>
  <c r="Y200" i="1"/>
  <c r="Y211" i="1"/>
  <c r="Z203" i="1"/>
  <c r="BN203" i="1"/>
  <c r="Z205" i="1"/>
  <c r="BN205" i="1"/>
  <c r="Z207" i="1"/>
  <c r="BN207" i="1"/>
  <c r="BP208" i="1"/>
  <c r="BN208" i="1"/>
  <c r="Z208" i="1"/>
  <c r="K505" i="1"/>
  <c r="Y231" i="1"/>
  <c r="Y230" i="1"/>
  <c r="BP220" i="1"/>
  <c r="BN220" i="1"/>
  <c r="Z220" i="1"/>
  <c r="BP224" i="1"/>
  <c r="BN224" i="1"/>
  <c r="Z224" i="1"/>
  <c r="BP228" i="1"/>
  <c r="BN228" i="1"/>
  <c r="Z228" i="1"/>
  <c r="Y90" i="1"/>
  <c r="Y144" i="1"/>
  <c r="Y156" i="1"/>
  <c r="Y183" i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Z229" i="1"/>
  <c r="BN229" i="1"/>
  <c r="Z233" i="1"/>
  <c r="Z234" i="1" s="1"/>
  <c r="BN233" i="1"/>
  <c r="BP233" i="1"/>
  <c r="Y234" i="1"/>
  <c r="Z237" i="1"/>
  <c r="Z238" i="1" s="1"/>
  <c r="BN237" i="1"/>
  <c r="BP237" i="1"/>
  <c r="Y238" i="1"/>
  <c r="Z241" i="1"/>
  <c r="Z246" i="1" s="1"/>
  <c r="BN241" i="1"/>
  <c r="BP241" i="1"/>
  <c r="Z243" i="1"/>
  <c r="BN243" i="1"/>
  <c r="Z245" i="1"/>
  <c r="BN245" i="1"/>
  <c r="Y246" i="1"/>
  <c r="Z250" i="1"/>
  <c r="Z255" i="1" s="1"/>
  <c r="BN250" i="1"/>
  <c r="BP250" i="1"/>
  <c r="Z252" i="1"/>
  <c r="BN252" i="1"/>
  <c r="Z254" i="1"/>
  <c r="BN254" i="1"/>
  <c r="Y255" i="1"/>
  <c r="Z259" i="1"/>
  <c r="Z263" i="1" s="1"/>
  <c r="BN259" i="1"/>
  <c r="BP259" i="1"/>
  <c r="Z261" i="1"/>
  <c r="BN261" i="1"/>
  <c r="Y264" i="1"/>
  <c r="O505" i="1"/>
  <c r="Z268" i="1"/>
  <c r="Z270" i="1" s="1"/>
  <c r="BN268" i="1"/>
  <c r="BP268" i="1"/>
  <c r="Y271" i="1"/>
  <c r="Y276" i="1"/>
  <c r="Y285" i="1"/>
  <c r="R505" i="1"/>
  <c r="Y293" i="1"/>
  <c r="Z289" i="1"/>
  <c r="BN289" i="1"/>
  <c r="BP298" i="1"/>
  <c r="BN298" i="1"/>
  <c r="Z298" i="1"/>
  <c r="Y256" i="1"/>
  <c r="Y263" i="1"/>
  <c r="BP292" i="1"/>
  <c r="BN292" i="1"/>
  <c r="Z292" i="1"/>
  <c r="Y294" i="1"/>
  <c r="Y303" i="1"/>
  <c r="BP296" i="1"/>
  <c r="BN296" i="1"/>
  <c r="Z296" i="1"/>
  <c r="Y304" i="1"/>
  <c r="Y312" i="1"/>
  <c r="Y318" i="1"/>
  <c r="Y325" i="1"/>
  <c r="Y331" i="1"/>
  <c r="Y338" i="1"/>
  <c r="Y350" i="1"/>
  <c r="Y354" i="1"/>
  <c r="Y360" i="1"/>
  <c r="Y364" i="1"/>
  <c r="Y371" i="1"/>
  <c r="Y376" i="1"/>
  <c r="Y380" i="1"/>
  <c r="Y400" i="1"/>
  <c r="Z403" i="1"/>
  <c r="BN403" i="1"/>
  <c r="Y404" i="1"/>
  <c r="Y409" i="1"/>
  <c r="BP412" i="1"/>
  <c r="Y417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BP451" i="1"/>
  <c r="BN451" i="1"/>
  <c r="Z451" i="1"/>
  <c r="BP465" i="1"/>
  <c r="BN465" i="1"/>
  <c r="Z465" i="1"/>
  <c r="BP472" i="1"/>
  <c r="BN472" i="1"/>
  <c r="Z472" i="1"/>
  <c r="T505" i="1"/>
  <c r="X505" i="1"/>
  <c r="Z300" i="1"/>
  <c r="BN300" i="1"/>
  <c r="Z302" i="1"/>
  <c r="BN302" i="1"/>
  <c r="Z306" i="1"/>
  <c r="BN306" i="1"/>
  <c r="BP306" i="1"/>
  <c r="Z308" i="1"/>
  <c r="BN308" i="1"/>
  <c r="Z310" i="1"/>
  <c r="BN310" i="1"/>
  <c r="Z314" i="1"/>
  <c r="BN314" i="1"/>
  <c r="BP314" i="1"/>
  <c r="Z316" i="1"/>
  <c r="BN316" i="1"/>
  <c r="Z320" i="1"/>
  <c r="BN320" i="1"/>
  <c r="BP320" i="1"/>
  <c r="Z321" i="1"/>
  <c r="BN321" i="1"/>
  <c r="Z323" i="1"/>
  <c r="BN323" i="1"/>
  <c r="Z327" i="1"/>
  <c r="BN327" i="1"/>
  <c r="BP327" i="1"/>
  <c r="Z329" i="1"/>
  <c r="BN329" i="1"/>
  <c r="Z334" i="1"/>
  <c r="BN334" i="1"/>
  <c r="BP334" i="1"/>
  <c r="Z336" i="1"/>
  <c r="BN336" i="1"/>
  <c r="Y337" i="1"/>
  <c r="Z342" i="1"/>
  <c r="BN342" i="1"/>
  <c r="BP342" i="1"/>
  <c r="Z344" i="1"/>
  <c r="BN344" i="1"/>
  <c r="Z346" i="1"/>
  <c r="BN346" i="1"/>
  <c r="Z348" i="1"/>
  <c r="BN348" i="1"/>
  <c r="Z352" i="1"/>
  <c r="Z354" i="1" s="1"/>
  <c r="BN352" i="1"/>
  <c r="BP352" i="1"/>
  <c r="Z358" i="1"/>
  <c r="BN358" i="1"/>
  <c r="Z362" i="1"/>
  <c r="Z363" i="1" s="1"/>
  <c r="BN362" i="1"/>
  <c r="BP362" i="1"/>
  <c r="Z367" i="1"/>
  <c r="BN367" i="1"/>
  <c r="BP367" i="1"/>
  <c r="Z369" i="1"/>
  <c r="BN369" i="1"/>
  <c r="Y370" i="1"/>
  <c r="Z373" i="1"/>
  <c r="BN373" i="1"/>
  <c r="BP373" i="1"/>
  <c r="Z374" i="1"/>
  <c r="BN374" i="1"/>
  <c r="Z378" i="1"/>
  <c r="BN378" i="1"/>
  <c r="BP378" i="1"/>
  <c r="Z390" i="1"/>
  <c r="BN390" i="1"/>
  <c r="Z392" i="1"/>
  <c r="BN392" i="1"/>
  <c r="Z394" i="1"/>
  <c r="BN394" i="1"/>
  <c r="Z396" i="1"/>
  <c r="BN396" i="1"/>
  <c r="Z398" i="1"/>
  <c r="BN398" i="1"/>
  <c r="Y399" i="1"/>
  <c r="Z402" i="1"/>
  <c r="BN402" i="1"/>
  <c r="BP402" i="1"/>
  <c r="Y410" i="1"/>
  <c r="Z413" i="1"/>
  <c r="BN413" i="1"/>
  <c r="Z415" i="1"/>
  <c r="BN415" i="1"/>
  <c r="Z420" i="1"/>
  <c r="Z421" i="1" s="1"/>
  <c r="BN420" i="1"/>
  <c r="BP420" i="1"/>
  <c r="Z426" i="1"/>
  <c r="BN426" i="1"/>
  <c r="BP426" i="1"/>
  <c r="Z428" i="1"/>
  <c r="BN428" i="1"/>
  <c r="BP433" i="1"/>
  <c r="BN433" i="1"/>
  <c r="Z433" i="1"/>
  <c r="BP437" i="1"/>
  <c r="BN437" i="1"/>
  <c r="Z437" i="1"/>
  <c r="Y439" i="1"/>
  <c r="Y444" i="1"/>
  <c r="BP441" i="1"/>
  <c r="BN441" i="1"/>
  <c r="Z441" i="1"/>
  <c r="Z444" i="1" s="1"/>
  <c r="BP449" i="1"/>
  <c r="BN449" i="1"/>
  <c r="Z449" i="1"/>
  <c r="Y453" i="1"/>
  <c r="BP457" i="1"/>
  <c r="BN457" i="1"/>
  <c r="Z457" i="1"/>
  <c r="Z459" i="1" s="1"/>
  <c r="Y468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Z505" i="1"/>
  <c r="Y494" i="1"/>
  <c r="Z359" i="1" l="1"/>
  <c r="Z183" i="1"/>
  <c r="Z69" i="1"/>
  <c r="Z399" i="1"/>
  <c r="Z211" i="1"/>
  <c r="Z479" i="1"/>
  <c r="Z474" i="1"/>
  <c r="Z416" i="1"/>
  <c r="Z404" i="1"/>
  <c r="Z380" i="1"/>
  <c r="Z349" i="1"/>
  <c r="Z337" i="1"/>
  <c r="Z324" i="1"/>
  <c r="Z311" i="1"/>
  <c r="Z468" i="1"/>
  <c r="Z293" i="1"/>
  <c r="Z199" i="1"/>
  <c r="Z132" i="1"/>
  <c r="Z104" i="1"/>
  <c r="Z96" i="1"/>
  <c r="Z89" i="1"/>
  <c r="Z77" i="1"/>
  <c r="Z57" i="1"/>
  <c r="Z43" i="1"/>
  <c r="Z31" i="1"/>
  <c r="Z453" i="1"/>
  <c r="Y497" i="1"/>
  <c r="Z438" i="1"/>
  <c r="Z375" i="1"/>
  <c r="Z370" i="1"/>
  <c r="Z330" i="1"/>
  <c r="Z317" i="1"/>
  <c r="Z303" i="1"/>
  <c r="Z230" i="1"/>
  <c r="Z173" i="1"/>
  <c r="Z167" i="1"/>
  <c r="Z149" i="1"/>
  <c r="Z143" i="1"/>
  <c r="Z117" i="1"/>
  <c r="Z110" i="1"/>
  <c r="Z500" i="1" s="1"/>
  <c r="Y495" i="1"/>
  <c r="Y499" i="1"/>
  <c r="Y496" i="1"/>
  <c r="Y498" i="1" s="1"/>
</calcChain>
</file>

<file path=xl/sharedStrings.xml><?xml version="1.0" encoding="utf-8"?>
<sst xmlns="http://schemas.openxmlformats.org/spreadsheetml/2006/main" count="2313" uniqueCount="775">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</sst>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3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5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5" t="s">
        <v>0</v>
      </c>
      <c r="E1" s="581"/>
      <c r="F1" s="581"/>
      <c r="G1" s="12" t="s">
        <v>1</v>
      </c>
      <c r="H1" s="625" t="s">
        <v>2</v>
      </c>
      <c r="I1" s="581"/>
      <c r="J1" s="581"/>
      <c r="K1" s="581"/>
      <c r="L1" s="581"/>
      <c r="M1" s="581"/>
      <c r="N1" s="581"/>
      <c r="O1" s="581"/>
      <c r="P1" s="581"/>
      <c r="Q1" s="581"/>
      <c r="R1" s="580" t="s">
        <v>3</v>
      </c>
      <c r="S1" s="581"/>
      <c r="T1" s="58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8" t="s">
        <v>8</v>
      </c>
      <c r="B5" s="669"/>
      <c r="C5" s="670"/>
      <c r="D5" s="632"/>
      <c r="E5" s="633"/>
      <c r="F5" s="865" t="s">
        <v>9</v>
      </c>
      <c r="G5" s="670"/>
      <c r="H5" s="632" t="s">
        <v>774</v>
      </c>
      <c r="I5" s="780"/>
      <c r="J5" s="780"/>
      <c r="K5" s="780"/>
      <c r="L5" s="780"/>
      <c r="M5" s="633"/>
      <c r="N5" s="58"/>
      <c r="P5" s="24" t="s">
        <v>10</v>
      </c>
      <c r="Q5" s="860">
        <v>45955</v>
      </c>
      <c r="R5" s="682"/>
      <c r="T5" s="720" t="s">
        <v>11</v>
      </c>
      <c r="U5" s="721"/>
      <c r="V5" s="723" t="s">
        <v>12</v>
      </c>
      <c r="W5" s="682"/>
      <c r="AB5" s="51"/>
      <c r="AC5" s="51"/>
      <c r="AD5" s="51"/>
      <c r="AE5" s="51"/>
    </row>
    <row r="6" spans="1:32" s="539" customFormat="1" ht="24" customHeight="1" x14ac:dyDescent="0.2">
      <c r="A6" s="668" t="s">
        <v>13</v>
      </c>
      <c r="B6" s="669"/>
      <c r="C6" s="670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82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Суббота</v>
      </c>
      <c r="R6" s="550"/>
      <c r="T6" s="727" t="s">
        <v>16</v>
      </c>
      <c r="U6" s="721"/>
      <c r="V6" s="764" t="s">
        <v>17</v>
      </c>
      <c r="W6" s="628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2"/>
      <c r="M7" s="613"/>
      <c r="N7" s="60"/>
      <c r="P7" s="24"/>
      <c r="Q7" s="42"/>
      <c r="R7" s="42"/>
      <c r="T7" s="560"/>
      <c r="U7" s="721"/>
      <c r="V7" s="765"/>
      <c r="W7" s="766"/>
      <c r="AB7" s="51"/>
      <c r="AC7" s="51"/>
      <c r="AD7" s="51"/>
      <c r="AE7" s="51"/>
    </row>
    <row r="8" spans="1:32" s="539" customFormat="1" ht="25.5" customHeight="1" x14ac:dyDescent="0.2">
      <c r="A8" s="868" t="s">
        <v>18</v>
      </c>
      <c r="B8" s="565"/>
      <c r="C8" s="566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76">
        <v>0.375</v>
      </c>
      <c r="R8" s="613"/>
      <c r="T8" s="560"/>
      <c r="U8" s="721"/>
      <c r="V8" s="765"/>
      <c r="W8" s="766"/>
      <c r="AB8" s="51"/>
      <c r="AC8" s="51"/>
      <c r="AD8" s="51"/>
      <c r="AE8" s="51"/>
    </row>
    <row r="9" spans="1:32" s="539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91"/>
      <c r="E9" s="621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37"/>
      <c r="P9" s="26" t="s">
        <v>21</v>
      </c>
      <c r="Q9" s="678"/>
      <c r="R9" s="679"/>
      <c r="T9" s="560"/>
      <c r="U9" s="721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91"/>
      <c r="E10" s="621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56" t="str">
        <f>IFERROR(VLOOKUP($D$10,Proxy,2,FALSE),"")</f>
        <v/>
      </c>
      <c r="I10" s="560"/>
      <c r="J10" s="560"/>
      <c r="K10" s="560"/>
      <c r="L10" s="560"/>
      <c r="M10" s="560"/>
      <c r="N10" s="538"/>
      <c r="P10" s="26" t="s">
        <v>22</v>
      </c>
      <c r="Q10" s="712"/>
      <c r="R10" s="713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1"/>
      <c r="R11" s="682"/>
      <c r="U11" s="24" t="s">
        <v>27</v>
      </c>
      <c r="V11" s="866" t="s">
        <v>28</v>
      </c>
      <c r="W11" s="679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18" t="s">
        <v>29</v>
      </c>
      <c r="B12" s="669"/>
      <c r="C12" s="669"/>
      <c r="D12" s="669"/>
      <c r="E12" s="669"/>
      <c r="F12" s="669"/>
      <c r="G12" s="669"/>
      <c r="H12" s="669"/>
      <c r="I12" s="669"/>
      <c r="J12" s="669"/>
      <c r="K12" s="669"/>
      <c r="L12" s="669"/>
      <c r="M12" s="670"/>
      <c r="N12" s="62"/>
      <c r="P12" s="24" t="s">
        <v>30</v>
      </c>
      <c r="Q12" s="676"/>
      <c r="R12" s="613"/>
      <c r="S12" s="23"/>
      <c r="U12" s="24"/>
      <c r="V12" s="581"/>
      <c r="W12" s="560"/>
      <c r="AB12" s="51"/>
      <c r="AC12" s="51"/>
      <c r="AD12" s="51"/>
      <c r="AE12" s="51"/>
    </row>
    <row r="13" spans="1:32" s="539" customFormat="1" ht="23.25" customHeight="1" x14ac:dyDescent="0.2">
      <c r="A13" s="718" t="s">
        <v>31</v>
      </c>
      <c r="B13" s="669"/>
      <c r="C13" s="669"/>
      <c r="D13" s="669"/>
      <c r="E13" s="669"/>
      <c r="F13" s="669"/>
      <c r="G13" s="669"/>
      <c r="H13" s="669"/>
      <c r="I13" s="669"/>
      <c r="J13" s="669"/>
      <c r="K13" s="669"/>
      <c r="L13" s="669"/>
      <c r="M13" s="670"/>
      <c r="N13" s="62"/>
      <c r="O13" s="26"/>
      <c r="P13" s="26" t="s">
        <v>32</v>
      </c>
      <c r="Q13" s="866"/>
      <c r="R13" s="6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18" t="s">
        <v>33</v>
      </c>
      <c r="B14" s="669"/>
      <c r="C14" s="669"/>
      <c r="D14" s="669"/>
      <c r="E14" s="669"/>
      <c r="F14" s="669"/>
      <c r="G14" s="669"/>
      <c r="H14" s="669"/>
      <c r="I14" s="669"/>
      <c r="J14" s="669"/>
      <c r="K14" s="669"/>
      <c r="L14" s="669"/>
      <c r="M14" s="6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2" t="s">
        <v>34</v>
      </c>
      <c r="B15" s="669"/>
      <c r="C15" s="669"/>
      <c r="D15" s="669"/>
      <c r="E15" s="669"/>
      <c r="F15" s="669"/>
      <c r="G15" s="669"/>
      <c r="H15" s="669"/>
      <c r="I15" s="669"/>
      <c r="J15" s="669"/>
      <c r="K15" s="669"/>
      <c r="L15" s="669"/>
      <c r="M15" s="670"/>
      <c r="N15" s="63"/>
      <c r="P15" s="706" t="s">
        <v>35</v>
      </c>
      <c r="Q15" s="581"/>
      <c r="R15" s="581"/>
      <c r="S15" s="581"/>
      <c r="T15" s="58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2" t="s">
        <v>36</v>
      </c>
      <c r="B17" s="592" t="s">
        <v>37</v>
      </c>
      <c r="C17" s="700" t="s">
        <v>38</v>
      </c>
      <c r="D17" s="592" t="s">
        <v>39</v>
      </c>
      <c r="E17" s="663"/>
      <c r="F17" s="592" t="s">
        <v>40</v>
      </c>
      <c r="G17" s="592" t="s">
        <v>41</v>
      </c>
      <c r="H17" s="592" t="s">
        <v>42</v>
      </c>
      <c r="I17" s="592" t="s">
        <v>43</v>
      </c>
      <c r="J17" s="592" t="s">
        <v>44</v>
      </c>
      <c r="K17" s="592" t="s">
        <v>45</v>
      </c>
      <c r="L17" s="592" t="s">
        <v>46</v>
      </c>
      <c r="M17" s="592" t="s">
        <v>47</v>
      </c>
      <c r="N17" s="592" t="s">
        <v>48</v>
      </c>
      <c r="O17" s="592" t="s">
        <v>49</v>
      </c>
      <c r="P17" s="592" t="s">
        <v>50</v>
      </c>
      <c r="Q17" s="662"/>
      <c r="R17" s="662"/>
      <c r="S17" s="662"/>
      <c r="T17" s="663"/>
      <c r="U17" s="867" t="s">
        <v>51</v>
      </c>
      <c r="V17" s="670"/>
      <c r="W17" s="592" t="s">
        <v>52</v>
      </c>
      <c r="X17" s="592" t="s">
        <v>53</v>
      </c>
      <c r="Y17" s="858" t="s">
        <v>54</v>
      </c>
      <c r="Z17" s="747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93"/>
      <c r="B18" s="593"/>
      <c r="C18" s="593"/>
      <c r="D18" s="664"/>
      <c r="E18" s="666"/>
      <c r="F18" s="593"/>
      <c r="G18" s="593"/>
      <c r="H18" s="593"/>
      <c r="I18" s="593"/>
      <c r="J18" s="593"/>
      <c r="K18" s="593"/>
      <c r="L18" s="593"/>
      <c r="M18" s="593"/>
      <c r="N18" s="593"/>
      <c r="O18" s="593"/>
      <c r="P18" s="664"/>
      <c r="Q18" s="665"/>
      <c r="R18" s="665"/>
      <c r="S18" s="665"/>
      <c r="T18" s="666"/>
      <c r="U18" s="67" t="s">
        <v>61</v>
      </c>
      <c r="V18" s="67" t="s">
        <v>62</v>
      </c>
      <c r="W18" s="593"/>
      <c r="X18" s="593"/>
      <c r="Y18" s="859"/>
      <c r="Z18" s="748"/>
      <c r="AA18" s="750"/>
      <c r="AB18" s="750"/>
      <c r="AC18" s="750"/>
      <c r="AD18" s="831"/>
      <c r="AE18" s="832"/>
      <c r="AF18" s="833"/>
      <c r="AG18" s="66"/>
      <c r="BD18" s="65"/>
    </row>
    <row r="19" spans="1:68" ht="27.75" hidden="1" customHeight="1" x14ac:dyDescent="0.2">
      <c r="A19" s="577" t="s">
        <v>63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hidden="1" customHeight="1" x14ac:dyDescent="0.25">
      <c r="A20" s="562" t="s">
        <v>63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0"/>
      <c r="AB20" s="540"/>
      <c r="AC20" s="540"/>
    </row>
    <row r="21" spans="1:68" ht="14.25" hidden="1" customHeight="1" x14ac:dyDescent="0.25">
      <c r="A21" s="567" t="s">
        <v>64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7" t="s">
        <v>73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9"/>
      <c r="B31" s="560"/>
      <c r="C31" s="560"/>
      <c r="D31" s="560"/>
      <c r="E31" s="560"/>
      <c r="F31" s="560"/>
      <c r="G31" s="560"/>
      <c r="H31" s="560"/>
      <c r="I31" s="560"/>
      <c r="J31" s="560"/>
      <c r="K31" s="560"/>
      <c r="L31" s="560"/>
      <c r="M31" s="560"/>
      <c r="N31" s="560"/>
      <c r="O31" s="561"/>
      <c r="P31" s="564" t="s">
        <v>71</v>
      </c>
      <c r="Q31" s="565"/>
      <c r="R31" s="565"/>
      <c r="S31" s="565"/>
      <c r="T31" s="565"/>
      <c r="U31" s="565"/>
      <c r="V31" s="566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60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64" t="s">
        <v>71</v>
      </c>
      <c r="Q32" s="565"/>
      <c r="R32" s="565"/>
      <c r="S32" s="565"/>
      <c r="T32" s="565"/>
      <c r="U32" s="565"/>
      <c r="V32" s="566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7" t="s">
        <v>91</v>
      </c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0"/>
      <c r="P33" s="560"/>
      <c r="Q33" s="560"/>
      <c r="R33" s="560"/>
      <c r="S33" s="560"/>
      <c r="T33" s="560"/>
      <c r="U33" s="560"/>
      <c r="V33" s="560"/>
      <c r="W33" s="560"/>
      <c r="X33" s="560"/>
      <c r="Y33" s="560"/>
      <c r="Z33" s="560"/>
      <c r="AA33" s="541"/>
      <c r="AB33" s="541"/>
      <c r="AC33" s="541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9"/>
      <c r="B35" s="560"/>
      <c r="C35" s="560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1"/>
      <c r="P35" s="564" t="s">
        <v>71</v>
      </c>
      <c r="Q35" s="565"/>
      <c r="R35" s="565"/>
      <c r="S35" s="565"/>
      <c r="T35" s="565"/>
      <c r="U35" s="565"/>
      <c r="V35" s="566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60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64" t="s">
        <v>71</v>
      </c>
      <c r="Q36" s="565"/>
      <c r="R36" s="565"/>
      <c r="S36" s="565"/>
      <c r="T36" s="565"/>
      <c r="U36" s="565"/>
      <c r="V36" s="566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77" t="s">
        <v>97</v>
      </c>
      <c r="B37" s="578"/>
      <c r="C37" s="578"/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8"/>
      <c r="R37" s="578"/>
      <c r="S37" s="578"/>
      <c r="T37" s="578"/>
      <c r="U37" s="578"/>
      <c r="V37" s="578"/>
      <c r="W37" s="578"/>
      <c r="X37" s="578"/>
      <c r="Y37" s="578"/>
      <c r="Z37" s="578"/>
      <c r="AA37" s="48"/>
      <c r="AB37" s="48"/>
      <c r="AC37" s="48"/>
    </row>
    <row r="38" spans="1:68" ht="16.5" hidden="1" customHeight="1" x14ac:dyDescent="0.25">
      <c r="A38" s="562" t="s">
        <v>98</v>
      </c>
      <c r="B38" s="560"/>
      <c r="C38" s="560"/>
      <c r="D38" s="560"/>
      <c r="E38" s="560"/>
      <c r="F38" s="560"/>
      <c r="G38" s="560"/>
      <c r="H38" s="560"/>
      <c r="I38" s="560"/>
      <c r="J38" s="560"/>
      <c r="K38" s="560"/>
      <c r="L38" s="560"/>
      <c r="M38" s="560"/>
      <c r="N38" s="560"/>
      <c r="O38" s="560"/>
      <c r="P38" s="560"/>
      <c r="Q38" s="560"/>
      <c r="R38" s="560"/>
      <c r="S38" s="560"/>
      <c r="T38" s="560"/>
      <c r="U38" s="560"/>
      <c r="V38" s="560"/>
      <c r="W38" s="560"/>
      <c r="X38" s="560"/>
      <c r="Y38" s="560"/>
      <c r="Z38" s="560"/>
      <c r="AA38" s="540"/>
      <c r="AB38" s="540"/>
      <c r="AC38" s="540"/>
    </row>
    <row r="39" spans="1:68" ht="14.25" hidden="1" customHeight="1" x14ac:dyDescent="0.25">
      <c r="A39" s="567" t="s">
        <v>99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100</v>
      </c>
      <c r="Y40" s="546">
        <f>IFERROR(IF(X40="",0,CEILING((X40/$H40),1)*$H40),"")</f>
        <v>108</v>
      </c>
      <c r="Z40" s="36">
        <f>IFERROR(IF(Y40=0,"",ROUNDUP(Y40/H40,0)*0.01898),"")</f>
        <v>0.1898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104.02777777777777</v>
      </c>
      <c r="BN40" s="64">
        <f>IFERROR(Y40*I40/H40,"0")</f>
        <v>112.34999999999998</v>
      </c>
      <c r="BO40" s="64">
        <f>IFERROR(1/J40*(X40/H40),"0")</f>
        <v>0.14467592592592593</v>
      </c>
      <c r="BP40" s="64">
        <f>IFERROR(1/J40*(Y40/H40),"0")</f>
        <v>0.15625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200</v>
      </c>
      <c r="Y41" s="546">
        <f>IFERROR(IF(X41="",0,CEILING((X41/$H41),1)*$H41),"")</f>
        <v>200</v>
      </c>
      <c r="Z41" s="36">
        <f>IFERROR(IF(Y41=0,"",ROUNDUP(Y41/H41,0)*0.00902),"")</f>
        <v>0.45100000000000001</v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210.5</v>
      </c>
      <c r="BN41" s="64">
        <f>IFERROR(Y41*I41/H41,"0")</f>
        <v>210.5</v>
      </c>
      <c r="BO41" s="64">
        <f>IFERROR(1/J41*(X41/H41),"0")</f>
        <v>0.37878787878787878</v>
      </c>
      <c r="BP41" s="64">
        <f>IFERROR(1/J41*(Y41/H41),"0")</f>
        <v>0.37878787878787878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9"/>
      <c r="B43" s="560"/>
      <c r="C43" s="560"/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1"/>
      <c r="P43" s="564" t="s">
        <v>71</v>
      </c>
      <c r="Q43" s="565"/>
      <c r="R43" s="565"/>
      <c r="S43" s="565"/>
      <c r="T43" s="565"/>
      <c r="U43" s="565"/>
      <c r="V43" s="566"/>
      <c r="W43" s="37" t="s">
        <v>72</v>
      </c>
      <c r="X43" s="547">
        <f>IFERROR(X40/H40,"0")+IFERROR(X41/H41,"0")+IFERROR(X42/H42,"0")</f>
        <v>59.25925925925926</v>
      </c>
      <c r="Y43" s="547">
        <f>IFERROR(Y40/H40,"0")+IFERROR(Y41/H41,"0")+IFERROR(Y42/H42,"0")</f>
        <v>60</v>
      </c>
      <c r="Z43" s="547">
        <f>IFERROR(IF(Z40="",0,Z40),"0")+IFERROR(IF(Z41="",0,Z41),"0")+IFERROR(IF(Z42="",0,Z42),"0")</f>
        <v>0.64080000000000004</v>
      </c>
      <c r="AA43" s="548"/>
      <c r="AB43" s="548"/>
      <c r="AC43" s="548"/>
    </row>
    <row r="44" spans="1:68" x14ac:dyDescent="0.2">
      <c r="A44" s="560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64" t="s">
        <v>71</v>
      </c>
      <c r="Q44" s="565"/>
      <c r="R44" s="565"/>
      <c r="S44" s="565"/>
      <c r="T44" s="565"/>
      <c r="U44" s="565"/>
      <c r="V44" s="566"/>
      <c r="W44" s="37" t="s">
        <v>69</v>
      </c>
      <c r="X44" s="547">
        <f>IFERROR(SUM(X40:X42),"0")</f>
        <v>300</v>
      </c>
      <c r="Y44" s="547">
        <f>IFERROR(SUM(Y40:Y42),"0")</f>
        <v>308</v>
      </c>
      <c r="Z44" s="37"/>
      <c r="AA44" s="548"/>
      <c r="AB44" s="548"/>
      <c r="AC44" s="548"/>
    </row>
    <row r="45" spans="1:68" ht="14.25" hidden="1" customHeight="1" x14ac:dyDescent="0.25">
      <c r="A45" s="567" t="s">
        <v>73</v>
      </c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0"/>
      <c r="P45" s="560"/>
      <c r="Q45" s="560"/>
      <c r="R45" s="560"/>
      <c r="S45" s="560"/>
      <c r="T45" s="560"/>
      <c r="U45" s="560"/>
      <c r="V45" s="560"/>
      <c r="W45" s="560"/>
      <c r="X45" s="560"/>
      <c r="Y45" s="560"/>
      <c r="Z45" s="560"/>
      <c r="AA45" s="541"/>
      <c r="AB45" s="541"/>
      <c r="AC45" s="541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9"/>
      <c r="B47" s="560"/>
      <c r="C47" s="560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1"/>
      <c r="P47" s="564" t="s">
        <v>71</v>
      </c>
      <c r="Q47" s="565"/>
      <c r="R47" s="565"/>
      <c r="S47" s="565"/>
      <c r="T47" s="565"/>
      <c r="U47" s="565"/>
      <c r="V47" s="566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60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64" t="s">
        <v>71</v>
      </c>
      <c r="Q48" s="565"/>
      <c r="R48" s="565"/>
      <c r="S48" s="565"/>
      <c r="T48" s="565"/>
      <c r="U48" s="565"/>
      <c r="V48" s="566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2" t="s">
        <v>116</v>
      </c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  <c r="P49" s="560"/>
      <c r="Q49" s="560"/>
      <c r="R49" s="560"/>
      <c r="S49" s="560"/>
      <c r="T49" s="560"/>
      <c r="U49" s="560"/>
      <c r="V49" s="560"/>
      <c r="W49" s="560"/>
      <c r="X49" s="560"/>
      <c r="Y49" s="560"/>
      <c r="Z49" s="560"/>
      <c r="AA49" s="540"/>
      <c r="AB49" s="540"/>
      <c r="AC49" s="540"/>
    </row>
    <row r="50" spans="1:68" ht="14.25" hidden="1" customHeight="1" x14ac:dyDescent="0.25">
      <c r="A50" s="567" t="s">
        <v>99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1"/>
      <c r="AB50" s="541"/>
      <c r="AC50" s="541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4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4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200</v>
      </c>
      <c r="Y52" s="546">
        <f t="shared" si="0"/>
        <v>205.20000000000002</v>
      </c>
      <c r="Z52" s="36">
        <f>IFERROR(IF(Y52=0,"",ROUNDUP(Y52/H52,0)*0.01898),"")</f>
        <v>0.36062</v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208.05555555555554</v>
      </c>
      <c r="BN52" s="64">
        <f t="shared" si="2"/>
        <v>213.46499999999997</v>
      </c>
      <c r="BO52" s="64">
        <f t="shared" si="3"/>
        <v>0.28935185185185186</v>
      </c>
      <c r="BP52" s="64">
        <f t="shared" si="4"/>
        <v>0.296875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6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225</v>
      </c>
      <c r="Y56" s="546">
        <f t="shared" si="0"/>
        <v>225</v>
      </c>
      <c r="Z56" s="36">
        <f>IFERROR(IF(Y56=0,"",ROUNDUP(Y56/H56,0)*0.00902),"")</f>
        <v>0.45100000000000001</v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235.5</v>
      </c>
      <c r="BN56" s="64">
        <f t="shared" si="2"/>
        <v>235.5</v>
      </c>
      <c r="BO56" s="64">
        <f t="shared" si="3"/>
        <v>0.37878787878787878</v>
      </c>
      <c r="BP56" s="64">
        <f t="shared" si="4"/>
        <v>0.37878787878787878</v>
      </c>
    </row>
    <row r="57" spans="1:68" x14ac:dyDescent="0.2">
      <c r="A57" s="559"/>
      <c r="B57" s="560"/>
      <c r="C57" s="560"/>
      <c r="D57" s="560"/>
      <c r="E57" s="560"/>
      <c r="F57" s="560"/>
      <c r="G57" s="560"/>
      <c r="H57" s="560"/>
      <c r="I57" s="560"/>
      <c r="J57" s="560"/>
      <c r="K57" s="560"/>
      <c r="L57" s="560"/>
      <c r="M57" s="560"/>
      <c r="N57" s="560"/>
      <c r="O57" s="561"/>
      <c r="P57" s="564" t="s">
        <v>71</v>
      </c>
      <c r="Q57" s="565"/>
      <c r="R57" s="565"/>
      <c r="S57" s="565"/>
      <c r="T57" s="565"/>
      <c r="U57" s="565"/>
      <c r="V57" s="566"/>
      <c r="W57" s="37" t="s">
        <v>72</v>
      </c>
      <c r="X57" s="547">
        <f>IFERROR(X51/H51,"0")+IFERROR(X52/H52,"0")+IFERROR(X53/H53,"0")+IFERROR(X54/H54,"0")+IFERROR(X55/H55,"0")+IFERROR(X56/H56,"0")</f>
        <v>68.518518518518519</v>
      </c>
      <c r="Y57" s="547">
        <f>IFERROR(Y51/H51,"0")+IFERROR(Y52/H52,"0")+IFERROR(Y53/H53,"0")+IFERROR(Y54/H54,"0")+IFERROR(Y55/H55,"0")+IFERROR(Y56/H56,"0")</f>
        <v>69</v>
      </c>
      <c r="Z57" s="547">
        <f>IFERROR(IF(Z51="",0,Z51),"0")+IFERROR(IF(Z52="",0,Z52),"0")+IFERROR(IF(Z53="",0,Z53),"0")+IFERROR(IF(Z54="",0,Z54),"0")+IFERROR(IF(Z55="",0,Z55),"0")+IFERROR(IF(Z56="",0,Z56),"0")</f>
        <v>0.81162000000000001</v>
      </c>
      <c r="AA57" s="548"/>
      <c r="AB57" s="548"/>
      <c r="AC57" s="548"/>
    </row>
    <row r="58" spans="1:68" x14ac:dyDescent="0.2">
      <c r="A58" s="560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64" t="s">
        <v>71</v>
      </c>
      <c r="Q58" s="565"/>
      <c r="R58" s="565"/>
      <c r="S58" s="565"/>
      <c r="T58" s="565"/>
      <c r="U58" s="565"/>
      <c r="V58" s="566"/>
      <c r="W58" s="37" t="s">
        <v>69</v>
      </c>
      <c r="X58" s="547">
        <f>IFERROR(SUM(X51:X56),"0")</f>
        <v>425</v>
      </c>
      <c r="Y58" s="547">
        <f>IFERROR(SUM(Y51:Y56),"0")</f>
        <v>430.20000000000005</v>
      </c>
      <c r="Z58" s="37"/>
      <c r="AA58" s="548"/>
      <c r="AB58" s="548"/>
      <c r="AC58" s="548"/>
    </row>
    <row r="59" spans="1:68" ht="14.25" hidden="1" customHeight="1" x14ac:dyDescent="0.25">
      <c r="A59" s="567" t="s">
        <v>135</v>
      </c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60"/>
      <c r="S59" s="560"/>
      <c r="T59" s="560"/>
      <c r="U59" s="560"/>
      <c r="V59" s="560"/>
      <c r="W59" s="560"/>
      <c r="X59" s="560"/>
      <c r="Y59" s="560"/>
      <c r="Z59" s="560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200</v>
      </c>
      <c r="Y60" s="546">
        <f>IFERROR(IF(X60="",0,CEILING((X60/$H60),1)*$H60),"")</f>
        <v>205.20000000000002</v>
      </c>
      <c r="Z60" s="36">
        <f>IFERROR(IF(Y60=0,"",ROUNDUP(Y60/H60,0)*0.01898),"")</f>
        <v>0.36062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208.05555555555554</v>
      </c>
      <c r="BN60" s="64">
        <f>IFERROR(Y60*I60/H60,"0")</f>
        <v>213.46499999999997</v>
      </c>
      <c r="BO60" s="64">
        <f>IFERROR(1/J60*(X60/H60),"0")</f>
        <v>0.28935185185185186</v>
      </c>
      <c r="BP60" s="64">
        <f>IFERROR(1/J60*(Y60/H60),"0")</f>
        <v>0.296875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180</v>
      </c>
      <c r="Y62" s="546">
        <f>IFERROR(IF(X62="",0,CEILING((X62/$H62),1)*$H62),"")</f>
        <v>180.9</v>
      </c>
      <c r="Z62" s="36">
        <f>IFERROR(IF(Y62=0,"",ROUNDUP(Y62/H62,0)*0.00651),"")</f>
        <v>0.43617</v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191.99999999999997</v>
      </c>
      <c r="BN62" s="64">
        <f>IFERROR(Y62*I62/H62,"0")</f>
        <v>192.95999999999998</v>
      </c>
      <c r="BO62" s="64">
        <f>IFERROR(1/J62*(X62/H62),"0")</f>
        <v>0.36630036630036628</v>
      </c>
      <c r="BP62" s="64">
        <f>IFERROR(1/J62*(Y62/H62),"0")</f>
        <v>0.36813186813186816</v>
      </c>
    </row>
    <row r="63" spans="1:68" x14ac:dyDescent="0.2">
      <c r="A63" s="559"/>
      <c r="B63" s="560"/>
      <c r="C63" s="560"/>
      <c r="D63" s="560"/>
      <c r="E63" s="560"/>
      <c r="F63" s="560"/>
      <c r="G63" s="560"/>
      <c r="H63" s="560"/>
      <c r="I63" s="560"/>
      <c r="J63" s="560"/>
      <c r="K63" s="560"/>
      <c r="L63" s="560"/>
      <c r="M63" s="560"/>
      <c r="N63" s="560"/>
      <c r="O63" s="561"/>
      <c r="P63" s="564" t="s">
        <v>71</v>
      </c>
      <c r="Q63" s="565"/>
      <c r="R63" s="565"/>
      <c r="S63" s="565"/>
      <c r="T63" s="565"/>
      <c r="U63" s="565"/>
      <c r="V63" s="566"/>
      <c r="W63" s="37" t="s">
        <v>72</v>
      </c>
      <c r="X63" s="547">
        <f>IFERROR(X60/H60,"0")+IFERROR(X61/H61,"0")+IFERROR(X62/H62,"0")</f>
        <v>85.185185185185176</v>
      </c>
      <c r="Y63" s="547">
        <f>IFERROR(Y60/H60,"0")+IFERROR(Y61/H61,"0")+IFERROR(Y62/H62,"0")</f>
        <v>86</v>
      </c>
      <c r="Z63" s="547">
        <f>IFERROR(IF(Z60="",0,Z60),"0")+IFERROR(IF(Z61="",0,Z61),"0")+IFERROR(IF(Z62="",0,Z62),"0")</f>
        <v>0.79679</v>
      </c>
      <c r="AA63" s="548"/>
      <c r="AB63" s="548"/>
      <c r="AC63" s="548"/>
    </row>
    <row r="64" spans="1:68" x14ac:dyDescent="0.2">
      <c r="A64" s="560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64" t="s">
        <v>71</v>
      </c>
      <c r="Q64" s="565"/>
      <c r="R64" s="565"/>
      <c r="S64" s="565"/>
      <c r="T64" s="565"/>
      <c r="U64" s="565"/>
      <c r="V64" s="566"/>
      <c r="W64" s="37" t="s">
        <v>69</v>
      </c>
      <c r="X64" s="547">
        <f>IFERROR(SUM(X60:X62),"0")</f>
        <v>380</v>
      </c>
      <c r="Y64" s="547">
        <f>IFERROR(SUM(Y60:Y62),"0")</f>
        <v>386.1</v>
      </c>
      <c r="Z64" s="37"/>
      <c r="AA64" s="548"/>
      <c r="AB64" s="548"/>
      <c r="AC64" s="548"/>
    </row>
    <row r="65" spans="1:68" ht="14.25" hidden="1" customHeight="1" x14ac:dyDescent="0.25">
      <c r="A65" s="567" t="s">
        <v>64</v>
      </c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0"/>
      <c r="P65" s="560"/>
      <c r="Q65" s="560"/>
      <c r="R65" s="560"/>
      <c r="S65" s="560"/>
      <c r="T65" s="560"/>
      <c r="U65" s="560"/>
      <c r="V65" s="560"/>
      <c r="W65" s="560"/>
      <c r="X65" s="560"/>
      <c r="Y65" s="560"/>
      <c r="Z65" s="560"/>
      <c r="AA65" s="541"/>
      <c r="AB65" s="541"/>
      <c r="AC65" s="541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9"/>
      <c r="B69" s="560"/>
      <c r="C69" s="560"/>
      <c r="D69" s="560"/>
      <c r="E69" s="560"/>
      <c r="F69" s="560"/>
      <c r="G69" s="560"/>
      <c r="H69" s="560"/>
      <c r="I69" s="560"/>
      <c r="J69" s="560"/>
      <c r="K69" s="560"/>
      <c r="L69" s="560"/>
      <c r="M69" s="560"/>
      <c r="N69" s="560"/>
      <c r="O69" s="561"/>
      <c r="P69" s="564" t="s">
        <v>71</v>
      </c>
      <c r="Q69" s="565"/>
      <c r="R69" s="565"/>
      <c r="S69" s="565"/>
      <c r="T69" s="565"/>
      <c r="U69" s="565"/>
      <c r="V69" s="566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60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64" t="s">
        <v>71</v>
      </c>
      <c r="Q70" s="565"/>
      <c r="R70" s="565"/>
      <c r="S70" s="565"/>
      <c r="T70" s="565"/>
      <c r="U70" s="565"/>
      <c r="V70" s="566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7" t="s">
        <v>73</v>
      </c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0"/>
      <c r="P71" s="560"/>
      <c r="Q71" s="560"/>
      <c r="R71" s="560"/>
      <c r="S71" s="560"/>
      <c r="T71" s="560"/>
      <c r="U71" s="560"/>
      <c r="V71" s="560"/>
      <c r="W71" s="560"/>
      <c r="X71" s="560"/>
      <c r="Y71" s="560"/>
      <c r="Z71" s="560"/>
      <c r="AA71" s="541"/>
      <c r="AB71" s="541"/>
      <c r="AC71" s="541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9"/>
      <c r="B77" s="560"/>
      <c r="C77" s="560"/>
      <c r="D77" s="560"/>
      <c r="E77" s="560"/>
      <c r="F77" s="560"/>
      <c r="G77" s="560"/>
      <c r="H77" s="560"/>
      <c r="I77" s="560"/>
      <c r="J77" s="560"/>
      <c r="K77" s="560"/>
      <c r="L77" s="560"/>
      <c r="M77" s="560"/>
      <c r="N77" s="560"/>
      <c r="O77" s="561"/>
      <c r="P77" s="564" t="s">
        <v>71</v>
      </c>
      <c r="Q77" s="565"/>
      <c r="R77" s="565"/>
      <c r="S77" s="565"/>
      <c r="T77" s="565"/>
      <c r="U77" s="565"/>
      <c r="V77" s="566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60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64" t="s">
        <v>71</v>
      </c>
      <c r="Q78" s="565"/>
      <c r="R78" s="565"/>
      <c r="S78" s="565"/>
      <c r="T78" s="565"/>
      <c r="U78" s="565"/>
      <c r="V78" s="566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7" t="s">
        <v>165</v>
      </c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0"/>
      <c r="P79" s="560"/>
      <c r="Q79" s="560"/>
      <c r="R79" s="560"/>
      <c r="S79" s="560"/>
      <c r="T79" s="560"/>
      <c r="U79" s="560"/>
      <c r="V79" s="560"/>
      <c r="W79" s="560"/>
      <c r="X79" s="560"/>
      <c r="Y79" s="560"/>
      <c r="Z79" s="560"/>
      <c r="AA79" s="541"/>
      <c r="AB79" s="541"/>
      <c r="AC79" s="541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5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20</v>
      </c>
      <c r="Y80" s="546">
        <f>IFERROR(IF(X80="",0,CEILING((X80/$H80),1)*$H80),"")</f>
        <v>23.4</v>
      </c>
      <c r="Z80" s="36">
        <f>IFERROR(IF(Y80=0,"",ROUNDUP(Y80/H80,0)*0.01898),"")</f>
        <v>5.6940000000000004E-2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21.115384615384613</v>
      </c>
      <c r="BN80" s="64">
        <f>IFERROR(Y80*I80/H80,"0")</f>
        <v>24.704999999999998</v>
      </c>
      <c r="BO80" s="64">
        <f>IFERROR(1/J80*(X80/H80),"0")</f>
        <v>4.0064102564102567E-2</v>
      </c>
      <c r="BP80" s="64">
        <f>IFERROR(1/J80*(Y80/H80),"0")</f>
        <v>4.6875E-2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9"/>
      <c r="B82" s="560"/>
      <c r="C82" s="560"/>
      <c r="D82" s="560"/>
      <c r="E82" s="560"/>
      <c r="F82" s="560"/>
      <c r="G82" s="560"/>
      <c r="H82" s="560"/>
      <c r="I82" s="560"/>
      <c r="J82" s="560"/>
      <c r="K82" s="560"/>
      <c r="L82" s="560"/>
      <c r="M82" s="560"/>
      <c r="N82" s="560"/>
      <c r="O82" s="561"/>
      <c r="P82" s="564" t="s">
        <v>71</v>
      </c>
      <c r="Q82" s="565"/>
      <c r="R82" s="565"/>
      <c r="S82" s="565"/>
      <c r="T82" s="565"/>
      <c r="U82" s="565"/>
      <c r="V82" s="566"/>
      <c r="W82" s="37" t="s">
        <v>72</v>
      </c>
      <c r="X82" s="547">
        <f>IFERROR(X80/H80,"0")+IFERROR(X81/H81,"0")</f>
        <v>2.5641025641025643</v>
      </c>
      <c r="Y82" s="547">
        <f>IFERROR(Y80/H80,"0")+IFERROR(Y81/H81,"0")</f>
        <v>3</v>
      </c>
      <c r="Z82" s="547">
        <f>IFERROR(IF(Z80="",0,Z80),"0")+IFERROR(IF(Z81="",0,Z81),"0")</f>
        <v>5.6940000000000004E-2</v>
      </c>
      <c r="AA82" s="548"/>
      <c r="AB82" s="548"/>
      <c r="AC82" s="548"/>
    </row>
    <row r="83" spans="1:68" x14ac:dyDescent="0.2">
      <c r="A83" s="560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64" t="s">
        <v>71</v>
      </c>
      <c r="Q83" s="565"/>
      <c r="R83" s="565"/>
      <c r="S83" s="565"/>
      <c r="T83" s="565"/>
      <c r="U83" s="565"/>
      <c r="V83" s="566"/>
      <c r="W83" s="37" t="s">
        <v>69</v>
      </c>
      <c r="X83" s="547">
        <f>IFERROR(SUM(X80:X81),"0")</f>
        <v>20</v>
      </c>
      <c r="Y83" s="547">
        <f>IFERROR(SUM(Y80:Y81),"0")</f>
        <v>23.4</v>
      </c>
      <c r="Z83" s="37"/>
      <c r="AA83" s="548"/>
      <c r="AB83" s="548"/>
      <c r="AC83" s="548"/>
    </row>
    <row r="84" spans="1:68" ht="16.5" hidden="1" customHeight="1" x14ac:dyDescent="0.25">
      <c r="A84" s="562" t="s">
        <v>172</v>
      </c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0"/>
      <c r="P84" s="560"/>
      <c r="Q84" s="560"/>
      <c r="R84" s="560"/>
      <c r="S84" s="560"/>
      <c r="T84" s="560"/>
      <c r="U84" s="560"/>
      <c r="V84" s="560"/>
      <c r="W84" s="560"/>
      <c r="X84" s="560"/>
      <c r="Y84" s="560"/>
      <c r="Z84" s="560"/>
      <c r="AA84" s="540"/>
      <c r="AB84" s="540"/>
      <c r="AC84" s="540"/>
    </row>
    <row r="85" spans="1:68" ht="14.25" hidden="1" customHeight="1" x14ac:dyDescent="0.25">
      <c r="A85" s="567" t="s">
        <v>99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100</v>
      </c>
      <c r="Y86" s="546">
        <f>IFERROR(IF(X86="",0,CEILING((X86/$H86),1)*$H86),"")</f>
        <v>108</v>
      </c>
      <c r="Z86" s="36">
        <f>IFERROR(IF(Y86=0,"",ROUNDUP(Y86/H86,0)*0.01898),"")</f>
        <v>0.1898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104.02777777777777</v>
      </c>
      <c r="BN86" s="64">
        <f>IFERROR(Y86*I86/H86,"0")</f>
        <v>112.34999999999998</v>
      </c>
      <c r="BO86" s="64">
        <f>IFERROR(1/J86*(X86/H86),"0")</f>
        <v>0.14467592592592593</v>
      </c>
      <c r="BP86" s="64">
        <f>IFERROR(1/J86*(Y86/H86),"0")</f>
        <v>0.15625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6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360</v>
      </c>
      <c r="Y88" s="546">
        <f>IFERROR(IF(X88="",0,CEILING((X88/$H88),1)*$H88),"")</f>
        <v>360</v>
      </c>
      <c r="Z88" s="36">
        <f>IFERROR(IF(Y88=0,"",ROUNDUP(Y88/H88,0)*0.00902),"")</f>
        <v>0.72160000000000002</v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376.79999999999995</v>
      </c>
      <c r="BN88" s="64">
        <f>IFERROR(Y88*I88/H88,"0")</f>
        <v>376.79999999999995</v>
      </c>
      <c r="BO88" s="64">
        <f>IFERROR(1/J88*(X88/H88),"0")</f>
        <v>0.60606060606060608</v>
      </c>
      <c r="BP88" s="64">
        <f>IFERROR(1/J88*(Y88/H88),"0")</f>
        <v>0.60606060606060608</v>
      </c>
    </row>
    <row r="89" spans="1:68" x14ac:dyDescent="0.2">
      <c r="A89" s="559"/>
      <c r="B89" s="560"/>
      <c r="C89" s="560"/>
      <c r="D89" s="560"/>
      <c r="E89" s="560"/>
      <c r="F89" s="560"/>
      <c r="G89" s="560"/>
      <c r="H89" s="560"/>
      <c r="I89" s="560"/>
      <c r="J89" s="560"/>
      <c r="K89" s="560"/>
      <c r="L89" s="560"/>
      <c r="M89" s="560"/>
      <c r="N89" s="560"/>
      <c r="O89" s="561"/>
      <c r="P89" s="564" t="s">
        <v>71</v>
      </c>
      <c r="Q89" s="565"/>
      <c r="R89" s="565"/>
      <c r="S89" s="565"/>
      <c r="T89" s="565"/>
      <c r="U89" s="565"/>
      <c r="V89" s="566"/>
      <c r="W89" s="37" t="s">
        <v>72</v>
      </c>
      <c r="X89" s="547">
        <f>IFERROR(X86/H86,"0")+IFERROR(X87/H87,"0")+IFERROR(X88/H88,"0")</f>
        <v>89.259259259259267</v>
      </c>
      <c r="Y89" s="547">
        <f>IFERROR(Y86/H86,"0")+IFERROR(Y87/H87,"0")+IFERROR(Y88/H88,"0")</f>
        <v>90</v>
      </c>
      <c r="Z89" s="547">
        <f>IFERROR(IF(Z86="",0,Z86),"0")+IFERROR(IF(Z87="",0,Z87),"0")+IFERROR(IF(Z88="",0,Z88),"0")</f>
        <v>0.91139999999999999</v>
      </c>
      <c r="AA89" s="548"/>
      <c r="AB89" s="548"/>
      <c r="AC89" s="548"/>
    </row>
    <row r="90" spans="1:68" x14ac:dyDescent="0.2">
      <c r="A90" s="560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64" t="s">
        <v>71</v>
      </c>
      <c r="Q90" s="565"/>
      <c r="R90" s="565"/>
      <c r="S90" s="565"/>
      <c r="T90" s="565"/>
      <c r="U90" s="565"/>
      <c r="V90" s="566"/>
      <c r="W90" s="37" t="s">
        <v>69</v>
      </c>
      <c r="X90" s="547">
        <f>IFERROR(SUM(X86:X88),"0")</f>
        <v>460</v>
      </c>
      <c r="Y90" s="547">
        <f>IFERROR(SUM(Y86:Y88),"0")</f>
        <v>468</v>
      </c>
      <c r="Z90" s="37"/>
      <c r="AA90" s="548"/>
      <c r="AB90" s="548"/>
      <c r="AC90" s="548"/>
    </row>
    <row r="91" spans="1:68" ht="14.25" hidden="1" customHeight="1" x14ac:dyDescent="0.25">
      <c r="A91" s="567" t="s">
        <v>73</v>
      </c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0"/>
      <c r="P91" s="560"/>
      <c r="Q91" s="560"/>
      <c r="R91" s="560"/>
      <c r="S91" s="560"/>
      <c r="T91" s="560"/>
      <c r="U91" s="560"/>
      <c r="V91" s="560"/>
      <c r="W91" s="560"/>
      <c r="X91" s="560"/>
      <c r="Y91" s="560"/>
      <c r="Z91" s="560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120</v>
      </c>
      <c r="Y92" s="546">
        <f>IFERROR(IF(X92="",0,CEILING((X92/$H92),1)*$H92),"")</f>
        <v>121.5</v>
      </c>
      <c r="Z92" s="36">
        <f>IFERROR(IF(Y92=0,"",ROUNDUP(Y92/H92,0)*0.01898),"")</f>
        <v>0.28470000000000001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127.6888888888889</v>
      </c>
      <c r="BN92" s="64">
        <f>IFERROR(Y92*I92/H92,"0")</f>
        <v>129.285</v>
      </c>
      <c r="BO92" s="64">
        <f>IFERROR(1/J92*(X92/H92),"0")</f>
        <v>0.23148148148148148</v>
      </c>
      <c r="BP92" s="64">
        <f>IFERROR(1/J92*(Y92/H92),"0")</f>
        <v>0.234375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405</v>
      </c>
      <c r="Y94" s="546">
        <f>IFERROR(IF(X94="",0,CEILING((X94/$H94),1)*$H94),"")</f>
        <v>405</v>
      </c>
      <c r="Z94" s="36">
        <f>IFERROR(IF(Y94=0,"",ROUNDUP(Y94/H94,0)*0.00651),"")</f>
        <v>0.97650000000000003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442.79999999999995</v>
      </c>
      <c r="BN94" s="64">
        <f>IFERROR(Y94*I94/H94,"0")</f>
        <v>442.79999999999995</v>
      </c>
      <c r="BO94" s="64">
        <f>IFERROR(1/J94*(X94/H94),"0")</f>
        <v>0.82417582417582425</v>
      </c>
      <c r="BP94" s="64">
        <f>IFERROR(1/J94*(Y94/H94),"0")</f>
        <v>0.82417582417582425</v>
      </c>
    </row>
    <row r="95" spans="1:68" ht="16.5" hidden="1" customHeight="1" x14ac:dyDescent="0.25">
      <c r="A95" s="54" t="s">
        <v>188</v>
      </c>
      <c r="B95" s="54" t="s">
        <v>189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9"/>
      <c r="B96" s="560"/>
      <c r="C96" s="560"/>
      <c r="D96" s="560"/>
      <c r="E96" s="560"/>
      <c r="F96" s="560"/>
      <c r="G96" s="560"/>
      <c r="H96" s="560"/>
      <c r="I96" s="560"/>
      <c r="J96" s="560"/>
      <c r="K96" s="560"/>
      <c r="L96" s="560"/>
      <c r="M96" s="560"/>
      <c r="N96" s="560"/>
      <c r="O96" s="561"/>
      <c r="P96" s="564" t="s">
        <v>71</v>
      </c>
      <c r="Q96" s="565"/>
      <c r="R96" s="565"/>
      <c r="S96" s="565"/>
      <c r="T96" s="565"/>
      <c r="U96" s="565"/>
      <c r="V96" s="566"/>
      <c r="W96" s="37" t="s">
        <v>72</v>
      </c>
      <c r="X96" s="547">
        <f>IFERROR(X92/H92,"0")+IFERROR(X93/H93,"0")+IFERROR(X94/H94,"0")+IFERROR(X95/H95,"0")</f>
        <v>164.81481481481481</v>
      </c>
      <c r="Y96" s="547">
        <f>IFERROR(Y92/H92,"0")+IFERROR(Y93/H93,"0")+IFERROR(Y94/H94,"0")+IFERROR(Y95/H95,"0")</f>
        <v>165</v>
      </c>
      <c r="Z96" s="547">
        <f>IFERROR(IF(Z92="",0,Z92),"0")+IFERROR(IF(Z93="",0,Z93),"0")+IFERROR(IF(Z94="",0,Z94),"0")+IFERROR(IF(Z95="",0,Z95),"0")</f>
        <v>1.2612000000000001</v>
      </c>
      <c r="AA96" s="548"/>
      <c r="AB96" s="548"/>
      <c r="AC96" s="548"/>
    </row>
    <row r="97" spans="1:68" x14ac:dyDescent="0.2">
      <c r="A97" s="560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64" t="s">
        <v>71</v>
      </c>
      <c r="Q97" s="565"/>
      <c r="R97" s="565"/>
      <c r="S97" s="565"/>
      <c r="T97" s="565"/>
      <c r="U97" s="565"/>
      <c r="V97" s="566"/>
      <c r="W97" s="37" t="s">
        <v>69</v>
      </c>
      <c r="X97" s="547">
        <f>IFERROR(SUM(X92:X95),"0")</f>
        <v>525</v>
      </c>
      <c r="Y97" s="547">
        <f>IFERROR(SUM(Y92:Y95),"0")</f>
        <v>526.5</v>
      </c>
      <c r="Z97" s="37"/>
      <c r="AA97" s="548"/>
      <c r="AB97" s="548"/>
      <c r="AC97" s="548"/>
    </row>
    <row r="98" spans="1:68" ht="16.5" hidden="1" customHeight="1" x14ac:dyDescent="0.25">
      <c r="A98" s="562" t="s">
        <v>191</v>
      </c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0"/>
      <c r="P98" s="560"/>
      <c r="Q98" s="560"/>
      <c r="R98" s="560"/>
      <c r="S98" s="560"/>
      <c r="T98" s="560"/>
      <c r="U98" s="560"/>
      <c r="V98" s="560"/>
      <c r="W98" s="560"/>
      <c r="X98" s="560"/>
      <c r="Y98" s="560"/>
      <c r="Z98" s="560"/>
      <c r="AA98" s="540"/>
      <c r="AB98" s="540"/>
      <c r="AC98" s="540"/>
    </row>
    <row r="99" spans="1:68" ht="14.25" hidden="1" customHeight="1" x14ac:dyDescent="0.25">
      <c r="A99" s="567" t="s">
        <v>99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1"/>
      <c r="AB99" s="541"/>
      <c r="AC99" s="541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200</v>
      </c>
      <c r="Y100" s="546">
        <f>IFERROR(IF(X100="",0,CEILING((X100/$H100),1)*$H100),"")</f>
        <v>205.20000000000002</v>
      </c>
      <c r="Z100" s="36">
        <f>IFERROR(IF(Y100=0,"",ROUNDUP(Y100/H100,0)*0.01898),"")</f>
        <v>0.36062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208.05555555555554</v>
      </c>
      <c r="BN100" s="64">
        <f>IFERROR(Y100*I100/H100,"0")</f>
        <v>213.46499999999997</v>
      </c>
      <c r="BO100" s="64">
        <f>IFERROR(1/J100*(X100/H100),"0")</f>
        <v>0.28935185185185186</v>
      </c>
      <c r="BP100" s="64">
        <f>IFERROR(1/J100*(Y100/H100),"0")</f>
        <v>0.296875</v>
      </c>
    </row>
    <row r="101" spans="1:68" ht="37.5" hidden="1" customHeight="1" x14ac:dyDescent="0.25">
      <c r="A101" s="54" t="s">
        <v>195</v>
      </c>
      <c r="B101" s="54" t="s">
        <v>196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79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360</v>
      </c>
      <c r="Y102" s="546">
        <f>IFERROR(IF(X102="",0,CEILING((X102/$H102),1)*$H102),"")</f>
        <v>360</v>
      </c>
      <c r="Z102" s="36">
        <f>IFERROR(IF(Y102=0,"",ROUNDUP(Y102/H102,0)*0.00902),"")</f>
        <v>0.72160000000000002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376.79999999999995</v>
      </c>
      <c r="BN102" s="64">
        <f>IFERROR(Y102*I102/H102,"0")</f>
        <v>376.79999999999995</v>
      </c>
      <c r="BO102" s="64">
        <f>IFERROR(1/J102*(X102/H102),"0")</f>
        <v>0.60606060606060608</v>
      </c>
      <c r="BP102" s="64">
        <f>IFERROR(1/J102*(Y102/H102),"0")</f>
        <v>0.60606060606060608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9"/>
      <c r="B104" s="560"/>
      <c r="C104" s="560"/>
      <c r="D104" s="560"/>
      <c r="E104" s="560"/>
      <c r="F104" s="560"/>
      <c r="G104" s="560"/>
      <c r="H104" s="560"/>
      <c r="I104" s="560"/>
      <c r="J104" s="560"/>
      <c r="K104" s="560"/>
      <c r="L104" s="560"/>
      <c r="M104" s="560"/>
      <c r="N104" s="560"/>
      <c r="O104" s="561"/>
      <c r="P104" s="564" t="s">
        <v>71</v>
      </c>
      <c r="Q104" s="565"/>
      <c r="R104" s="565"/>
      <c r="S104" s="565"/>
      <c r="T104" s="565"/>
      <c r="U104" s="565"/>
      <c r="V104" s="566"/>
      <c r="W104" s="37" t="s">
        <v>72</v>
      </c>
      <c r="X104" s="547">
        <f>IFERROR(X100/H100,"0")+IFERROR(X101/H101,"0")+IFERROR(X102/H102,"0")+IFERROR(X103/H103,"0")</f>
        <v>98.518518518518519</v>
      </c>
      <c r="Y104" s="547">
        <f>IFERROR(Y100/H100,"0")+IFERROR(Y101/H101,"0")+IFERROR(Y102/H102,"0")+IFERROR(Y103/H103,"0")</f>
        <v>99</v>
      </c>
      <c r="Z104" s="547">
        <f>IFERROR(IF(Z100="",0,Z100),"0")+IFERROR(IF(Z101="",0,Z101),"0")+IFERROR(IF(Z102="",0,Z102),"0")+IFERROR(IF(Z103="",0,Z103),"0")</f>
        <v>1.08222</v>
      </c>
      <c r="AA104" s="548"/>
      <c r="AB104" s="548"/>
      <c r="AC104" s="548"/>
    </row>
    <row r="105" spans="1:68" x14ac:dyDescent="0.2">
      <c r="A105" s="560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64" t="s">
        <v>71</v>
      </c>
      <c r="Q105" s="565"/>
      <c r="R105" s="565"/>
      <c r="S105" s="565"/>
      <c r="T105" s="565"/>
      <c r="U105" s="565"/>
      <c r="V105" s="566"/>
      <c r="W105" s="37" t="s">
        <v>69</v>
      </c>
      <c r="X105" s="547">
        <f>IFERROR(SUM(X100:X103),"0")</f>
        <v>560</v>
      </c>
      <c r="Y105" s="547">
        <f>IFERROR(SUM(Y100:Y103),"0")</f>
        <v>565.20000000000005</v>
      </c>
      <c r="Z105" s="37"/>
      <c r="AA105" s="548"/>
      <c r="AB105" s="548"/>
      <c r="AC105" s="548"/>
    </row>
    <row r="106" spans="1:68" ht="14.25" hidden="1" customHeight="1" x14ac:dyDescent="0.25">
      <c r="A106" s="567" t="s">
        <v>135</v>
      </c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0"/>
      <c r="P106" s="560"/>
      <c r="Q106" s="560"/>
      <c r="R106" s="560"/>
      <c r="S106" s="560"/>
      <c r="T106" s="560"/>
      <c r="U106" s="560"/>
      <c r="V106" s="560"/>
      <c r="W106" s="560"/>
      <c r="X106" s="560"/>
      <c r="Y106" s="560"/>
      <c r="Z106" s="560"/>
      <c r="AA106" s="541"/>
      <c r="AB106" s="541"/>
      <c r="AC106" s="541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9"/>
      <c r="B110" s="560"/>
      <c r="C110" s="560"/>
      <c r="D110" s="560"/>
      <c r="E110" s="560"/>
      <c r="F110" s="560"/>
      <c r="G110" s="560"/>
      <c r="H110" s="560"/>
      <c r="I110" s="560"/>
      <c r="J110" s="560"/>
      <c r="K110" s="560"/>
      <c r="L110" s="560"/>
      <c r="M110" s="560"/>
      <c r="N110" s="560"/>
      <c r="O110" s="561"/>
      <c r="P110" s="564" t="s">
        <v>71</v>
      </c>
      <c r="Q110" s="565"/>
      <c r="R110" s="565"/>
      <c r="S110" s="565"/>
      <c r="T110" s="565"/>
      <c r="U110" s="565"/>
      <c r="V110" s="566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60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64" t="s">
        <v>71</v>
      </c>
      <c r="Q111" s="565"/>
      <c r="R111" s="565"/>
      <c r="S111" s="565"/>
      <c r="T111" s="565"/>
      <c r="U111" s="565"/>
      <c r="V111" s="566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67" t="s">
        <v>73</v>
      </c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0"/>
      <c r="P112" s="560"/>
      <c r="Q112" s="560"/>
      <c r="R112" s="560"/>
      <c r="S112" s="560"/>
      <c r="T112" s="560"/>
      <c r="U112" s="560"/>
      <c r="V112" s="560"/>
      <c r="W112" s="560"/>
      <c r="X112" s="560"/>
      <c r="Y112" s="560"/>
      <c r="Z112" s="560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6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450</v>
      </c>
      <c r="Y113" s="546">
        <f>IFERROR(IF(X113="",0,CEILING((X113/$H113),1)*$H113),"")</f>
        <v>453.59999999999997</v>
      </c>
      <c r="Z113" s="36">
        <f>IFERROR(IF(Y113=0,"",ROUNDUP(Y113/H113,0)*0.01898),"")</f>
        <v>1.06288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478.5</v>
      </c>
      <c r="BN113" s="64">
        <f>IFERROR(Y113*I113/H113,"0")</f>
        <v>482.32799999999997</v>
      </c>
      <c r="BO113" s="64">
        <f>IFERROR(1/J113*(X113/H113),"0")</f>
        <v>0.86805555555555558</v>
      </c>
      <c r="BP113" s="64">
        <f>IFERROR(1/J113*(Y113/H113),"0")</f>
        <v>0.875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315</v>
      </c>
      <c r="Y115" s="546">
        <f>IFERROR(IF(X115="",0,CEILING((X115/$H115),1)*$H115),"")</f>
        <v>315.90000000000003</v>
      </c>
      <c r="Z115" s="36">
        <f>IFERROR(IF(Y115=0,"",ROUNDUP(Y115/H115,0)*0.00651),"")</f>
        <v>0.76167000000000007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344.4</v>
      </c>
      <c r="BN115" s="64">
        <f>IFERROR(Y115*I115/H115,"0")</f>
        <v>345.38400000000001</v>
      </c>
      <c r="BO115" s="64">
        <f>IFERROR(1/J115*(X115/H115),"0")</f>
        <v>0.64102564102564097</v>
      </c>
      <c r="BP115" s="64">
        <f>IFERROR(1/J115*(Y115/H115),"0")</f>
        <v>0.6428571428571429</v>
      </c>
    </row>
    <row r="116" spans="1:68" ht="16.5" hidden="1" customHeight="1" x14ac:dyDescent="0.25">
      <c r="A116" s="54" t="s">
        <v>217</v>
      </c>
      <c r="B116" s="54" t="s">
        <v>218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65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9"/>
      <c r="B117" s="560"/>
      <c r="C117" s="560"/>
      <c r="D117" s="560"/>
      <c r="E117" s="560"/>
      <c r="F117" s="560"/>
      <c r="G117" s="560"/>
      <c r="H117" s="560"/>
      <c r="I117" s="560"/>
      <c r="J117" s="560"/>
      <c r="K117" s="560"/>
      <c r="L117" s="560"/>
      <c r="M117" s="560"/>
      <c r="N117" s="560"/>
      <c r="O117" s="561"/>
      <c r="P117" s="564" t="s">
        <v>71</v>
      </c>
      <c r="Q117" s="565"/>
      <c r="R117" s="565"/>
      <c r="S117" s="565"/>
      <c r="T117" s="565"/>
      <c r="U117" s="565"/>
      <c r="V117" s="566"/>
      <c r="W117" s="37" t="s">
        <v>72</v>
      </c>
      <c r="X117" s="547">
        <f>IFERROR(X113/H113,"0")+IFERROR(X114/H114,"0")+IFERROR(X115/H115,"0")+IFERROR(X116/H116,"0")</f>
        <v>172.22222222222223</v>
      </c>
      <c r="Y117" s="547">
        <f>IFERROR(Y113/H113,"0")+IFERROR(Y114/H114,"0")+IFERROR(Y115/H115,"0")+IFERROR(Y116/H116,"0")</f>
        <v>173</v>
      </c>
      <c r="Z117" s="547">
        <f>IFERROR(IF(Z113="",0,Z113),"0")+IFERROR(IF(Z114="",0,Z114),"0")+IFERROR(IF(Z115="",0,Z115),"0")+IFERROR(IF(Z116="",0,Z116),"0")</f>
        <v>1.8245500000000001</v>
      </c>
      <c r="AA117" s="548"/>
      <c r="AB117" s="548"/>
      <c r="AC117" s="548"/>
    </row>
    <row r="118" spans="1:68" x14ac:dyDescent="0.2">
      <c r="A118" s="560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64" t="s">
        <v>71</v>
      </c>
      <c r="Q118" s="565"/>
      <c r="R118" s="565"/>
      <c r="S118" s="565"/>
      <c r="T118" s="565"/>
      <c r="U118" s="565"/>
      <c r="V118" s="566"/>
      <c r="W118" s="37" t="s">
        <v>69</v>
      </c>
      <c r="X118" s="547">
        <f>IFERROR(SUM(X113:X116),"0")</f>
        <v>765</v>
      </c>
      <c r="Y118" s="547">
        <f>IFERROR(SUM(Y113:Y116),"0")</f>
        <v>769.5</v>
      </c>
      <c r="Z118" s="37"/>
      <c r="AA118" s="548"/>
      <c r="AB118" s="548"/>
      <c r="AC118" s="548"/>
    </row>
    <row r="119" spans="1:68" ht="14.25" hidden="1" customHeight="1" x14ac:dyDescent="0.25">
      <c r="A119" s="567" t="s">
        <v>165</v>
      </c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0"/>
      <c r="P119" s="560"/>
      <c r="Q119" s="560"/>
      <c r="R119" s="560"/>
      <c r="S119" s="560"/>
      <c r="T119" s="560"/>
      <c r="U119" s="560"/>
      <c r="V119" s="560"/>
      <c r="W119" s="560"/>
      <c r="X119" s="560"/>
      <c r="Y119" s="560"/>
      <c r="Z119" s="560"/>
      <c r="AA119" s="541"/>
      <c r="AB119" s="541"/>
      <c r="AC119" s="541"/>
    </row>
    <row r="120" spans="1:68" ht="16.5" customHeight="1" x14ac:dyDescent="0.25">
      <c r="A120" s="54" t="s">
        <v>220</v>
      </c>
      <c r="B120" s="54" t="s">
        <v>221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6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29.7</v>
      </c>
      <c r="Y120" s="546">
        <f>IFERROR(IF(X120="",0,CEILING((X120/$H120),1)*$H120),"")</f>
        <v>29.7</v>
      </c>
      <c r="Z120" s="36">
        <f>IFERROR(IF(Y120=0,"",ROUNDUP(Y120/H120,0)*0.00651),"")</f>
        <v>9.7650000000000001E-2</v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33.57</v>
      </c>
      <c r="BN120" s="64">
        <f>IFERROR(Y120*I120/H120,"0")</f>
        <v>33.57</v>
      </c>
      <c r="BO120" s="64">
        <f>IFERROR(1/J120*(X120/H120),"0")</f>
        <v>8.241758241758243E-2</v>
      </c>
      <c r="BP120" s="64">
        <f>IFERROR(1/J120*(Y120/H120),"0")</f>
        <v>8.241758241758243E-2</v>
      </c>
    </row>
    <row r="121" spans="1:68" x14ac:dyDescent="0.2">
      <c r="A121" s="559"/>
      <c r="B121" s="560"/>
      <c r="C121" s="560"/>
      <c r="D121" s="560"/>
      <c r="E121" s="560"/>
      <c r="F121" s="560"/>
      <c r="G121" s="560"/>
      <c r="H121" s="560"/>
      <c r="I121" s="560"/>
      <c r="J121" s="560"/>
      <c r="K121" s="560"/>
      <c r="L121" s="560"/>
      <c r="M121" s="560"/>
      <c r="N121" s="560"/>
      <c r="O121" s="561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47">
        <f>IFERROR(X120/H120,"0")</f>
        <v>15</v>
      </c>
      <c r="Y121" s="547">
        <f>IFERROR(Y120/H120,"0")</f>
        <v>15</v>
      </c>
      <c r="Z121" s="547">
        <f>IFERROR(IF(Z120="",0,Z120),"0")</f>
        <v>9.7650000000000001E-2</v>
      </c>
      <c r="AA121" s="548"/>
      <c r="AB121" s="548"/>
      <c r="AC121" s="548"/>
    </row>
    <row r="122" spans="1:68" x14ac:dyDescent="0.2">
      <c r="A122" s="560"/>
      <c r="B122" s="560"/>
      <c r="C122" s="560"/>
      <c r="D122" s="560"/>
      <c r="E122" s="560"/>
      <c r="F122" s="560"/>
      <c r="G122" s="560"/>
      <c r="H122" s="560"/>
      <c r="I122" s="560"/>
      <c r="J122" s="560"/>
      <c r="K122" s="560"/>
      <c r="L122" s="560"/>
      <c r="M122" s="560"/>
      <c r="N122" s="560"/>
      <c r="O122" s="561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47">
        <f>IFERROR(SUM(X120:X120),"0")</f>
        <v>29.7</v>
      </c>
      <c r="Y122" s="547">
        <f>IFERROR(SUM(Y120:Y120),"0")</f>
        <v>29.7</v>
      </c>
      <c r="Z122" s="37"/>
      <c r="AA122" s="548"/>
      <c r="AB122" s="548"/>
      <c r="AC122" s="548"/>
    </row>
    <row r="123" spans="1:68" ht="16.5" hidden="1" customHeight="1" x14ac:dyDescent="0.25">
      <c r="A123" s="562" t="s">
        <v>223</v>
      </c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0"/>
      <c r="P123" s="560"/>
      <c r="Q123" s="560"/>
      <c r="R123" s="560"/>
      <c r="S123" s="560"/>
      <c r="T123" s="560"/>
      <c r="U123" s="560"/>
      <c r="V123" s="560"/>
      <c r="W123" s="560"/>
      <c r="X123" s="560"/>
      <c r="Y123" s="560"/>
      <c r="Z123" s="560"/>
      <c r="AA123" s="540"/>
      <c r="AB123" s="540"/>
      <c r="AC123" s="540"/>
    </row>
    <row r="124" spans="1:68" ht="14.25" hidden="1" customHeight="1" x14ac:dyDescent="0.25">
      <c r="A124" s="567" t="s">
        <v>99</v>
      </c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0"/>
      <c r="P124" s="560"/>
      <c r="Q124" s="560"/>
      <c r="R124" s="560"/>
      <c r="S124" s="560"/>
      <c r="T124" s="560"/>
      <c r="U124" s="560"/>
      <c r="V124" s="560"/>
      <c r="W124" s="560"/>
      <c r="X124" s="560"/>
      <c r="Y124" s="560"/>
      <c r="Z124" s="560"/>
      <c r="AA124" s="541"/>
      <c r="AB124" s="541"/>
      <c r="AC124" s="541"/>
    </row>
    <row r="125" spans="1:68" ht="27" customHeight="1" x14ac:dyDescent="0.25">
      <c r="A125" s="54" t="s">
        <v>224</v>
      </c>
      <c r="B125" s="54" t="s">
        <v>225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83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60</v>
      </c>
      <c r="Y125" s="546">
        <f>IFERROR(IF(X125="",0,CEILING((X125/$H125),1)*$H125),"")</f>
        <v>60.800000000000004</v>
      </c>
      <c r="Z125" s="36">
        <f>IFERROR(IF(Y125=0,"",ROUNDUP(Y125/H125,0)*0.00651),"")</f>
        <v>0.12369000000000001</v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63.374999999999993</v>
      </c>
      <c r="BN125" s="64">
        <f>IFERROR(Y125*I125/H125,"0")</f>
        <v>64.22</v>
      </c>
      <c r="BO125" s="64">
        <f>IFERROR(1/J125*(X125/H125),"0")</f>
        <v>0.10302197802197803</v>
      </c>
      <c r="BP125" s="64">
        <f>IFERROR(1/J125*(Y125/H125),"0")</f>
        <v>0.1043956043956044</v>
      </c>
    </row>
    <row r="126" spans="1:68" ht="27" hidden="1" customHeight="1" x14ac:dyDescent="0.25">
      <c r="A126" s="54" t="s">
        <v>224</v>
      </c>
      <c r="B126" s="54" t="s">
        <v>227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9"/>
      <c r="B127" s="560"/>
      <c r="C127" s="560"/>
      <c r="D127" s="560"/>
      <c r="E127" s="560"/>
      <c r="F127" s="560"/>
      <c r="G127" s="560"/>
      <c r="H127" s="560"/>
      <c r="I127" s="560"/>
      <c r="J127" s="560"/>
      <c r="K127" s="560"/>
      <c r="L127" s="560"/>
      <c r="M127" s="560"/>
      <c r="N127" s="560"/>
      <c r="O127" s="561"/>
      <c r="P127" s="564" t="s">
        <v>71</v>
      </c>
      <c r="Q127" s="565"/>
      <c r="R127" s="565"/>
      <c r="S127" s="565"/>
      <c r="T127" s="565"/>
      <c r="U127" s="565"/>
      <c r="V127" s="566"/>
      <c r="W127" s="37" t="s">
        <v>72</v>
      </c>
      <c r="X127" s="547">
        <f>IFERROR(X125/H125,"0")+IFERROR(X126/H126,"0")</f>
        <v>18.75</v>
      </c>
      <c r="Y127" s="547">
        <f>IFERROR(Y125/H125,"0")+IFERROR(Y126/H126,"0")</f>
        <v>19</v>
      </c>
      <c r="Z127" s="547">
        <f>IFERROR(IF(Z125="",0,Z125),"0")+IFERROR(IF(Z126="",0,Z126),"0")</f>
        <v>0.12369000000000001</v>
      </c>
      <c r="AA127" s="548"/>
      <c r="AB127" s="548"/>
      <c r="AC127" s="548"/>
    </row>
    <row r="128" spans="1:68" x14ac:dyDescent="0.2">
      <c r="A128" s="560"/>
      <c r="B128" s="560"/>
      <c r="C128" s="560"/>
      <c r="D128" s="560"/>
      <c r="E128" s="560"/>
      <c r="F128" s="560"/>
      <c r="G128" s="560"/>
      <c r="H128" s="560"/>
      <c r="I128" s="560"/>
      <c r="J128" s="560"/>
      <c r="K128" s="560"/>
      <c r="L128" s="560"/>
      <c r="M128" s="560"/>
      <c r="N128" s="560"/>
      <c r="O128" s="561"/>
      <c r="P128" s="564" t="s">
        <v>71</v>
      </c>
      <c r="Q128" s="565"/>
      <c r="R128" s="565"/>
      <c r="S128" s="565"/>
      <c r="T128" s="565"/>
      <c r="U128" s="565"/>
      <c r="V128" s="566"/>
      <c r="W128" s="37" t="s">
        <v>69</v>
      </c>
      <c r="X128" s="547">
        <f>IFERROR(SUM(X125:X126),"0")</f>
        <v>60</v>
      </c>
      <c r="Y128" s="547">
        <f>IFERROR(SUM(Y125:Y126),"0")</f>
        <v>60.800000000000004</v>
      </c>
      <c r="Z128" s="37"/>
      <c r="AA128" s="548"/>
      <c r="AB128" s="548"/>
      <c r="AC128" s="548"/>
    </row>
    <row r="129" spans="1:68" ht="14.25" hidden="1" customHeight="1" x14ac:dyDescent="0.25">
      <c r="A129" s="567" t="s">
        <v>64</v>
      </c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0"/>
      <c r="P129" s="560"/>
      <c r="Q129" s="560"/>
      <c r="R129" s="560"/>
      <c r="S129" s="560"/>
      <c r="T129" s="560"/>
      <c r="U129" s="560"/>
      <c r="V129" s="560"/>
      <c r="W129" s="560"/>
      <c r="X129" s="560"/>
      <c r="Y129" s="560"/>
      <c r="Z129" s="560"/>
      <c r="AA129" s="541"/>
      <c r="AB129" s="541"/>
      <c r="AC129" s="541"/>
    </row>
    <row r="130" spans="1:68" ht="27" hidden="1" customHeight="1" x14ac:dyDescent="0.25">
      <c r="A130" s="54" t="s">
        <v>228</v>
      </c>
      <c r="B130" s="54" t="s">
        <v>229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228</v>
      </c>
      <c r="B131" s="54" t="s">
        <v>231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49</v>
      </c>
      <c r="Y131" s="546">
        <f>IFERROR(IF(X131="",0,CEILING((X131/$H131),1)*$H131),"")</f>
        <v>50.4</v>
      </c>
      <c r="Z131" s="36">
        <f>IFERROR(IF(Y131=0,"",ROUNDUP(Y131/H131,0)*0.00651),"")</f>
        <v>0.11718000000000001</v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53.69</v>
      </c>
      <c r="BN131" s="64">
        <f>IFERROR(Y131*I131/H131,"0")</f>
        <v>55.223999999999997</v>
      </c>
      <c r="BO131" s="64">
        <f>IFERROR(1/J131*(X131/H131),"0")</f>
        <v>9.6153846153846159E-2</v>
      </c>
      <c r="BP131" s="64">
        <f>IFERROR(1/J131*(Y131/H131),"0")</f>
        <v>9.8901098901098911E-2</v>
      </c>
    </row>
    <row r="132" spans="1:68" x14ac:dyDescent="0.2">
      <c r="A132" s="559"/>
      <c r="B132" s="560"/>
      <c r="C132" s="560"/>
      <c r="D132" s="560"/>
      <c r="E132" s="560"/>
      <c r="F132" s="560"/>
      <c r="G132" s="560"/>
      <c r="H132" s="560"/>
      <c r="I132" s="560"/>
      <c r="J132" s="560"/>
      <c r="K132" s="560"/>
      <c r="L132" s="560"/>
      <c r="M132" s="560"/>
      <c r="N132" s="560"/>
      <c r="O132" s="561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47">
        <f>IFERROR(X130/H130,"0")+IFERROR(X131/H131,"0")</f>
        <v>17.5</v>
      </c>
      <c r="Y132" s="547">
        <f>IFERROR(Y130/H130,"0")+IFERROR(Y131/H131,"0")</f>
        <v>18</v>
      </c>
      <c r="Z132" s="547">
        <f>IFERROR(IF(Z130="",0,Z130),"0")+IFERROR(IF(Z131="",0,Z131),"0")</f>
        <v>0.11718000000000001</v>
      </c>
      <c r="AA132" s="548"/>
      <c r="AB132" s="548"/>
      <c r="AC132" s="548"/>
    </row>
    <row r="133" spans="1:68" x14ac:dyDescent="0.2">
      <c r="A133" s="560"/>
      <c r="B133" s="560"/>
      <c r="C133" s="560"/>
      <c r="D133" s="560"/>
      <c r="E133" s="560"/>
      <c r="F133" s="560"/>
      <c r="G133" s="560"/>
      <c r="H133" s="560"/>
      <c r="I133" s="560"/>
      <c r="J133" s="560"/>
      <c r="K133" s="560"/>
      <c r="L133" s="560"/>
      <c r="M133" s="560"/>
      <c r="N133" s="560"/>
      <c r="O133" s="561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47">
        <f>IFERROR(SUM(X130:X131),"0")</f>
        <v>49</v>
      </c>
      <c r="Y133" s="547">
        <f>IFERROR(SUM(Y130:Y131),"0")</f>
        <v>50.4</v>
      </c>
      <c r="Z133" s="37"/>
      <c r="AA133" s="548"/>
      <c r="AB133" s="548"/>
      <c r="AC133" s="548"/>
    </row>
    <row r="134" spans="1:68" ht="14.25" hidden="1" customHeight="1" x14ac:dyDescent="0.25">
      <c r="A134" s="567" t="s">
        <v>73</v>
      </c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0"/>
      <c r="P134" s="560"/>
      <c r="Q134" s="560"/>
      <c r="R134" s="560"/>
      <c r="S134" s="560"/>
      <c r="T134" s="560"/>
      <c r="U134" s="560"/>
      <c r="V134" s="560"/>
      <c r="W134" s="560"/>
      <c r="X134" s="560"/>
      <c r="Y134" s="560"/>
      <c r="Z134" s="560"/>
      <c r="AA134" s="541"/>
      <c r="AB134" s="541"/>
      <c r="AC134" s="541"/>
    </row>
    <row r="135" spans="1:68" ht="16.5" hidden="1" customHeight="1" x14ac:dyDescent="0.25">
      <c r="A135" s="54" t="s">
        <v>232</v>
      </c>
      <c r="B135" s="54" t="s">
        <v>233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232</v>
      </c>
      <c r="B136" s="54" t="s">
        <v>234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56.1</v>
      </c>
      <c r="Y136" s="546">
        <f>IFERROR(IF(X136="",0,CEILING((X136/$H136),1)*$H136),"")</f>
        <v>58.080000000000005</v>
      </c>
      <c r="Z136" s="36">
        <f>IFERROR(IF(Y136=0,"",ROUNDUP(Y136/H136,0)*0.00651),"")</f>
        <v>0.14322000000000001</v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61.795000000000002</v>
      </c>
      <c r="BN136" s="64">
        <f>IFERROR(Y136*I136/H136,"0")</f>
        <v>63.976000000000006</v>
      </c>
      <c r="BO136" s="64">
        <f>IFERROR(1/J136*(X136/H136),"0")</f>
        <v>0.11675824175824177</v>
      </c>
      <c r="BP136" s="64">
        <f>IFERROR(1/J136*(Y136/H136),"0")</f>
        <v>0.12087912087912089</v>
      </c>
    </row>
    <row r="137" spans="1:68" x14ac:dyDescent="0.2">
      <c r="A137" s="559"/>
      <c r="B137" s="560"/>
      <c r="C137" s="560"/>
      <c r="D137" s="560"/>
      <c r="E137" s="560"/>
      <c r="F137" s="560"/>
      <c r="G137" s="560"/>
      <c r="H137" s="560"/>
      <c r="I137" s="560"/>
      <c r="J137" s="560"/>
      <c r="K137" s="560"/>
      <c r="L137" s="560"/>
      <c r="M137" s="560"/>
      <c r="N137" s="560"/>
      <c r="O137" s="561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47">
        <f>IFERROR(X135/H135,"0")+IFERROR(X136/H136,"0")</f>
        <v>21.25</v>
      </c>
      <c r="Y137" s="547">
        <f>IFERROR(Y135/H135,"0")+IFERROR(Y136/H136,"0")</f>
        <v>22</v>
      </c>
      <c r="Z137" s="547">
        <f>IFERROR(IF(Z135="",0,Z135),"0")+IFERROR(IF(Z136="",0,Z136),"0")</f>
        <v>0.14322000000000001</v>
      </c>
      <c r="AA137" s="548"/>
      <c r="AB137" s="548"/>
      <c r="AC137" s="548"/>
    </row>
    <row r="138" spans="1:68" x14ac:dyDescent="0.2">
      <c r="A138" s="560"/>
      <c r="B138" s="560"/>
      <c r="C138" s="560"/>
      <c r="D138" s="560"/>
      <c r="E138" s="560"/>
      <c r="F138" s="560"/>
      <c r="G138" s="560"/>
      <c r="H138" s="560"/>
      <c r="I138" s="560"/>
      <c r="J138" s="560"/>
      <c r="K138" s="560"/>
      <c r="L138" s="560"/>
      <c r="M138" s="560"/>
      <c r="N138" s="560"/>
      <c r="O138" s="561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47">
        <f>IFERROR(SUM(X135:X136),"0")</f>
        <v>56.1</v>
      </c>
      <c r="Y138" s="547">
        <f>IFERROR(SUM(Y135:Y136),"0")</f>
        <v>58.080000000000005</v>
      </c>
      <c r="Z138" s="37"/>
      <c r="AA138" s="548"/>
      <c r="AB138" s="548"/>
      <c r="AC138" s="548"/>
    </row>
    <row r="139" spans="1:68" ht="16.5" hidden="1" customHeight="1" x14ac:dyDescent="0.25">
      <c r="A139" s="562" t="s">
        <v>97</v>
      </c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0"/>
      <c r="P139" s="560"/>
      <c r="Q139" s="560"/>
      <c r="R139" s="560"/>
      <c r="S139" s="560"/>
      <c r="T139" s="560"/>
      <c r="U139" s="560"/>
      <c r="V139" s="560"/>
      <c r="W139" s="560"/>
      <c r="X139" s="560"/>
      <c r="Y139" s="560"/>
      <c r="Z139" s="560"/>
      <c r="AA139" s="540"/>
      <c r="AB139" s="540"/>
      <c r="AC139" s="540"/>
    </row>
    <row r="140" spans="1:68" ht="14.25" hidden="1" customHeight="1" x14ac:dyDescent="0.25">
      <c r="A140" s="567" t="s">
        <v>99</v>
      </c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0"/>
      <c r="P140" s="560"/>
      <c r="Q140" s="560"/>
      <c r="R140" s="560"/>
      <c r="S140" s="560"/>
      <c r="T140" s="560"/>
      <c r="U140" s="560"/>
      <c r="V140" s="560"/>
      <c r="W140" s="560"/>
      <c r="X140" s="560"/>
      <c r="Y140" s="560"/>
      <c r="Z140" s="560"/>
      <c r="AA140" s="541"/>
      <c r="AB140" s="541"/>
      <c r="AC140" s="541"/>
    </row>
    <row r="141" spans="1:68" ht="27" hidden="1" customHeight="1" x14ac:dyDescent="0.25">
      <c r="A141" s="54" t="s">
        <v>235</v>
      </c>
      <c r="B141" s="54" t="s">
        <v>236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238</v>
      </c>
      <c r="B142" s="54" t="s">
        <v>239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1" t="s">
        <v>240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241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9"/>
      <c r="B143" s="560"/>
      <c r="C143" s="560"/>
      <c r="D143" s="560"/>
      <c r="E143" s="560"/>
      <c r="F143" s="560"/>
      <c r="G143" s="560"/>
      <c r="H143" s="560"/>
      <c r="I143" s="560"/>
      <c r="J143" s="560"/>
      <c r="K143" s="560"/>
      <c r="L143" s="560"/>
      <c r="M143" s="560"/>
      <c r="N143" s="560"/>
      <c r="O143" s="561"/>
      <c r="P143" s="564" t="s">
        <v>71</v>
      </c>
      <c r="Q143" s="565"/>
      <c r="R143" s="565"/>
      <c r="S143" s="565"/>
      <c r="T143" s="565"/>
      <c r="U143" s="565"/>
      <c r="V143" s="566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60"/>
      <c r="B144" s="560"/>
      <c r="C144" s="560"/>
      <c r="D144" s="560"/>
      <c r="E144" s="560"/>
      <c r="F144" s="560"/>
      <c r="G144" s="560"/>
      <c r="H144" s="560"/>
      <c r="I144" s="560"/>
      <c r="J144" s="560"/>
      <c r="K144" s="560"/>
      <c r="L144" s="560"/>
      <c r="M144" s="560"/>
      <c r="N144" s="560"/>
      <c r="O144" s="561"/>
      <c r="P144" s="564" t="s">
        <v>71</v>
      </c>
      <c r="Q144" s="565"/>
      <c r="R144" s="565"/>
      <c r="S144" s="565"/>
      <c r="T144" s="565"/>
      <c r="U144" s="565"/>
      <c r="V144" s="566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7" t="s">
        <v>64</v>
      </c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0"/>
      <c r="P145" s="560"/>
      <c r="Q145" s="560"/>
      <c r="R145" s="560"/>
      <c r="S145" s="560"/>
      <c r="T145" s="560"/>
      <c r="U145" s="560"/>
      <c r="V145" s="560"/>
      <c r="W145" s="560"/>
      <c r="X145" s="560"/>
      <c r="Y145" s="560"/>
      <c r="Z145" s="560"/>
      <c r="AA145" s="541"/>
      <c r="AB145" s="541"/>
      <c r="AC145" s="541"/>
    </row>
    <row r="146" spans="1:68" ht="16.5" hidden="1" customHeight="1" x14ac:dyDescent="0.25">
      <c r="A146" s="54" t="s">
        <v>242</v>
      </c>
      <c r="B146" s="54" t="s">
        <v>243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244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245</v>
      </c>
      <c r="B147" s="54" t="s">
        <v>246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247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248</v>
      </c>
      <c r="B148" s="54" t="s">
        <v>249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250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9"/>
      <c r="B149" s="560"/>
      <c r="C149" s="560"/>
      <c r="D149" s="560"/>
      <c r="E149" s="560"/>
      <c r="F149" s="560"/>
      <c r="G149" s="560"/>
      <c r="H149" s="560"/>
      <c r="I149" s="560"/>
      <c r="J149" s="560"/>
      <c r="K149" s="560"/>
      <c r="L149" s="560"/>
      <c r="M149" s="560"/>
      <c r="N149" s="560"/>
      <c r="O149" s="561"/>
      <c r="P149" s="564" t="s">
        <v>71</v>
      </c>
      <c r="Q149" s="565"/>
      <c r="R149" s="565"/>
      <c r="S149" s="565"/>
      <c r="T149" s="565"/>
      <c r="U149" s="565"/>
      <c r="V149" s="566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60"/>
      <c r="B150" s="560"/>
      <c r="C150" s="560"/>
      <c r="D150" s="560"/>
      <c r="E150" s="560"/>
      <c r="F150" s="560"/>
      <c r="G150" s="560"/>
      <c r="H150" s="560"/>
      <c r="I150" s="560"/>
      <c r="J150" s="560"/>
      <c r="K150" s="560"/>
      <c r="L150" s="560"/>
      <c r="M150" s="560"/>
      <c r="N150" s="560"/>
      <c r="O150" s="561"/>
      <c r="P150" s="564" t="s">
        <v>71</v>
      </c>
      <c r="Q150" s="565"/>
      <c r="R150" s="565"/>
      <c r="S150" s="565"/>
      <c r="T150" s="565"/>
      <c r="U150" s="565"/>
      <c r="V150" s="566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77" t="s">
        <v>251</v>
      </c>
      <c r="B151" s="578"/>
      <c r="C151" s="578"/>
      <c r="D151" s="578"/>
      <c r="E151" s="578"/>
      <c r="F151" s="578"/>
      <c r="G151" s="578"/>
      <c r="H151" s="578"/>
      <c r="I151" s="578"/>
      <c r="J151" s="578"/>
      <c r="K151" s="578"/>
      <c r="L151" s="578"/>
      <c r="M151" s="578"/>
      <c r="N151" s="578"/>
      <c r="O151" s="578"/>
      <c r="P151" s="578"/>
      <c r="Q151" s="578"/>
      <c r="R151" s="578"/>
      <c r="S151" s="578"/>
      <c r="T151" s="578"/>
      <c r="U151" s="578"/>
      <c r="V151" s="578"/>
      <c r="W151" s="578"/>
      <c r="X151" s="578"/>
      <c r="Y151" s="578"/>
      <c r="Z151" s="578"/>
      <c r="AA151" s="48"/>
      <c r="AB151" s="48"/>
      <c r="AC151" s="48"/>
    </row>
    <row r="152" spans="1:68" ht="16.5" hidden="1" customHeight="1" x14ac:dyDescent="0.25">
      <c r="A152" s="562" t="s">
        <v>252</v>
      </c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0"/>
      <c r="P152" s="560"/>
      <c r="Q152" s="560"/>
      <c r="R152" s="560"/>
      <c r="S152" s="560"/>
      <c r="T152" s="560"/>
      <c r="U152" s="560"/>
      <c r="V152" s="560"/>
      <c r="W152" s="560"/>
      <c r="X152" s="560"/>
      <c r="Y152" s="560"/>
      <c r="Z152" s="560"/>
      <c r="AA152" s="540"/>
      <c r="AB152" s="540"/>
      <c r="AC152" s="540"/>
    </row>
    <row r="153" spans="1:68" ht="14.25" hidden="1" customHeight="1" x14ac:dyDescent="0.25">
      <c r="A153" s="567" t="s">
        <v>135</v>
      </c>
      <c r="B153" s="560"/>
      <c r="C153" s="560"/>
      <c r="D153" s="560"/>
      <c r="E153" s="560"/>
      <c r="F153" s="560"/>
      <c r="G153" s="560"/>
      <c r="H153" s="560"/>
      <c r="I153" s="560"/>
      <c r="J153" s="560"/>
      <c r="K153" s="560"/>
      <c r="L153" s="560"/>
      <c r="M153" s="560"/>
      <c r="N153" s="560"/>
      <c r="O153" s="560"/>
      <c r="P153" s="560"/>
      <c r="Q153" s="560"/>
      <c r="R153" s="560"/>
      <c r="S153" s="560"/>
      <c r="T153" s="560"/>
      <c r="U153" s="560"/>
      <c r="V153" s="560"/>
      <c r="W153" s="560"/>
      <c r="X153" s="560"/>
      <c r="Y153" s="560"/>
      <c r="Z153" s="560"/>
      <c r="AA153" s="541"/>
      <c r="AB153" s="541"/>
      <c r="AC153" s="541"/>
    </row>
    <row r="154" spans="1:68" ht="27" hidden="1" customHeight="1" x14ac:dyDescent="0.25">
      <c r="A154" s="54" t="s">
        <v>253</v>
      </c>
      <c r="B154" s="54" t="s">
        <v>254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255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9"/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1"/>
      <c r="P155" s="564" t="s">
        <v>71</v>
      </c>
      <c r="Q155" s="565"/>
      <c r="R155" s="565"/>
      <c r="S155" s="565"/>
      <c r="T155" s="565"/>
      <c r="U155" s="565"/>
      <c r="V155" s="566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60"/>
      <c r="B156" s="560"/>
      <c r="C156" s="560"/>
      <c r="D156" s="560"/>
      <c r="E156" s="560"/>
      <c r="F156" s="560"/>
      <c r="G156" s="560"/>
      <c r="H156" s="560"/>
      <c r="I156" s="560"/>
      <c r="J156" s="560"/>
      <c r="K156" s="560"/>
      <c r="L156" s="560"/>
      <c r="M156" s="560"/>
      <c r="N156" s="560"/>
      <c r="O156" s="561"/>
      <c r="P156" s="564" t="s">
        <v>71</v>
      </c>
      <c r="Q156" s="565"/>
      <c r="R156" s="565"/>
      <c r="S156" s="565"/>
      <c r="T156" s="565"/>
      <c r="U156" s="565"/>
      <c r="V156" s="566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7" t="s">
        <v>64</v>
      </c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0"/>
      <c r="P157" s="560"/>
      <c r="Q157" s="560"/>
      <c r="R157" s="560"/>
      <c r="S157" s="560"/>
      <c r="T157" s="560"/>
      <c r="U157" s="560"/>
      <c r="V157" s="560"/>
      <c r="W157" s="560"/>
      <c r="X157" s="560"/>
      <c r="Y157" s="560"/>
      <c r="Z157" s="560"/>
      <c r="AA157" s="541"/>
      <c r="AB157" s="541"/>
      <c r="AC157" s="541"/>
    </row>
    <row r="158" spans="1:68" ht="27" customHeight="1" x14ac:dyDescent="0.25">
      <c r="A158" s="54" t="s">
        <v>256</v>
      </c>
      <c r="B158" s="54" t="s">
        <v>257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199</v>
      </c>
      <c r="M158" s="33" t="s">
        <v>68</v>
      </c>
      <c r="N158" s="33"/>
      <c r="O158" s="32">
        <v>40</v>
      </c>
      <c r="P158" s="6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50</v>
      </c>
      <c r="Y158" s="546">
        <f t="shared" ref="Y158:Y166" si="5">IFERROR(IF(X158="",0,CEILING((X158/$H158),1)*$H158),"")</f>
        <v>50.400000000000006</v>
      </c>
      <c r="Z158" s="36">
        <f>IFERROR(IF(Y158=0,"",ROUNDUP(Y158/H158,0)*0.00902),"")</f>
        <v>0.10824</v>
      </c>
      <c r="AA158" s="56"/>
      <c r="AB158" s="57"/>
      <c r="AC158" s="191" t="s">
        <v>258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53.214285714285715</v>
      </c>
      <c r="BN158" s="64">
        <f t="shared" ref="BN158:BN166" si="7">IFERROR(Y158*I158/H158,"0")</f>
        <v>53.64</v>
      </c>
      <c r="BO158" s="64">
        <f t="shared" ref="BO158:BO166" si="8">IFERROR(1/J158*(X158/H158),"0")</f>
        <v>9.0187590187590191E-2</v>
      </c>
      <c r="BP158" s="64">
        <f t="shared" ref="BP158:BP166" si="9">IFERROR(1/J158*(Y158/H158),"0")</f>
        <v>9.0909090909090912E-2</v>
      </c>
    </row>
    <row r="159" spans="1:68" ht="27" customHeight="1" x14ac:dyDescent="0.25">
      <c r="A159" s="54" t="s">
        <v>259</v>
      </c>
      <c r="B159" s="54" t="s">
        <v>260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 t="s">
        <v>199</v>
      </c>
      <c r="M159" s="33" t="s">
        <v>68</v>
      </c>
      <c r="N159" s="33"/>
      <c r="O159" s="32">
        <v>40</v>
      </c>
      <c r="P159" s="7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30</v>
      </c>
      <c r="Y159" s="546">
        <f t="shared" si="5"/>
        <v>33.6</v>
      </c>
      <c r="Z159" s="36">
        <f>IFERROR(IF(Y159=0,"",ROUNDUP(Y159/H159,0)*0.00902),"")</f>
        <v>7.2160000000000002E-2</v>
      </c>
      <c r="AA159" s="56"/>
      <c r="AB159" s="57"/>
      <c r="AC159" s="193" t="s">
        <v>261</v>
      </c>
      <c r="AG159" s="64"/>
      <c r="AJ159" s="68" t="s">
        <v>106</v>
      </c>
      <c r="AK159" s="68">
        <v>50.4</v>
      </c>
      <c r="BB159" s="194" t="s">
        <v>1</v>
      </c>
      <c r="BM159" s="64">
        <f t="shared" si="6"/>
        <v>31.928571428571427</v>
      </c>
      <c r="BN159" s="64">
        <f t="shared" si="7"/>
        <v>35.76</v>
      </c>
      <c r="BO159" s="64">
        <f t="shared" si="8"/>
        <v>5.4112554112554112E-2</v>
      </c>
      <c r="BP159" s="64">
        <f t="shared" si="9"/>
        <v>6.0606060606060608E-2</v>
      </c>
    </row>
    <row r="160" spans="1:68" ht="27" customHeight="1" x14ac:dyDescent="0.25">
      <c r="A160" s="54" t="s">
        <v>262</v>
      </c>
      <c r="B160" s="54" t="s">
        <v>263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199</v>
      </c>
      <c r="M160" s="33" t="s">
        <v>68</v>
      </c>
      <c r="N160" s="33"/>
      <c r="O160" s="32">
        <v>40</v>
      </c>
      <c r="P160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150</v>
      </c>
      <c r="Y160" s="546">
        <f t="shared" si="5"/>
        <v>151.20000000000002</v>
      </c>
      <c r="Z160" s="36">
        <f>IFERROR(IF(Y160=0,"",ROUNDUP(Y160/H160,0)*0.00902),"")</f>
        <v>0.32472000000000001</v>
      </c>
      <c r="AA160" s="56"/>
      <c r="AB160" s="57"/>
      <c r="AC160" s="195" t="s">
        <v>264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157.5</v>
      </c>
      <c r="BN160" s="64">
        <f t="shared" si="7"/>
        <v>158.76000000000002</v>
      </c>
      <c r="BO160" s="64">
        <f t="shared" si="8"/>
        <v>0.27056277056277056</v>
      </c>
      <c r="BP160" s="64">
        <f t="shared" si="9"/>
        <v>0.27272727272727271</v>
      </c>
    </row>
    <row r="161" spans="1:68" ht="27" customHeight="1" x14ac:dyDescent="0.25">
      <c r="A161" s="54" t="s">
        <v>265</v>
      </c>
      <c r="B161" s="54" t="s">
        <v>266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267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73.5</v>
      </c>
      <c r="Y161" s="546">
        <f t="shared" si="5"/>
        <v>73.5</v>
      </c>
      <c r="Z161" s="36">
        <f>IFERROR(IF(Y161=0,"",ROUNDUP(Y161/H161,0)*0.00502),"")</f>
        <v>0.1757</v>
      </c>
      <c r="AA161" s="56"/>
      <c r="AB161" s="57"/>
      <c r="AC161" s="197" t="s">
        <v>258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78.05</v>
      </c>
      <c r="BN161" s="64">
        <f t="shared" si="7"/>
        <v>78.05</v>
      </c>
      <c r="BO161" s="64">
        <f t="shared" si="8"/>
        <v>0.1495726495726496</v>
      </c>
      <c r="BP161" s="64">
        <f t="shared" si="9"/>
        <v>0.1495726495726496</v>
      </c>
    </row>
    <row r="162" spans="1:68" ht="27" customHeight="1" x14ac:dyDescent="0.25">
      <c r="A162" s="54" t="s">
        <v>268</v>
      </c>
      <c r="B162" s="54" t="s">
        <v>269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267</v>
      </c>
      <c r="M162" s="33" t="s">
        <v>68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87.5</v>
      </c>
      <c r="Y162" s="546">
        <f t="shared" si="5"/>
        <v>88.2</v>
      </c>
      <c r="Z162" s="36">
        <f>IFERROR(IF(Y162=0,"",ROUNDUP(Y162/H162,0)*0.00502),"")</f>
        <v>0.21084</v>
      </c>
      <c r="AA162" s="56"/>
      <c r="AB162" s="57"/>
      <c r="AC162" s="199" t="s">
        <v>261</v>
      </c>
      <c r="AG162" s="64"/>
      <c r="AJ162" s="68" t="s">
        <v>106</v>
      </c>
      <c r="AK162" s="68">
        <v>37.799999999999997</v>
      </c>
      <c r="BB162" s="200" t="s">
        <v>1</v>
      </c>
      <c r="BM162" s="64">
        <f t="shared" si="6"/>
        <v>92.916666666666657</v>
      </c>
      <c r="BN162" s="64">
        <f t="shared" si="7"/>
        <v>93.66</v>
      </c>
      <c r="BO162" s="64">
        <f t="shared" si="8"/>
        <v>0.17806267806267806</v>
      </c>
      <c r="BP162" s="64">
        <f t="shared" si="9"/>
        <v>0.17948717948717952</v>
      </c>
    </row>
    <row r="163" spans="1:68" ht="27" hidden="1" customHeight="1" x14ac:dyDescent="0.25">
      <c r="A163" s="54" t="s">
        <v>270</v>
      </c>
      <c r="B163" s="54" t="s">
        <v>271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272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273</v>
      </c>
      <c r="B164" s="54" t="s">
        <v>274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267</v>
      </c>
      <c r="M164" s="33" t="s">
        <v>68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157.5</v>
      </c>
      <c r="Y164" s="546">
        <f t="shared" si="5"/>
        <v>157.5</v>
      </c>
      <c r="Z164" s="36">
        <f>IFERROR(IF(Y164=0,"",ROUNDUP(Y164/H164,0)*0.00502),"")</f>
        <v>0.3765</v>
      </c>
      <c r="AA164" s="56"/>
      <c r="AB164" s="57"/>
      <c r="AC164" s="203" t="s">
        <v>264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165</v>
      </c>
      <c r="BN164" s="64">
        <f t="shared" si="7"/>
        <v>165</v>
      </c>
      <c r="BO164" s="64">
        <f t="shared" si="8"/>
        <v>0.32051282051282054</v>
      </c>
      <c r="BP164" s="64">
        <f t="shared" si="9"/>
        <v>0.32051282051282054</v>
      </c>
    </row>
    <row r="165" spans="1:68" ht="27" hidden="1" customHeight="1" x14ac:dyDescent="0.25">
      <c r="A165" s="54" t="s">
        <v>275</v>
      </c>
      <c r="B165" s="54" t="s">
        <v>276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277</v>
      </c>
      <c r="B166" s="54" t="s">
        <v>278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279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9"/>
      <c r="B167" s="560"/>
      <c r="C167" s="560"/>
      <c r="D167" s="560"/>
      <c r="E167" s="560"/>
      <c r="F167" s="560"/>
      <c r="G167" s="560"/>
      <c r="H167" s="560"/>
      <c r="I167" s="560"/>
      <c r="J167" s="560"/>
      <c r="K167" s="560"/>
      <c r="L167" s="560"/>
      <c r="M167" s="560"/>
      <c r="N167" s="560"/>
      <c r="O167" s="561"/>
      <c r="P167" s="564" t="s">
        <v>71</v>
      </c>
      <c r="Q167" s="565"/>
      <c r="R167" s="565"/>
      <c r="S167" s="565"/>
      <c r="T167" s="565"/>
      <c r="U167" s="565"/>
      <c r="V167" s="566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206.42857142857142</v>
      </c>
      <c r="Y167" s="547">
        <f>IFERROR(Y158/H158,"0")+IFERROR(Y159/H159,"0")+IFERROR(Y160/H160,"0")+IFERROR(Y161/H161,"0")+IFERROR(Y162/H162,"0")+IFERROR(Y163/H163,"0")+IFERROR(Y164/H164,"0")+IFERROR(Y165/H165,"0")+IFERROR(Y166/H166,"0")</f>
        <v>208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1.26816</v>
      </c>
      <c r="AA167" s="548"/>
      <c r="AB167" s="548"/>
      <c r="AC167" s="548"/>
    </row>
    <row r="168" spans="1:68" x14ac:dyDescent="0.2">
      <c r="A168" s="560"/>
      <c r="B168" s="560"/>
      <c r="C168" s="560"/>
      <c r="D168" s="560"/>
      <c r="E168" s="560"/>
      <c r="F168" s="560"/>
      <c r="G168" s="560"/>
      <c r="H168" s="560"/>
      <c r="I168" s="560"/>
      <c r="J168" s="560"/>
      <c r="K168" s="560"/>
      <c r="L168" s="560"/>
      <c r="M168" s="560"/>
      <c r="N168" s="560"/>
      <c r="O168" s="561"/>
      <c r="P168" s="564" t="s">
        <v>71</v>
      </c>
      <c r="Q168" s="565"/>
      <c r="R168" s="565"/>
      <c r="S168" s="565"/>
      <c r="T168" s="565"/>
      <c r="U168" s="565"/>
      <c r="V168" s="566"/>
      <c r="W168" s="37" t="s">
        <v>69</v>
      </c>
      <c r="X168" s="547">
        <f>IFERROR(SUM(X158:X166),"0")</f>
        <v>548.5</v>
      </c>
      <c r="Y168" s="547">
        <f>IFERROR(SUM(Y158:Y166),"0")</f>
        <v>554.40000000000009</v>
      </c>
      <c r="Z168" s="37"/>
      <c r="AA168" s="548"/>
      <c r="AB168" s="548"/>
      <c r="AC168" s="548"/>
    </row>
    <row r="169" spans="1:68" ht="14.25" hidden="1" customHeight="1" x14ac:dyDescent="0.25">
      <c r="A169" s="567" t="s">
        <v>91</v>
      </c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0"/>
      <c r="P169" s="560"/>
      <c r="Q169" s="560"/>
      <c r="R169" s="560"/>
      <c r="S169" s="560"/>
      <c r="T169" s="560"/>
      <c r="U169" s="560"/>
      <c r="V169" s="560"/>
      <c r="W169" s="560"/>
      <c r="X169" s="560"/>
      <c r="Y169" s="560"/>
      <c r="Z169" s="560"/>
      <c r="AA169" s="541"/>
      <c r="AB169" s="541"/>
      <c r="AC169" s="541"/>
    </row>
    <row r="170" spans="1:68" ht="27" customHeight="1" x14ac:dyDescent="0.25">
      <c r="A170" s="54" t="s">
        <v>280</v>
      </c>
      <c r="B170" s="54" t="s">
        <v>281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282</v>
      </c>
      <c r="L170" s="32"/>
      <c r="M170" s="33" t="s">
        <v>283</v>
      </c>
      <c r="N170" s="33"/>
      <c r="O170" s="32">
        <v>60</v>
      </c>
      <c r="P170" s="6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10.5</v>
      </c>
      <c r="Y170" s="546">
        <f>IFERROR(IF(X170="",0,CEILING((X170/$H170),1)*$H170),"")</f>
        <v>11.34</v>
      </c>
      <c r="Z170" s="36">
        <f>IFERROR(IF(Y170=0,"",ROUNDUP(Y170/H170,0)*0.0059),"")</f>
        <v>5.3100000000000001E-2</v>
      </c>
      <c r="AA170" s="56"/>
      <c r="AB170" s="57"/>
      <c r="AC170" s="209" t="s">
        <v>284</v>
      </c>
      <c r="AG170" s="64"/>
      <c r="AJ170" s="68"/>
      <c r="AK170" s="68">
        <v>0</v>
      </c>
      <c r="BB170" s="210" t="s">
        <v>1</v>
      </c>
      <c r="BM170" s="64">
        <f>IFERROR(X170*I170/H170,"0")</f>
        <v>12.083333333333332</v>
      </c>
      <c r="BN170" s="64">
        <f>IFERROR(Y170*I170/H170,"0")</f>
        <v>13.049999999999999</v>
      </c>
      <c r="BO170" s="64">
        <f>IFERROR(1/J170*(X170/H170),"0")</f>
        <v>3.8580246913580245E-2</v>
      </c>
      <c r="BP170" s="64">
        <f>IFERROR(1/J170*(Y170/H170),"0")</f>
        <v>4.1666666666666664E-2</v>
      </c>
    </row>
    <row r="171" spans="1:68" ht="27" customHeight="1" x14ac:dyDescent="0.25">
      <c r="A171" s="54" t="s">
        <v>285</v>
      </c>
      <c r="B171" s="54" t="s">
        <v>286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282</v>
      </c>
      <c r="L171" s="32"/>
      <c r="M171" s="33" t="s">
        <v>283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8.4</v>
      </c>
      <c r="Y171" s="546">
        <f>IFERROR(IF(X171="",0,CEILING((X171/$H171),1)*$H171),"")</f>
        <v>8.82</v>
      </c>
      <c r="Z171" s="36">
        <f>IFERROR(IF(Y171=0,"",ROUNDUP(Y171/H171,0)*0.0059),"")</f>
        <v>4.1299999999999996E-2</v>
      </c>
      <c r="AA171" s="56"/>
      <c r="AB171" s="57"/>
      <c r="AC171" s="211" t="s">
        <v>287</v>
      </c>
      <c r="AG171" s="64"/>
      <c r="AJ171" s="68"/>
      <c r="AK171" s="68">
        <v>0</v>
      </c>
      <c r="BB171" s="212" t="s">
        <v>1</v>
      </c>
      <c r="BM171" s="64">
        <f>IFERROR(X171*I171/H171,"0")</f>
        <v>9.6666666666666661</v>
      </c>
      <c r="BN171" s="64">
        <f>IFERROR(Y171*I171/H171,"0")</f>
        <v>10.15</v>
      </c>
      <c r="BO171" s="64">
        <f>IFERROR(1/J171*(X171/H171),"0")</f>
        <v>3.0864197530864196E-2</v>
      </c>
      <c r="BP171" s="64">
        <f>IFERROR(1/J171*(Y171/H171),"0")</f>
        <v>3.2407407407407406E-2</v>
      </c>
    </row>
    <row r="172" spans="1:68" ht="27" customHeight="1" x14ac:dyDescent="0.25">
      <c r="A172" s="54" t="s">
        <v>288</v>
      </c>
      <c r="B172" s="54" t="s">
        <v>289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14</v>
      </c>
      <c r="Y172" s="546">
        <f>IFERROR(IF(X172="",0,CEILING((X172/$H172),1)*$H172),"")</f>
        <v>15.120000000000001</v>
      </c>
      <c r="Z172" s="36">
        <f>IFERROR(IF(Y172=0,"",ROUNDUP(Y172/H172,0)*0.0059),"")</f>
        <v>7.0800000000000002E-2</v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16.111111111111111</v>
      </c>
      <c r="BN172" s="64">
        <f>IFERROR(Y172*I172/H172,"0")</f>
        <v>17.399999999999999</v>
      </c>
      <c r="BO172" s="64">
        <f>IFERROR(1/J172*(X172/H172),"0")</f>
        <v>5.1440329218106991E-2</v>
      </c>
      <c r="BP172" s="64">
        <f>IFERROR(1/J172*(Y172/H172),"0")</f>
        <v>5.5555555555555552E-2</v>
      </c>
    </row>
    <row r="173" spans="1:68" x14ac:dyDescent="0.2">
      <c r="A173" s="559"/>
      <c r="B173" s="560"/>
      <c r="C173" s="560"/>
      <c r="D173" s="560"/>
      <c r="E173" s="560"/>
      <c r="F173" s="560"/>
      <c r="G173" s="560"/>
      <c r="H173" s="560"/>
      <c r="I173" s="560"/>
      <c r="J173" s="560"/>
      <c r="K173" s="560"/>
      <c r="L173" s="560"/>
      <c r="M173" s="560"/>
      <c r="N173" s="560"/>
      <c r="O173" s="561"/>
      <c r="P173" s="564" t="s">
        <v>71</v>
      </c>
      <c r="Q173" s="565"/>
      <c r="R173" s="565"/>
      <c r="S173" s="565"/>
      <c r="T173" s="565"/>
      <c r="U173" s="565"/>
      <c r="V173" s="566"/>
      <c r="W173" s="37" t="s">
        <v>72</v>
      </c>
      <c r="X173" s="547">
        <f>IFERROR(X170/H170,"0")+IFERROR(X171/H171,"0")+IFERROR(X172/H172,"0")</f>
        <v>26.111111111111111</v>
      </c>
      <c r="Y173" s="547">
        <f>IFERROR(Y170/H170,"0")+IFERROR(Y171/H171,"0")+IFERROR(Y172/H172,"0")</f>
        <v>28</v>
      </c>
      <c r="Z173" s="547">
        <f>IFERROR(IF(Z170="",0,Z170),"0")+IFERROR(IF(Z171="",0,Z171),"0")+IFERROR(IF(Z172="",0,Z172),"0")</f>
        <v>0.16520000000000001</v>
      </c>
      <c r="AA173" s="548"/>
      <c r="AB173" s="548"/>
      <c r="AC173" s="548"/>
    </row>
    <row r="174" spans="1:68" x14ac:dyDescent="0.2">
      <c r="A174" s="560"/>
      <c r="B174" s="560"/>
      <c r="C174" s="560"/>
      <c r="D174" s="560"/>
      <c r="E174" s="560"/>
      <c r="F174" s="560"/>
      <c r="G174" s="560"/>
      <c r="H174" s="560"/>
      <c r="I174" s="560"/>
      <c r="J174" s="560"/>
      <c r="K174" s="560"/>
      <c r="L174" s="560"/>
      <c r="M174" s="560"/>
      <c r="N174" s="560"/>
      <c r="O174" s="561"/>
      <c r="P174" s="564" t="s">
        <v>71</v>
      </c>
      <c r="Q174" s="565"/>
      <c r="R174" s="565"/>
      <c r="S174" s="565"/>
      <c r="T174" s="565"/>
      <c r="U174" s="565"/>
      <c r="V174" s="566"/>
      <c r="W174" s="37" t="s">
        <v>69</v>
      </c>
      <c r="X174" s="547">
        <f>IFERROR(SUM(X170:X172),"0")</f>
        <v>32.9</v>
      </c>
      <c r="Y174" s="547">
        <f>IFERROR(SUM(Y170:Y172),"0")</f>
        <v>35.28</v>
      </c>
      <c r="Z174" s="37"/>
      <c r="AA174" s="548"/>
      <c r="AB174" s="548"/>
      <c r="AC174" s="548"/>
    </row>
    <row r="175" spans="1:68" ht="14.25" hidden="1" customHeight="1" x14ac:dyDescent="0.25">
      <c r="A175" s="567" t="s">
        <v>290</v>
      </c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  <c r="S175" s="560"/>
      <c r="T175" s="560"/>
      <c r="U175" s="560"/>
      <c r="V175" s="560"/>
      <c r="W175" s="560"/>
      <c r="X175" s="560"/>
      <c r="Y175" s="560"/>
      <c r="Z175" s="560"/>
      <c r="AA175" s="541"/>
      <c r="AB175" s="541"/>
      <c r="AC175" s="541"/>
    </row>
    <row r="176" spans="1:68" ht="27" hidden="1" customHeight="1" x14ac:dyDescent="0.25">
      <c r="A176" s="54" t="s">
        <v>291</v>
      </c>
      <c r="B176" s="54" t="s">
        <v>292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282</v>
      </c>
      <c r="L176" s="32"/>
      <c r="M176" s="33" t="s">
        <v>283</v>
      </c>
      <c r="N176" s="33"/>
      <c r="O176" s="32">
        <v>90</v>
      </c>
      <c r="P176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287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9"/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1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60"/>
      <c r="B178" s="560"/>
      <c r="C178" s="560"/>
      <c r="D178" s="560"/>
      <c r="E178" s="560"/>
      <c r="F178" s="560"/>
      <c r="G178" s="560"/>
      <c r="H178" s="560"/>
      <c r="I178" s="560"/>
      <c r="J178" s="560"/>
      <c r="K178" s="560"/>
      <c r="L178" s="560"/>
      <c r="M178" s="560"/>
      <c r="N178" s="560"/>
      <c r="O178" s="561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2" t="s">
        <v>293</v>
      </c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0"/>
      <c r="P179" s="560"/>
      <c r="Q179" s="560"/>
      <c r="R179" s="560"/>
      <c r="S179" s="560"/>
      <c r="T179" s="560"/>
      <c r="U179" s="560"/>
      <c r="V179" s="560"/>
      <c r="W179" s="560"/>
      <c r="X179" s="560"/>
      <c r="Y179" s="560"/>
      <c r="Z179" s="560"/>
      <c r="AA179" s="540"/>
      <c r="AB179" s="540"/>
      <c r="AC179" s="540"/>
    </row>
    <row r="180" spans="1:68" ht="14.25" hidden="1" customHeight="1" x14ac:dyDescent="0.25">
      <c r="A180" s="567" t="s">
        <v>99</v>
      </c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0"/>
      <c r="P180" s="560"/>
      <c r="Q180" s="560"/>
      <c r="R180" s="560"/>
      <c r="S180" s="560"/>
      <c r="T180" s="560"/>
      <c r="U180" s="560"/>
      <c r="V180" s="560"/>
      <c r="W180" s="560"/>
      <c r="X180" s="560"/>
      <c r="Y180" s="560"/>
      <c r="Z180" s="560"/>
      <c r="AA180" s="541"/>
      <c r="AB180" s="541"/>
      <c r="AC180" s="541"/>
    </row>
    <row r="181" spans="1:68" ht="16.5" hidden="1" customHeight="1" x14ac:dyDescent="0.25">
      <c r="A181" s="54" t="s">
        <v>294</v>
      </c>
      <c r="B181" s="54" t="s">
        <v>295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296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297</v>
      </c>
      <c r="B182" s="54" t="s">
        <v>298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296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9"/>
      <c r="B183" s="560"/>
      <c r="C183" s="560"/>
      <c r="D183" s="560"/>
      <c r="E183" s="560"/>
      <c r="F183" s="560"/>
      <c r="G183" s="560"/>
      <c r="H183" s="560"/>
      <c r="I183" s="560"/>
      <c r="J183" s="560"/>
      <c r="K183" s="560"/>
      <c r="L183" s="560"/>
      <c r="M183" s="560"/>
      <c r="N183" s="560"/>
      <c r="O183" s="561"/>
      <c r="P183" s="564" t="s">
        <v>71</v>
      </c>
      <c r="Q183" s="565"/>
      <c r="R183" s="565"/>
      <c r="S183" s="565"/>
      <c r="T183" s="565"/>
      <c r="U183" s="565"/>
      <c r="V183" s="566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60"/>
      <c r="B184" s="560"/>
      <c r="C184" s="560"/>
      <c r="D184" s="560"/>
      <c r="E184" s="560"/>
      <c r="F184" s="560"/>
      <c r="G184" s="560"/>
      <c r="H184" s="560"/>
      <c r="I184" s="560"/>
      <c r="J184" s="560"/>
      <c r="K184" s="560"/>
      <c r="L184" s="560"/>
      <c r="M184" s="560"/>
      <c r="N184" s="560"/>
      <c r="O184" s="561"/>
      <c r="P184" s="564" t="s">
        <v>71</v>
      </c>
      <c r="Q184" s="565"/>
      <c r="R184" s="565"/>
      <c r="S184" s="565"/>
      <c r="T184" s="565"/>
      <c r="U184" s="565"/>
      <c r="V184" s="566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7" t="s">
        <v>135</v>
      </c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  <c r="S185" s="560"/>
      <c r="T185" s="560"/>
      <c r="U185" s="560"/>
      <c r="V185" s="560"/>
      <c r="W185" s="560"/>
      <c r="X185" s="560"/>
      <c r="Y185" s="560"/>
      <c r="Z185" s="560"/>
      <c r="AA185" s="541"/>
      <c r="AB185" s="541"/>
      <c r="AC185" s="541"/>
    </row>
    <row r="186" spans="1:68" ht="16.5" hidden="1" customHeight="1" x14ac:dyDescent="0.25">
      <c r="A186" s="54" t="s">
        <v>299</v>
      </c>
      <c r="B186" s="54" t="s">
        <v>300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301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302</v>
      </c>
      <c r="B187" s="54" t="s">
        <v>303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301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9"/>
      <c r="B188" s="560"/>
      <c r="C188" s="560"/>
      <c r="D188" s="560"/>
      <c r="E188" s="560"/>
      <c r="F188" s="560"/>
      <c r="G188" s="560"/>
      <c r="H188" s="560"/>
      <c r="I188" s="560"/>
      <c r="J188" s="560"/>
      <c r="K188" s="560"/>
      <c r="L188" s="560"/>
      <c r="M188" s="560"/>
      <c r="N188" s="560"/>
      <c r="O188" s="561"/>
      <c r="P188" s="564" t="s">
        <v>71</v>
      </c>
      <c r="Q188" s="565"/>
      <c r="R188" s="565"/>
      <c r="S188" s="565"/>
      <c r="T188" s="565"/>
      <c r="U188" s="565"/>
      <c r="V188" s="566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60"/>
      <c r="B189" s="560"/>
      <c r="C189" s="560"/>
      <c r="D189" s="560"/>
      <c r="E189" s="560"/>
      <c r="F189" s="560"/>
      <c r="G189" s="560"/>
      <c r="H189" s="560"/>
      <c r="I189" s="560"/>
      <c r="J189" s="560"/>
      <c r="K189" s="560"/>
      <c r="L189" s="560"/>
      <c r="M189" s="560"/>
      <c r="N189" s="560"/>
      <c r="O189" s="561"/>
      <c r="P189" s="564" t="s">
        <v>71</v>
      </c>
      <c r="Q189" s="565"/>
      <c r="R189" s="565"/>
      <c r="S189" s="565"/>
      <c r="T189" s="565"/>
      <c r="U189" s="565"/>
      <c r="V189" s="566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7" t="s">
        <v>64</v>
      </c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0"/>
      <c r="P190" s="560"/>
      <c r="Q190" s="560"/>
      <c r="R190" s="560"/>
      <c r="S190" s="560"/>
      <c r="T190" s="560"/>
      <c r="U190" s="560"/>
      <c r="V190" s="560"/>
      <c r="W190" s="560"/>
      <c r="X190" s="560"/>
      <c r="Y190" s="560"/>
      <c r="Z190" s="560"/>
      <c r="AA190" s="541"/>
      <c r="AB190" s="541"/>
      <c r="AC190" s="541"/>
    </row>
    <row r="191" spans="1:68" ht="27" customHeight="1" x14ac:dyDescent="0.25">
      <c r="A191" s="54" t="s">
        <v>304</v>
      </c>
      <c r="B191" s="54" t="s">
        <v>305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199</v>
      </c>
      <c r="M191" s="33" t="s">
        <v>68</v>
      </c>
      <c r="N191" s="33"/>
      <c r="O191" s="32">
        <v>40</v>
      </c>
      <c r="P191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100</v>
      </c>
      <c r="Y191" s="546">
        <f t="shared" ref="Y191:Y198" si="10">IFERROR(IF(X191="",0,CEILING((X191/$H191),1)*$H191),"")</f>
        <v>102.60000000000001</v>
      </c>
      <c r="Z191" s="36">
        <f>IFERROR(IF(Y191=0,"",ROUNDUP(Y191/H191,0)*0.00902),"")</f>
        <v>0.17138</v>
      </c>
      <c r="AA191" s="56"/>
      <c r="AB191" s="57"/>
      <c r="AC191" s="225" t="s">
        <v>306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103.88888888888889</v>
      </c>
      <c r="BN191" s="64">
        <f t="shared" ref="BN191:BN198" si="12">IFERROR(Y191*I191/H191,"0")</f>
        <v>106.59000000000002</v>
      </c>
      <c r="BO191" s="64">
        <f t="shared" ref="BO191:BO198" si="13">IFERROR(1/J191*(X191/H191),"0")</f>
        <v>0.14029180695847362</v>
      </c>
      <c r="BP191" s="64">
        <f t="shared" ref="BP191:BP198" si="14">IFERROR(1/J191*(Y191/H191),"0")</f>
        <v>0.14393939393939395</v>
      </c>
    </row>
    <row r="192" spans="1:68" ht="27" customHeight="1" x14ac:dyDescent="0.25">
      <c r="A192" s="54" t="s">
        <v>307</v>
      </c>
      <c r="B192" s="54" t="s">
        <v>308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199</v>
      </c>
      <c r="M192" s="33" t="s">
        <v>68</v>
      </c>
      <c r="N192" s="33"/>
      <c r="O192" s="32">
        <v>40</v>
      </c>
      <c r="P192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70</v>
      </c>
      <c r="Y192" s="546">
        <f t="shared" si="10"/>
        <v>70.2</v>
      </c>
      <c r="Z192" s="36">
        <f>IFERROR(IF(Y192=0,"",ROUNDUP(Y192/H192,0)*0.00902),"")</f>
        <v>0.11726</v>
      </c>
      <c r="AA192" s="56"/>
      <c r="AB192" s="57"/>
      <c r="AC192" s="227" t="s">
        <v>309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72.722222222222229</v>
      </c>
      <c r="BN192" s="64">
        <f t="shared" si="12"/>
        <v>72.930000000000007</v>
      </c>
      <c r="BO192" s="64">
        <f t="shared" si="13"/>
        <v>9.8204264870931535E-2</v>
      </c>
      <c r="BP192" s="64">
        <f t="shared" si="14"/>
        <v>9.8484848484848481E-2</v>
      </c>
    </row>
    <row r="193" spans="1:68" ht="27" customHeight="1" x14ac:dyDescent="0.25">
      <c r="A193" s="54" t="s">
        <v>310</v>
      </c>
      <c r="B193" s="54" t="s">
        <v>311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199</v>
      </c>
      <c r="M193" s="33" t="s">
        <v>68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400</v>
      </c>
      <c r="Y193" s="546">
        <f t="shared" si="10"/>
        <v>405</v>
      </c>
      <c r="Z193" s="36">
        <f>IFERROR(IF(Y193=0,"",ROUNDUP(Y193/H193,0)*0.00902),"")</f>
        <v>0.67649999999999999</v>
      </c>
      <c r="AA193" s="56"/>
      <c r="AB193" s="57"/>
      <c r="AC193" s="229" t="s">
        <v>312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415.55555555555554</v>
      </c>
      <c r="BN193" s="64">
        <f t="shared" si="12"/>
        <v>420.75</v>
      </c>
      <c r="BO193" s="64">
        <f t="shared" si="13"/>
        <v>0.5611672278338945</v>
      </c>
      <c r="BP193" s="64">
        <f t="shared" si="14"/>
        <v>0.56818181818181823</v>
      </c>
    </row>
    <row r="194" spans="1:68" ht="27" customHeight="1" x14ac:dyDescent="0.25">
      <c r="A194" s="54" t="s">
        <v>313</v>
      </c>
      <c r="B194" s="54" t="s">
        <v>314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199</v>
      </c>
      <c r="M194" s="33" t="s">
        <v>68</v>
      </c>
      <c r="N194" s="33"/>
      <c r="O194" s="32">
        <v>40</v>
      </c>
      <c r="P194" s="6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70</v>
      </c>
      <c r="Y194" s="546">
        <f t="shared" si="10"/>
        <v>70.2</v>
      </c>
      <c r="Z194" s="36">
        <f>IFERROR(IF(Y194=0,"",ROUNDUP(Y194/H194,0)*0.00902),"")</f>
        <v>0.11726</v>
      </c>
      <c r="AA194" s="56"/>
      <c r="AB194" s="57"/>
      <c r="AC194" s="231" t="s">
        <v>315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72.722222222222229</v>
      </c>
      <c r="BN194" s="64">
        <f t="shared" si="12"/>
        <v>72.930000000000007</v>
      </c>
      <c r="BO194" s="64">
        <f t="shared" si="13"/>
        <v>9.8204264870931535E-2</v>
      </c>
      <c r="BP194" s="64">
        <f t="shared" si="14"/>
        <v>9.8484848484848481E-2</v>
      </c>
    </row>
    <row r="195" spans="1:68" ht="27" customHeight="1" x14ac:dyDescent="0.25">
      <c r="A195" s="54" t="s">
        <v>316</v>
      </c>
      <c r="B195" s="54" t="s">
        <v>317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267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90</v>
      </c>
      <c r="Y195" s="546">
        <f t="shared" si="10"/>
        <v>90</v>
      </c>
      <c r="Z195" s="36">
        <f>IFERROR(IF(Y195=0,"",ROUNDUP(Y195/H195,0)*0.00502),"")</f>
        <v>0.251</v>
      </c>
      <c r="AA195" s="56"/>
      <c r="AB195" s="57"/>
      <c r="AC195" s="233" t="s">
        <v>306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96.499999999999986</v>
      </c>
      <c r="BN195" s="64">
        <f t="shared" si="12"/>
        <v>96.499999999999986</v>
      </c>
      <c r="BO195" s="64">
        <f t="shared" si="13"/>
        <v>0.21367521367521369</v>
      </c>
      <c r="BP195" s="64">
        <f t="shared" si="14"/>
        <v>0.21367521367521369</v>
      </c>
    </row>
    <row r="196" spans="1:68" ht="27" customHeight="1" x14ac:dyDescent="0.25">
      <c r="A196" s="54" t="s">
        <v>318</v>
      </c>
      <c r="B196" s="54" t="s">
        <v>319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267</v>
      </c>
      <c r="M196" s="33" t="s">
        <v>68</v>
      </c>
      <c r="N196" s="33"/>
      <c r="O196" s="32">
        <v>40</v>
      </c>
      <c r="P196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45</v>
      </c>
      <c r="Y196" s="546">
        <f t="shared" si="10"/>
        <v>45</v>
      </c>
      <c r="Z196" s="36">
        <f>IFERROR(IF(Y196=0,"",ROUNDUP(Y196/H196,0)*0.00502),"")</f>
        <v>0.1255</v>
      </c>
      <c r="AA196" s="56"/>
      <c r="AB196" s="57"/>
      <c r="AC196" s="235" t="s">
        <v>309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47.5</v>
      </c>
      <c r="BN196" s="64">
        <f t="shared" si="12"/>
        <v>47.5</v>
      </c>
      <c r="BO196" s="64">
        <f t="shared" si="13"/>
        <v>0.10683760683760685</v>
      </c>
      <c r="BP196" s="64">
        <f t="shared" si="14"/>
        <v>0.10683760683760685</v>
      </c>
    </row>
    <row r="197" spans="1:68" ht="27" customHeight="1" x14ac:dyDescent="0.25">
      <c r="A197" s="54" t="s">
        <v>320</v>
      </c>
      <c r="B197" s="54" t="s">
        <v>321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 t="s">
        <v>267</v>
      </c>
      <c r="M197" s="33" t="s">
        <v>68</v>
      </c>
      <c r="N197" s="33"/>
      <c r="O197" s="32">
        <v>40</v>
      </c>
      <c r="P197" s="6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75</v>
      </c>
      <c r="Y197" s="546">
        <f t="shared" si="10"/>
        <v>75.600000000000009</v>
      </c>
      <c r="Z197" s="36">
        <f>IFERROR(IF(Y197=0,"",ROUNDUP(Y197/H197,0)*0.00502),"")</f>
        <v>0.21084</v>
      </c>
      <c r="AA197" s="56"/>
      <c r="AB197" s="57"/>
      <c r="AC197" s="237" t="s">
        <v>312</v>
      </c>
      <c r="AG197" s="64"/>
      <c r="AJ197" s="68" t="s">
        <v>106</v>
      </c>
      <c r="AK197" s="68">
        <v>32.4</v>
      </c>
      <c r="BB197" s="238" t="s">
        <v>1</v>
      </c>
      <c r="BM197" s="64">
        <f t="shared" si="11"/>
        <v>79.166666666666671</v>
      </c>
      <c r="BN197" s="64">
        <f t="shared" si="12"/>
        <v>79.800000000000011</v>
      </c>
      <c r="BO197" s="64">
        <f t="shared" si="13"/>
        <v>0.17806267806267806</v>
      </c>
      <c r="BP197" s="64">
        <f t="shared" si="14"/>
        <v>0.17948717948717954</v>
      </c>
    </row>
    <row r="198" spans="1:68" ht="27" customHeight="1" x14ac:dyDescent="0.25">
      <c r="A198" s="54" t="s">
        <v>322</v>
      </c>
      <c r="B198" s="54" t="s">
        <v>323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267</v>
      </c>
      <c r="M198" s="33" t="s">
        <v>68</v>
      </c>
      <c r="N198" s="33"/>
      <c r="O198" s="32">
        <v>40</v>
      </c>
      <c r="P198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48</v>
      </c>
      <c r="Y198" s="546">
        <f t="shared" si="10"/>
        <v>48.6</v>
      </c>
      <c r="Z198" s="36">
        <f>IFERROR(IF(Y198=0,"",ROUNDUP(Y198/H198,0)*0.00502),"")</f>
        <v>0.13553999999999999</v>
      </c>
      <c r="AA198" s="56"/>
      <c r="AB198" s="57"/>
      <c r="AC198" s="239" t="s">
        <v>315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50.666666666666657</v>
      </c>
      <c r="BN198" s="64">
        <f t="shared" si="12"/>
        <v>51.3</v>
      </c>
      <c r="BO198" s="64">
        <f t="shared" si="13"/>
        <v>0.11396011396011396</v>
      </c>
      <c r="BP198" s="64">
        <f t="shared" si="14"/>
        <v>0.11538461538461539</v>
      </c>
    </row>
    <row r="199" spans="1:68" x14ac:dyDescent="0.2">
      <c r="A199" s="559"/>
      <c r="B199" s="560"/>
      <c r="C199" s="560"/>
      <c r="D199" s="560"/>
      <c r="E199" s="560"/>
      <c r="F199" s="560"/>
      <c r="G199" s="560"/>
      <c r="H199" s="560"/>
      <c r="I199" s="560"/>
      <c r="J199" s="560"/>
      <c r="K199" s="560"/>
      <c r="L199" s="560"/>
      <c r="M199" s="560"/>
      <c r="N199" s="560"/>
      <c r="O199" s="561"/>
      <c r="P199" s="564" t="s">
        <v>71</v>
      </c>
      <c r="Q199" s="565"/>
      <c r="R199" s="565"/>
      <c r="S199" s="565"/>
      <c r="T199" s="565"/>
      <c r="U199" s="565"/>
      <c r="V199" s="566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261.85185185185185</v>
      </c>
      <c r="Y199" s="547">
        <f>IFERROR(Y191/H191,"0")+IFERROR(Y192/H192,"0")+IFERROR(Y193/H193,"0")+IFERROR(Y194/H194,"0")+IFERROR(Y195/H195,"0")+IFERROR(Y196/H196,"0")+IFERROR(Y197/H197,"0")+IFERROR(Y198/H198,"0")</f>
        <v>264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1.80528</v>
      </c>
      <c r="AA199" s="548"/>
      <c r="AB199" s="548"/>
      <c r="AC199" s="548"/>
    </row>
    <row r="200" spans="1:68" x14ac:dyDescent="0.2">
      <c r="A200" s="560"/>
      <c r="B200" s="560"/>
      <c r="C200" s="560"/>
      <c r="D200" s="560"/>
      <c r="E200" s="560"/>
      <c r="F200" s="560"/>
      <c r="G200" s="560"/>
      <c r="H200" s="560"/>
      <c r="I200" s="560"/>
      <c r="J200" s="560"/>
      <c r="K200" s="560"/>
      <c r="L200" s="560"/>
      <c r="M200" s="560"/>
      <c r="N200" s="560"/>
      <c r="O200" s="561"/>
      <c r="P200" s="564" t="s">
        <v>71</v>
      </c>
      <c r="Q200" s="565"/>
      <c r="R200" s="565"/>
      <c r="S200" s="565"/>
      <c r="T200" s="565"/>
      <c r="U200" s="565"/>
      <c r="V200" s="566"/>
      <c r="W200" s="37" t="s">
        <v>69</v>
      </c>
      <c r="X200" s="547">
        <f>IFERROR(SUM(X191:X198),"0")</f>
        <v>898</v>
      </c>
      <c r="Y200" s="547">
        <f>IFERROR(SUM(Y191:Y198),"0")</f>
        <v>907.2</v>
      </c>
      <c r="Z200" s="37"/>
      <c r="AA200" s="548"/>
      <c r="AB200" s="548"/>
      <c r="AC200" s="548"/>
    </row>
    <row r="201" spans="1:68" ht="14.25" hidden="1" customHeight="1" x14ac:dyDescent="0.25">
      <c r="A201" s="567" t="s">
        <v>73</v>
      </c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0"/>
      <c r="P201" s="560"/>
      <c r="Q201" s="560"/>
      <c r="R201" s="560"/>
      <c r="S201" s="560"/>
      <c r="T201" s="560"/>
      <c r="U201" s="560"/>
      <c r="V201" s="560"/>
      <c r="W201" s="560"/>
      <c r="X201" s="560"/>
      <c r="Y201" s="560"/>
      <c r="Z201" s="560"/>
      <c r="AA201" s="541"/>
      <c r="AB201" s="541"/>
      <c r="AC201" s="541"/>
    </row>
    <row r="202" spans="1:68" ht="27" hidden="1" customHeight="1" x14ac:dyDescent="0.25">
      <c r="A202" s="54" t="s">
        <v>324</v>
      </c>
      <c r="B202" s="54" t="s">
        <v>325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326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327</v>
      </c>
      <c r="B203" s="54" t="s">
        <v>328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329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330</v>
      </c>
      <c r="B204" s="54" t="s">
        <v>331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300</v>
      </c>
      <c r="Y204" s="546">
        <f t="shared" si="15"/>
        <v>304.5</v>
      </c>
      <c r="Z204" s="36">
        <f>IFERROR(IF(Y204=0,"",ROUNDUP(Y204/H204,0)*0.01898),"")</f>
        <v>0.6643</v>
      </c>
      <c r="AA204" s="56"/>
      <c r="AB204" s="57"/>
      <c r="AC204" s="245" t="s">
        <v>332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317.89655172413796</v>
      </c>
      <c r="BN204" s="64">
        <f t="shared" si="17"/>
        <v>322.66500000000002</v>
      </c>
      <c r="BO204" s="64">
        <f t="shared" si="18"/>
        <v>0.53879310344827591</v>
      </c>
      <c r="BP204" s="64">
        <f t="shared" si="19"/>
        <v>0.546875</v>
      </c>
    </row>
    <row r="205" spans="1:68" ht="27" customHeight="1" x14ac:dyDescent="0.25">
      <c r="A205" s="54" t="s">
        <v>333</v>
      </c>
      <c r="B205" s="54" t="s">
        <v>334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216</v>
      </c>
      <c r="M205" s="33" t="s">
        <v>77</v>
      </c>
      <c r="N205" s="33"/>
      <c r="O205" s="32">
        <v>40</v>
      </c>
      <c r="P205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220</v>
      </c>
      <c r="Y205" s="546">
        <f t="shared" si="15"/>
        <v>220.79999999999998</v>
      </c>
      <c r="Z205" s="36">
        <f t="shared" ref="Z205:Z210" si="20">IFERROR(IF(Y205=0,"",ROUNDUP(Y205/H205,0)*0.00651),"")</f>
        <v>0.59892000000000001</v>
      </c>
      <c r="AA205" s="56"/>
      <c r="AB205" s="57"/>
      <c r="AC205" s="247" t="s">
        <v>326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244.75</v>
      </c>
      <c r="BN205" s="64">
        <f t="shared" si="17"/>
        <v>245.64</v>
      </c>
      <c r="BO205" s="64">
        <f t="shared" si="18"/>
        <v>0.50366300366300376</v>
      </c>
      <c r="BP205" s="64">
        <f t="shared" si="19"/>
        <v>0.50549450549450559</v>
      </c>
    </row>
    <row r="206" spans="1:68" ht="27" hidden="1" customHeight="1" x14ac:dyDescent="0.25">
      <c r="A206" s="54" t="s">
        <v>335</v>
      </c>
      <c r="B206" s="54" t="s">
        <v>336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337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338</v>
      </c>
      <c r="B207" s="54" t="s">
        <v>339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216</v>
      </c>
      <c r="M207" s="33" t="s">
        <v>77</v>
      </c>
      <c r="N207" s="33"/>
      <c r="O207" s="32">
        <v>45</v>
      </c>
      <c r="P207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240</v>
      </c>
      <c r="Y207" s="546">
        <f t="shared" si="15"/>
        <v>240</v>
      </c>
      <c r="Z207" s="36">
        <f t="shared" si="20"/>
        <v>0.65100000000000002</v>
      </c>
      <c r="AA207" s="56"/>
      <c r="AB207" s="57"/>
      <c r="AC207" s="251" t="s">
        <v>332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265.20000000000005</v>
      </c>
      <c r="BN207" s="64">
        <f t="shared" si="17"/>
        <v>265.20000000000005</v>
      </c>
      <c r="BO207" s="64">
        <f t="shared" si="18"/>
        <v>0.5494505494505495</v>
      </c>
      <c r="BP207" s="64">
        <f t="shared" si="19"/>
        <v>0.5494505494505495</v>
      </c>
    </row>
    <row r="208" spans="1:68" ht="27" hidden="1" customHeight="1" x14ac:dyDescent="0.25">
      <c r="A208" s="54" t="s">
        <v>340</v>
      </c>
      <c r="B208" s="54" t="s">
        <v>341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342</v>
      </c>
      <c r="B209" s="54" t="s">
        <v>343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216</v>
      </c>
      <c r="M209" s="33" t="s">
        <v>84</v>
      </c>
      <c r="N209" s="33"/>
      <c r="O209" s="32">
        <v>40</v>
      </c>
      <c r="P209" s="57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100</v>
      </c>
      <c r="Y209" s="546">
        <f t="shared" si="15"/>
        <v>100.8</v>
      </c>
      <c r="Z209" s="36">
        <f t="shared" si="20"/>
        <v>0.27342</v>
      </c>
      <c r="AA209" s="56"/>
      <c r="AB209" s="57"/>
      <c r="AC209" s="255" t="s">
        <v>344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110.5</v>
      </c>
      <c r="BN209" s="64">
        <f t="shared" si="17"/>
        <v>111.384</v>
      </c>
      <c r="BO209" s="64">
        <f t="shared" si="18"/>
        <v>0.22893772893772898</v>
      </c>
      <c r="BP209" s="64">
        <f t="shared" si="19"/>
        <v>0.23076923076923078</v>
      </c>
    </row>
    <row r="210" spans="1:68" ht="27" customHeight="1" x14ac:dyDescent="0.25">
      <c r="A210" s="54" t="s">
        <v>345</v>
      </c>
      <c r="B210" s="54" t="s">
        <v>346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7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200</v>
      </c>
      <c r="Y210" s="546">
        <f t="shared" si="15"/>
        <v>201.6</v>
      </c>
      <c r="Z210" s="36">
        <f t="shared" si="20"/>
        <v>0.54683999999999999</v>
      </c>
      <c r="AA210" s="56"/>
      <c r="AB210" s="57"/>
      <c r="AC210" s="257" t="s">
        <v>329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221.50000000000003</v>
      </c>
      <c r="BN210" s="64">
        <f t="shared" si="17"/>
        <v>223.27200000000002</v>
      </c>
      <c r="BO210" s="64">
        <f t="shared" si="18"/>
        <v>0.45787545787545797</v>
      </c>
      <c r="BP210" s="64">
        <f t="shared" si="19"/>
        <v>0.46153846153846156</v>
      </c>
    </row>
    <row r="211" spans="1:68" x14ac:dyDescent="0.2">
      <c r="A211" s="559"/>
      <c r="B211" s="560"/>
      <c r="C211" s="560"/>
      <c r="D211" s="560"/>
      <c r="E211" s="560"/>
      <c r="F211" s="560"/>
      <c r="G211" s="560"/>
      <c r="H211" s="560"/>
      <c r="I211" s="560"/>
      <c r="J211" s="560"/>
      <c r="K211" s="560"/>
      <c r="L211" s="560"/>
      <c r="M211" s="560"/>
      <c r="N211" s="560"/>
      <c r="O211" s="561"/>
      <c r="P211" s="564" t="s">
        <v>71</v>
      </c>
      <c r="Q211" s="565"/>
      <c r="R211" s="565"/>
      <c r="S211" s="565"/>
      <c r="T211" s="565"/>
      <c r="U211" s="565"/>
      <c r="V211" s="566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351.14942528735639</v>
      </c>
      <c r="Y211" s="547">
        <f>IFERROR(Y202/H202,"0")+IFERROR(Y203/H203,"0")+IFERROR(Y204/H204,"0")+IFERROR(Y205/H205,"0")+IFERROR(Y206/H206,"0")+IFERROR(Y207/H207,"0")+IFERROR(Y208/H208,"0")+IFERROR(Y209/H209,"0")+IFERROR(Y210/H210,"0")</f>
        <v>353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2.73448</v>
      </c>
      <c r="AA211" s="548"/>
      <c r="AB211" s="548"/>
      <c r="AC211" s="548"/>
    </row>
    <row r="212" spans="1:68" x14ac:dyDescent="0.2">
      <c r="A212" s="560"/>
      <c r="B212" s="560"/>
      <c r="C212" s="560"/>
      <c r="D212" s="560"/>
      <c r="E212" s="560"/>
      <c r="F212" s="560"/>
      <c r="G212" s="560"/>
      <c r="H212" s="560"/>
      <c r="I212" s="560"/>
      <c r="J212" s="560"/>
      <c r="K212" s="560"/>
      <c r="L212" s="560"/>
      <c r="M212" s="560"/>
      <c r="N212" s="560"/>
      <c r="O212" s="561"/>
      <c r="P212" s="564" t="s">
        <v>71</v>
      </c>
      <c r="Q212" s="565"/>
      <c r="R212" s="565"/>
      <c r="S212" s="565"/>
      <c r="T212" s="565"/>
      <c r="U212" s="565"/>
      <c r="V212" s="566"/>
      <c r="W212" s="37" t="s">
        <v>69</v>
      </c>
      <c r="X212" s="547">
        <f>IFERROR(SUM(X202:X210),"0")</f>
        <v>1060</v>
      </c>
      <c r="Y212" s="547">
        <f>IFERROR(SUM(Y202:Y210),"0")</f>
        <v>1067.6999999999998</v>
      </c>
      <c r="Z212" s="37"/>
      <c r="AA212" s="548"/>
      <c r="AB212" s="548"/>
      <c r="AC212" s="548"/>
    </row>
    <row r="213" spans="1:68" ht="14.25" hidden="1" customHeight="1" x14ac:dyDescent="0.25">
      <c r="A213" s="567" t="s">
        <v>165</v>
      </c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0"/>
      <c r="P213" s="560"/>
      <c r="Q213" s="560"/>
      <c r="R213" s="560"/>
      <c r="S213" s="560"/>
      <c r="T213" s="560"/>
      <c r="U213" s="560"/>
      <c r="V213" s="560"/>
      <c r="W213" s="560"/>
      <c r="X213" s="560"/>
      <c r="Y213" s="560"/>
      <c r="Z213" s="560"/>
      <c r="AA213" s="541"/>
      <c r="AB213" s="541"/>
      <c r="AC213" s="541"/>
    </row>
    <row r="214" spans="1:68" ht="27" customHeight="1" x14ac:dyDescent="0.25">
      <c r="A214" s="54" t="s">
        <v>347</v>
      </c>
      <c r="B214" s="54" t="s">
        <v>348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8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24</v>
      </c>
      <c r="Y214" s="546">
        <f>IFERROR(IF(X214="",0,CEILING((X214/$H214),1)*$H214),"")</f>
        <v>24</v>
      </c>
      <c r="Z214" s="36">
        <f>IFERROR(IF(Y214=0,"",ROUNDUP(Y214/H214,0)*0.00651),"")</f>
        <v>6.5100000000000005E-2</v>
      </c>
      <c r="AA214" s="56"/>
      <c r="AB214" s="57"/>
      <c r="AC214" s="259" t="s">
        <v>349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26.520000000000003</v>
      </c>
      <c r="BN214" s="64">
        <f>IFERROR(Y214*I214/H214,"0")</f>
        <v>26.520000000000003</v>
      </c>
      <c r="BO214" s="64">
        <f>IFERROR(1/J214*(X214/H214),"0")</f>
        <v>5.4945054945054951E-2</v>
      </c>
      <c r="BP214" s="64">
        <f>IFERROR(1/J214*(Y214/H214),"0")</f>
        <v>5.4945054945054951E-2</v>
      </c>
    </row>
    <row r="215" spans="1:68" ht="27" customHeight="1" x14ac:dyDescent="0.25">
      <c r="A215" s="54" t="s">
        <v>350</v>
      </c>
      <c r="B215" s="54" t="s">
        <v>351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58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32</v>
      </c>
      <c r="Y215" s="546">
        <f>IFERROR(IF(X215="",0,CEILING((X215/$H215),1)*$H215),"")</f>
        <v>33.6</v>
      </c>
      <c r="Z215" s="36">
        <f>IFERROR(IF(Y215=0,"",ROUNDUP(Y215/H215,0)*0.00651),"")</f>
        <v>9.1139999999999999E-2</v>
      </c>
      <c r="AA215" s="56"/>
      <c r="AB215" s="57"/>
      <c r="AC215" s="261" t="s">
        <v>352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35.360000000000007</v>
      </c>
      <c r="BN215" s="64">
        <f>IFERROR(Y215*I215/H215,"0")</f>
        <v>37.128000000000007</v>
      </c>
      <c r="BO215" s="64">
        <f>IFERROR(1/J215*(X215/H215),"0")</f>
        <v>7.3260073260073263E-2</v>
      </c>
      <c r="BP215" s="64">
        <f>IFERROR(1/J215*(Y215/H215),"0")</f>
        <v>7.6923076923076941E-2</v>
      </c>
    </row>
    <row r="216" spans="1:68" x14ac:dyDescent="0.2">
      <c r="A216" s="559"/>
      <c r="B216" s="560"/>
      <c r="C216" s="560"/>
      <c r="D216" s="560"/>
      <c r="E216" s="560"/>
      <c r="F216" s="560"/>
      <c r="G216" s="560"/>
      <c r="H216" s="560"/>
      <c r="I216" s="560"/>
      <c r="J216" s="560"/>
      <c r="K216" s="560"/>
      <c r="L216" s="560"/>
      <c r="M216" s="560"/>
      <c r="N216" s="560"/>
      <c r="O216" s="561"/>
      <c r="P216" s="564" t="s">
        <v>71</v>
      </c>
      <c r="Q216" s="565"/>
      <c r="R216" s="565"/>
      <c r="S216" s="565"/>
      <c r="T216" s="565"/>
      <c r="U216" s="565"/>
      <c r="V216" s="566"/>
      <c r="W216" s="37" t="s">
        <v>72</v>
      </c>
      <c r="X216" s="547">
        <f>IFERROR(X214/H214,"0")+IFERROR(X215/H215,"0")</f>
        <v>23.333333333333336</v>
      </c>
      <c r="Y216" s="547">
        <f>IFERROR(Y214/H214,"0")+IFERROR(Y215/H215,"0")</f>
        <v>24</v>
      </c>
      <c r="Z216" s="547">
        <f>IFERROR(IF(Z214="",0,Z214),"0")+IFERROR(IF(Z215="",0,Z215),"0")</f>
        <v>0.15623999999999999</v>
      </c>
      <c r="AA216" s="548"/>
      <c r="AB216" s="548"/>
      <c r="AC216" s="548"/>
    </row>
    <row r="217" spans="1:68" x14ac:dyDescent="0.2">
      <c r="A217" s="560"/>
      <c r="B217" s="560"/>
      <c r="C217" s="560"/>
      <c r="D217" s="560"/>
      <c r="E217" s="560"/>
      <c r="F217" s="560"/>
      <c r="G217" s="560"/>
      <c r="H217" s="560"/>
      <c r="I217" s="560"/>
      <c r="J217" s="560"/>
      <c r="K217" s="560"/>
      <c r="L217" s="560"/>
      <c r="M217" s="560"/>
      <c r="N217" s="560"/>
      <c r="O217" s="561"/>
      <c r="P217" s="564" t="s">
        <v>71</v>
      </c>
      <c r="Q217" s="565"/>
      <c r="R217" s="565"/>
      <c r="S217" s="565"/>
      <c r="T217" s="565"/>
      <c r="U217" s="565"/>
      <c r="V217" s="566"/>
      <c r="W217" s="37" t="s">
        <v>69</v>
      </c>
      <c r="X217" s="547">
        <f>IFERROR(SUM(X214:X215),"0")</f>
        <v>56</v>
      </c>
      <c r="Y217" s="547">
        <f>IFERROR(SUM(Y214:Y215),"0")</f>
        <v>57.6</v>
      </c>
      <c r="Z217" s="37"/>
      <c r="AA217" s="548"/>
      <c r="AB217" s="548"/>
      <c r="AC217" s="548"/>
    </row>
    <row r="218" spans="1:68" ht="16.5" hidden="1" customHeight="1" x14ac:dyDescent="0.25">
      <c r="A218" s="562" t="s">
        <v>353</v>
      </c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0"/>
      <c r="P218" s="560"/>
      <c r="Q218" s="560"/>
      <c r="R218" s="560"/>
      <c r="S218" s="560"/>
      <c r="T218" s="560"/>
      <c r="U218" s="560"/>
      <c r="V218" s="560"/>
      <c r="W218" s="560"/>
      <c r="X218" s="560"/>
      <c r="Y218" s="560"/>
      <c r="Z218" s="560"/>
      <c r="AA218" s="540"/>
      <c r="AB218" s="540"/>
      <c r="AC218" s="540"/>
    </row>
    <row r="219" spans="1:68" ht="14.25" hidden="1" customHeight="1" x14ac:dyDescent="0.25">
      <c r="A219" s="567" t="s">
        <v>99</v>
      </c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0"/>
      <c r="P219" s="560"/>
      <c r="Q219" s="560"/>
      <c r="R219" s="560"/>
      <c r="S219" s="560"/>
      <c r="T219" s="560"/>
      <c r="U219" s="560"/>
      <c r="V219" s="560"/>
      <c r="W219" s="560"/>
      <c r="X219" s="560"/>
      <c r="Y219" s="560"/>
      <c r="Z219" s="560"/>
      <c r="AA219" s="541"/>
      <c r="AB219" s="541"/>
      <c r="AC219" s="541"/>
    </row>
    <row r="220" spans="1:68" ht="27" hidden="1" customHeight="1" x14ac:dyDescent="0.25">
      <c r="A220" s="54" t="s">
        <v>354</v>
      </c>
      <c r="B220" s="54" t="s">
        <v>355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0" t="s">
        <v>356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357</v>
      </c>
      <c r="AC220" s="263" t="s">
        <v>358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30</v>
      </c>
      <c r="Y221" s="546">
        <f t="shared" si="21"/>
        <v>34.799999999999997</v>
      </c>
      <c r="Z221" s="36">
        <f>IFERROR(IF(Y221=0,"",ROUNDUP(Y221/H221,0)*0.01898),"")</f>
        <v>5.6940000000000004E-2</v>
      </c>
      <c r="AA221" s="56"/>
      <c r="AB221" s="57"/>
      <c r="AC221" s="265" t="s">
        <v>361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31.125000000000004</v>
      </c>
      <c r="BN221" s="64">
        <f t="shared" si="23"/>
        <v>36.104999999999997</v>
      </c>
      <c r="BO221" s="64">
        <f t="shared" si="24"/>
        <v>4.0409482758620691E-2</v>
      </c>
      <c r="BP221" s="64">
        <f t="shared" si="25"/>
        <v>4.6875E-2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358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364</v>
      </c>
      <c r="B223" s="54" t="s">
        <v>365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 t="s">
        <v>103</v>
      </c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30</v>
      </c>
      <c r="Y223" s="546">
        <f t="shared" si="21"/>
        <v>34.799999999999997</v>
      </c>
      <c r="Z223" s="36">
        <f>IFERROR(IF(Y223=0,"",ROUNDUP(Y223/H223,0)*0.01898),"")</f>
        <v>5.6940000000000004E-2</v>
      </c>
      <c r="AA223" s="56"/>
      <c r="AB223" s="57"/>
      <c r="AC223" s="269" t="s">
        <v>366</v>
      </c>
      <c r="AG223" s="64"/>
      <c r="AJ223" s="68" t="s">
        <v>106</v>
      </c>
      <c r="AK223" s="68">
        <v>92.8</v>
      </c>
      <c r="BB223" s="270" t="s">
        <v>1</v>
      </c>
      <c r="BM223" s="64">
        <f t="shared" si="22"/>
        <v>31.125000000000004</v>
      </c>
      <c r="BN223" s="64">
        <f t="shared" si="23"/>
        <v>36.104999999999997</v>
      </c>
      <c r="BO223" s="64">
        <f t="shared" si="24"/>
        <v>4.0409482758620691E-2</v>
      </c>
      <c r="BP223" s="64">
        <f t="shared" si="25"/>
        <v>4.6875E-2</v>
      </c>
    </row>
    <row r="224" spans="1:68" ht="27" customHeight="1" x14ac:dyDescent="0.25">
      <c r="A224" s="54" t="s">
        <v>367</v>
      </c>
      <c r="B224" s="54" t="s">
        <v>368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 t="s">
        <v>199</v>
      </c>
      <c r="M224" s="33" t="s">
        <v>104</v>
      </c>
      <c r="N224" s="33"/>
      <c r="O224" s="32">
        <v>55</v>
      </c>
      <c r="P224" s="6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28</v>
      </c>
      <c r="Y224" s="546">
        <f t="shared" si="21"/>
        <v>28</v>
      </c>
      <c r="Z224" s="36">
        <f t="shared" ref="Z224:Z229" si="26">IFERROR(IF(Y224=0,"",ROUNDUP(Y224/H224,0)*0.00902),"")</f>
        <v>6.3140000000000002E-2</v>
      </c>
      <c r="AA224" s="56"/>
      <c r="AB224" s="57"/>
      <c r="AC224" s="271" t="s">
        <v>361</v>
      </c>
      <c r="AG224" s="64"/>
      <c r="AJ224" s="68" t="s">
        <v>106</v>
      </c>
      <c r="AK224" s="68">
        <v>48</v>
      </c>
      <c r="BB224" s="272" t="s">
        <v>1</v>
      </c>
      <c r="BM224" s="64">
        <f t="shared" si="22"/>
        <v>29.47</v>
      </c>
      <c r="BN224" s="64">
        <f t="shared" si="23"/>
        <v>29.47</v>
      </c>
      <c r="BO224" s="64">
        <f t="shared" si="24"/>
        <v>5.3030303030303032E-2</v>
      </c>
      <c r="BP224" s="64">
        <f t="shared" si="25"/>
        <v>5.3030303030303032E-2</v>
      </c>
    </row>
    <row r="225" spans="1:68" ht="27" hidden="1" customHeight="1" x14ac:dyDescent="0.25">
      <c r="A225" s="54" t="s">
        <v>367</v>
      </c>
      <c r="B225" s="54" t="s">
        <v>369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8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370</v>
      </c>
      <c r="B226" s="54" t="s">
        <v>371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373</v>
      </c>
      <c r="B227" s="54" t="s">
        <v>374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358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375</v>
      </c>
      <c r="B228" s="54" t="s">
        <v>376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 t="s">
        <v>199</v>
      </c>
      <c r="M228" s="33" t="s">
        <v>104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40</v>
      </c>
      <c r="Y228" s="546">
        <f t="shared" si="21"/>
        <v>40</v>
      </c>
      <c r="Z228" s="36">
        <f t="shared" si="26"/>
        <v>9.0200000000000002E-2</v>
      </c>
      <c r="AA228" s="56"/>
      <c r="AB228" s="57"/>
      <c r="AC228" s="279" t="s">
        <v>366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42.1</v>
      </c>
      <c r="BN228" s="64">
        <f t="shared" si="23"/>
        <v>42.1</v>
      </c>
      <c r="BO228" s="64">
        <f t="shared" si="24"/>
        <v>7.575757575757576E-2</v>
      </c>
      <c r="BP228" s="64">
        <f t="shared" si="25"/>
        <v>7.575757575757576E-2</v>
      </c>
    </row>
    <row r="229" spans="1:68" ht="27" hidden="1" customHeight="1" x14ac:dyDescent="0.25">
      <c r="A229" s="54" t="s">
        <v>375</v>
      </c>
      <c r="B229" s="54" t="s">
        <v>377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3" t="s">
        <v>378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59"/>
      <c r="B230" s="560"/>
      <c r="C230" s="560"/>
      <c r="D230" s="560"/>
      <c r="E230" s="560"/>
      <c r="F230" s="560"/>
      <c r="G230" s="560"/>
      <c r="H230" s="560"/>
      <c r="I230" s="560"/>
      <c r="J230" s="560"/>
      <c r="K230" s="560"/>
      <c r="L230" s="560"/>
      <c r="M230" s="560"/>
      <c r="N230" s="560"/>
      <c r="O230" s="561"/>
      <c r="P230" s="564" t="s">
        <v>71</v>
      </c>
      <c r="Q230" s="565"/>
      <c r="R230" s="565"/>
      <c r="S230" s="565"/>
      <c r="T230" s="565"/>
      <c r="U230" s="565"/>
      <c r="V230" s="566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22.172413793103448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23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0.26722000000000001</v>
      </c>
      <c r="AA230" s="548"/>
      <c r="AB230" s="548"/>
      <c r="AC230" s="548"/>
    </row>
    <row r="231" spans="1:68" x14ac:dyDescent="0.2">
      <c r="A231" s="560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64" t="s">
        <v>71</v>
      </c>
      <c r="Q231" s="565"/>
      <c r="R231" s="565"/>
      <c r="S231" s="565"/>
      <c r="T231" s="565"/>
      <c r="U231" s="565"/>
      <c r="V231" s="566"/>
      <c r="W231" s="37" t="s">
        <v>69</v>
      </c>
      <c r="X231" s="547">
        <f>IFERROR(SUM(X220:X229),"0")</f>
        <v>128</v>
      </c>
      <c r="Y231" s="547">
        <f>IFERROR(SUM(Y220:Y229),"0")</f>
        <v>137.6</v>
      </c>
      <c r="Z231" s="37"/>
      <c r="AA231" s="548"/>
      <c r="AB231" s="548"/>
      <c r="AC231" s="548"/>
    </row>
    <row r="232" spans="1:68" ht="14.25" hidden="1" customHeight="1" x14ac:dyDescent="0.25">
      <c r="A232" s="567" t="s">
        <v>135</v>
      </c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0"/>
      <c r="P232" s="560"/>
      <c r="Q232" s="560"/>
      <c r="R232" s="560"/>
      <c r="S232" s="560"/>
      <c r="T232" s="560"/>
      <c r="U232" s="560"/>
      <c r="V232" s="560"/>
      <c r="W232" s="560"/>
      <c r="X232" s="560"/>
      <c r="Y232" s="560"/>
      <c r="Z232" s="560"/>
      <c r="AA232" s="541"/>
      <c r="AB232" s="541"/>
      <c r="AC232" s="541"/>
    </row>
    <row r="233" spans="1:68" ht="27" hidden="1" customHeight="1" x14ac:dyDescent="0.25">
      <c r="A233" s="54" t="s">
        <v>379</v>
      </c>
      <c r="B233" s="54" t="s">
        <v>380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381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9"/>
      <c r="B234" s="560"/>
      <c r="C234" s="560"/>
      <c r="D234" s="560"/>
      <c r="E234" s="560"/>
      <c r="F234" s="560"/>
      <c r="G234" s="560"/>
      <c r="H234" s="560"/>
      <c r="I234" s="560"/>
      <c r="J234" s="560"/>
      <c r="K234" s="560"/>
      <c r="L234" s="560"/>
      <c r="M234" s="560"/>
      <c r="N234" s="560"/>
      <c r="O234" s="561"/>
      <c r="P234" s="564" t="s">
        <v>71</v>
      </c>
      <c r="Q234" s="565"/>
      <c r="R234" s="565"/>
      <c r="S234" s="565"/>
      <c r="T234" s="565"/>
      <c r="U234" s="565"/>
      <c r="V234" s="566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60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64" t="s">
        <v>71</v>
      </c>
      <c r="Q235" s="565"/>
      <c r="R235" s="565"/>
      <c r="S235" s="565"/>
      <c r="T235" s="565"/>
      <c r="U235" s="565"/>
      <c r="V235" s="566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7" t="s">
        <v>382</v>
      </c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0"/>
      <c r="P236" s="560"/>
      <c r="Q236" s="560"/>
      <c r="R236" s="560"/>
      <c r="S236" s="560"/>
      <c r="T236" s="560"/>
      <c r="U236" s="560"/>
      <c r="V236" s="560"/>
      <c r="W236" s="560"/>
      <c r="X236" s="560"/>
      <c r="Y236" s="560"/>
      <c r="Z236" s="560"/>
      <c r="AA236" s="541"/>
      <c r="AB236" s="541"/>
      <c r="AC236" s="541"/>
    </row>
    <row r="237" spans="1:68" ht="27" customHeight="1" x14ac:dyDescent="0.25">
      <c r="A237" s="54" t="s">
        <v>383</v>
      </c>
      <c r="B237" s="54" t="s">
        <v>384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282</v>
      </c>
      <c r="L237" s="32"/>
      <c r="M237" s="33" t="s">
        <v>283</v>
      </c>
      <c r="N237" s="33"/>
      <c r="O237" s="32">
        <v>45</v>
      </c>
      <c r="P237" s="60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6</v>
      </c>
      <c r="Y237" s="546">
        <f>IFERROR(IF(X237="",0,CEILING((X237/$H237),1)*$H237),"")</f>
        <v>7.2</v>
      </c>
      <c r="Z237" s="36">
        <f>IFERROR(IF(Y237=0,"",ROUNDUP(Y237/H237,0)*0.0059),"")</f>
        <v>2.3599999999999999E-2</v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6.5833333333333339</v>
      </c>
      <c r="BN237" s="64">
        <f>IFERROR(Y237*I237/H237,"0")</f>
        <v>7.9</v>
      </c>
      <c r="BO237" s="64">
        <f>IFERROR(1/J237*(X237/H237),"0")</f>
        <v>1.5432098765432096E-2</v>
      </c>
      <c r="BP237" s="64">
        <f>IFERROR(1/J237*(Y237/H237),"0")</f>
        <v>1.8518518518518517E-2</v>
      </c>
    </row>
    <row r="238" spans="1:68" x14ac:dyDescent="0.2">
      <c r="A238" s="559"/>
      <c r="B238" s="560"/>
      <c r="C238" s="560"/>
      <c r="D238" s="560"/>
      <c r="E238" s="560"/>
      <c r="F238" s="560"/>
      <c r="G238" s="560"/>
      <c r="H238" s="560"/>
      <c r="I238" s="560"/>
      <c r="J238" s="560"/>
      <c r="K238" s="560"/>
      <c r="L238" s="560"/>
      <c r="M238" s="560"/>
      <c r="N238" s="560"/>
      <c r="O238" s="561"/>
      <c r="P238" s="564" t="s">
        <v>71</v>
      </c>
      <c r="Q238" s="565"/>
      <c r="R238" s="565"/>
      <c r="S238" s="565"/>
      <c r="T238" s="565"/>
      <c r="U238" s="565"/>
      <c r="V238" s="566"/>
      <c r="W238" s="37" t="s">
        <v>72</v>
      </c>
      <c r="X238" s="547">
        <f>IFERROR(X237/H237,"0")</f>
        <v>3.333333333333333</v>
      </c>
      <c r="Y238" s="547">
        <f>IFERROR(Y237/H237,"0")</f>
        <v>4</v>
      </c>
      <c r="Z238" s="547">
        <f>IFERROR(IF(Z237="",0,Z237),"0")</f>
        <v>2.3599999999999999E-2</v>
      </c>
      <c r="AA238" s="548"/>
      <c r="AB238" s="548"/>
      <c r="AC238" s="548"/>
    </row>
    <row r="239" spans="1:68" x14ac:dyDescent="0.2">
      <c r="A239" s="560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64" t="s">
        <v>71</v>
      </c>
      <c r="Q239" s="565"/>
      <c r="R239" s="565"/>
      <c r="S239" s="565"/>
      <c r="T239" s="565"/>
      <c r="U239" s="565"/>
      <c r="V239" s="566"/>
      <c r="W239" s="37" t="s">
        <v>69</v>
      </c>
      <c r="X239" s="547">
        <f>IFERROR(SUM(X237:X237),"0")</f>
        <v>6</v>
      </c>
      <c r="Y239" s="547">
        <f>IFERROR(SUM(Y237:Y237),"0")</f>
        <v>7.2</v>
      </c>
      <c r="Z239" s="37"/>
      <c r="AA239" s="548"/>
      <c r="AB239" s="548"/>
      <c r="AC239" s="548"/>
    </row>
    <row r="240" spans="1:68" ht="14.25" hidden="1" customHeight="1" x14ac:dyDescent="0.25">
      <c r="A240" s="567" t="s">
        <v>386</v>
      </c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0"/>
      <c r="P240" s="560"/>
      <c r="Q240" s="560"/>
      <c r="R240" s="560"/>
      <c r="S240" s="560"/>
      <c r="T240" s="560"/>
      <c r="U240" s="560"/>
      <c r="V240" s="560"/>
      <c r="W240" s="560"/>
      <c r="X240" s="560"/>
      <c r="Y240" s="560"/>
      <c r="Z240" s="560"/>
      <c r="AA240" s="541"/>
      <c r="AB240" s="541"/>
      <c r="AC240" s="541"/>
    </row>
    <row r="241" spans="1:68" ht="27" hidden="1" customHeight="1" x14ac:dyDescent="0.25">
      <c r="A241" s="54" t="s">
        <v>387</v>
      </c>
      <c r="B241" s="54" t="s">
        <v>388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282</v>
      </c>
      <c r="L241" s="32"/>
      <c r="M241" s="33" t="s">
        <v>283</v>
      </c>
      <c r="N241" s="33"/>
      <c r="O241" s="32">
        <v>90</v>
      </c>
      <c r="P24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390</v>
      </c>
      <c r="B242" s="54" t="s">
        <v>391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7.0000000000000009</v>
      </c>
      <c r="Y242" s="546">
        <f>IFERROR(IF(X242="",0,CEILING((X242/$H242),1)*$H242),"")</f>
        <v>7.2</v>
      </c>
      <c r="Z242" s="36">
        <f>IFERROR(IF(Y242=0,"",ROUNDUP(Y242/H242,0)*0.0059),"")</f>
        <v>2.3599999999999999E-2</v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7.6805555555555571</v>
      </c>
      <c r="BN242" s="64">
        <f>IFERROR(Y242*I242/H242,"0")</f>
        <v>7.9</v>
      </c>
      <c r="BO242" s="64">
        <f>IFERROR(1/J242*(X242/H242),"0")</f>
        <v>1.800411522633745E-2</v>
      </c>
      <c r="BP242" s="64">
        <f>IFERROR(1/J242*(Y242/H242),"0")</f>
        <v>1.8518518518518517E-2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394</v>
      </c>
      <c r="B244" s="54" t="s">
        <v>395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396</v>
      </c>
      <c r="B245" s="54" t="s">
        <v>397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69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9"/>
      <c r="B246" s="560"/>
      <c r="C246" s="560"/>
      <c r="D246" s="560"/>
      <c r="E246" s="560"/>
      <c r="F246" s="560"/>
      <c r="G246" s="560"/>
      <c r="H246" s="560"/>
      <c r="I246" s="560"/>
      <c r="J246" s="560"/>
      <c r="K246" s="560"/>
      <c r="L246" s="560"/>
      <c r="M246" s="560"/>
      <c r="N246" s="560"/>
      <c r="O246" s="561"/>
      <c r="P246" s="564" t="s">
        <v>71</v>
      </c>
      <c r="Q246" s="565"/>
      <c r="R246" s="565"/>
      <c r="S246" s="565"/>
      <c r="T246" s="565"/>
      <c r="U246" s="565"/>
      <c r="V246" s="566"/>
      <c r="W246" s="37" t="s">
        <v>72</v>
      </c>
      <c r="X246" s="547">
        <f>IFERROR(X241/H241,"0")+IFERROR(X242/H242,"0")+IFERROR(X243/H243,"0")+IFERROR(X244/H244,"0")+IFERROR(X245/H245,"0")</f>
        <v>3.8888888888888893</v>
      </c>
      <c r="Y246" s="547">
        <f>IFERROR(Y241/H241,"0")+IFERROR(Y242/H242,"0")+IFERROR(Y243/H243,"0")+IFERROR(Y244/H244,"0")+IFERROR(Y245/H245,"0")</f>
        <v>4</v>
      </c>
      <c r="Z246" s="547">
        <f>IFERROR(IF(Z241="",0,Z241),"0")+IFERROR(IF(Z242="",0,Z242),"0")+IFERROR(IF(Z243="",0,Z243),"0")+IFERROR(IF(Z244="",0,Z244),"0")+IFERROR(IF(Z245="",0,Z245),"0")</f>
        <v>2.3599999999999999E-2</v>
      </c>
      <c r="AA246" s="548"/>
      <c r="AB246" s="548"/>
      <c r="AC246" s="548"/>
    </row>
    <row r="247" spans="1:68" x14ac:dyDescent="0.2">
      <c r="A247" s="560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64" t="s">
        <v>71</v>
      </c>
      <c r="Q247" s="565"/>
      <c r="R247" s="565"/>
      <c r="S247" s="565"/>
      <c r="T247" s="565"/>
      <c r="U247" s="565"/>
      <c r="V247" s="566"/>
      <c r="W247" s="37" t="s">
        <v>69</v>
      </c>
      <c r="X247" s="547">
        <f>IFERROR(SUM(X241:X245),"0")</f>
        <v>7.0000000000000009</v>
      </c>
      <c r="Y247" s="547">
        <f>IFERROR(SUM(Y241:Y245),"0")</f>
        <v>7.2</v>
      </c>
      <c r="Z247" s="37"/>
      <c r="AA247" s="548"/>
      <c r="AB247" s="548"/>
      <c r="AC247" s="548"/>
    </row>
    <row r="248" spans="1:68" ht="16.5" hidden="1" customHeight="1" x14ac:dyDescent="0.25">
      <c r="A248" s="562" t="s">
        <v>398</v>
      </c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0"/>
      <c r="P248" s="560"/>
      <c r="Q248" s="560"/>
      <c r="R248" s="560"/>
      <c r="S248" s="560"/>
      <c r="T248" s="560"/>
      <c r="U248" s="560"/>
      <c r="V248" s="560"/>
      <c r="W248" s="560"/>
      <c r="X248" s="560"/>
      <c r="Y248" s="560"/>
      <c r="Z248" s="560"/>
      <c r="AA248" s="540"/>
      <c r="AB248" s="540"/>
      <c r="AC248" s="540"/>
    </row>
    <row r="249" spans="1:68" ht="14.25" hidden="1" customHeight="1" x14ac:dyDescent="0.25">
      <c r="A249" s="567" t="s">
        <v>99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1"/>
      <c r="AB249" s="541"/>
      <c r="AC249" s="541"/>
    </row>
    <row r="250" spans="1:68" ht="27" hidden="1" customHeight="1" x14ac:dyDescent="0.25">
      <c r="A250" s="54" t="s">
        <v>399</v>
      </c>
      <c r="B250" s="54" t="s">
        <v>400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402</v>
      </c>
      <c r="B251" s="54" t="s">
        <v>403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408</v>
      </c>
      <c r="B253" s="54" t="s">
        <v>409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411</v>
      </c>
      <c r="B254" s="54" t="s">
        <v>412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9"/>
      <c r="B255" s="560"/>
      <c r="C255" s="560"/>
      <c r="D255" s="560"/>
      <c r="E255" s="560"/>
      <c r="F255" s="560"/>
      <c r="G255" s="560"/>
      <c r="H255" s="560"/>
      <c r="I255" s="560"/>
      <c r="J255" s="560"/>
      <c r="K255" s="560"/>
      <c r="L255" s="560"/>
      <c r="M255" s="560"/>
      <c r="N255" s="560"/>
      <c r="O255" s="561"/>
      <c r="P255" s="564" t="s">
        <v>71</v>
      </c>
      <c r="Q255" s="565"/>
      <c r="R255" s="565"/>
      <c r="S255" s="565"/>
      <c r="T255" s="565"/>
      <c r="U255" s="565"/>
      <c r="V255" s="566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60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64" t="s">
        <v>71</v>
      </c>
      <c r="Q256" s="565"/>
      <c r="R256" s="565"/>
      <c r="S256" s="565"/>
      <c r="T256" s="565"/>
      <c r="U256" s="565"/>
      <c r="V256" s="566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62" t="s">
        <v>414</v>
      </c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0"/>
      <c r="P257" s="560"/>
      <c r="Q257" s="560"/>
      <c r="R257" s="560"/>
      <c r="S257" s="560"/>
      <c r="T257" s="560"/>
      <c r="U257" s="560"/>
      <c r="V257" s="560"/>
      <c r="W257" s="560"/>
      <c r="X257" s="560"/>
      <c r="Y257" s="560"/>
      <c r="Z257" s="560"/>
      <c r="AA257" s="540"/>
      <c r="AB257" s="540"/>
      <c r="AC257" s="540"/>
    </row>
    <row r="258" spans="1:68" ht="14.25" hidden="1" customHeight="1" x14ac:dyDescent="0.25">
      <c r="A258" s="567" t="s">
        <v>99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1"/>
      <c r="AB258" s="541"/>
      <c r="AC258" s="541"/>
    </row>
    <row r="259" spans="1:68" ht="27" hidden="1" customHeight="1" x14ac:dyDescent="0.25">
      <c r="A259" s="54" t="s">
        <v>415</v>
      </c>
      <c r="B259" s="54" t="s">
        <v>416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417</v>
      </c>
      <c r="B260" s="54" t="s">
        <v>418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64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425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9"/>
      <c r="B263" s="560"/>
      <c r="C263" s="560"/>
      <c r="D263" s="560"/>
      <c r="E263" s="560"/>
      <c r="F263" s="560"/>
      <c r="G263" s="560"/>
      <c r="H263" s="560"/>
      <c r="I263" s="560"/>
      <c r="J263" s="560"/>
      <c r="K263" s="560"/>
      <c r="L263" s="560"/>
      <c r="M263" s="560"/>
      <c r="N263" s="560"/>
      <c r="O263" s="561"/>
      <c r="P263" s="564" t="s">
        <v>71</v>
      </c>
      <c r="Q263" s="565"/>
      <c r="R263" s="565"/>
      <c r="S263" s="565"/>
      <c r="T263" s="565"/>
      <c r="U263" s="565"/>
      <c r="V263" s="566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60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64" t="s">
        <v>71</v>
      </c>
      <c r="Q264" s="565"/>
      <c r="R264" s="565"/>
      <c r="S264" s="565"/>
      <c r="T264" s="565"/>
      <c r="U264" s="565"/>
      <c r="V264" s="566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2" t="s">
        <v>426</v>
      </c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0"/>
      <c r="P265" s="560"/>
      <c r="Q265" s="560"/>
      <c r="R265" s="560"/>
      <c r="S265" s="560"/>
      <c r="T265" s="560"/>
      <c r="U265" s="560"/>
      <c r="V265" s="560"/>
      <c r="W265" s="560"/>
      <c r="X265" s="560"/>
      <c r="Y265" s="560"/>
      <c r="Z265" s="560"/>
      <c r="AA265" s="540"/>
      <c r="AB265" s="540"/>
      <c r="AC265" s="540"/>
    </row>
    <row r="266" spans="1:68" ht="14.25" hidden="1" customHeight="1" x14ac:dyDescent="0.25">
      <c r="A266" s="567" t="s">
        <v>73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1"/>
      <c r="AB266" s="541"/>
      <c r="AC266" s="541"/>
    </row>
    <row r="267" spans="1:68" ht="27" hidden="1" customHeight="1" x14ac:dyDescent="0.25">
      <c r="A267" s="54" t="s">
        <v>427</v>
      </c>
      <c r="B267" s="54" t="s">
        <v>428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429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430</v>
      </c>
      <c r="B268" s="54" t="s">
        <v>431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216</v>
      </c>
      <c r="M268" s="33" t="s">
        <v>84</v>
      </c>
      <c r="N268" s="33"/>
      <c r="O268" s="32">
        <v>40</v>
      </c>
      <c r="P268" s="65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60</v>
      </c>
      <c r="Y268" s="546">
        <f>IFERROR(IF(X268="",0,CEILING((X268/$H268),1)*$H268),"")</f>
        <v>60</v>
      </c>
      <c r="Z268" s="36">
        <f>IFERROR(IF(Y268=0,"",ROUNDUP(Y268/H268,0)*0.00651),"")</f>
        <v>0.16275000000000001</v>
      </c>
      <c r="AA268" s="56"/>
      <c r="AB268" s="57"/>
      <c r="AC268" s="317" t="s">
        <v>432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66.300000000000011</v>
      </c>
      <c r="BN268" s="64">
        <f>IFERROR(Y268*I268/H268,"0")</f>
        <v>66.300000000000011</v>
      </c>
      <c r="BO268" s="64">
        <f>IFERROR(1/J268*(X268/H268),"0")</f>
        <v>0.13736263736263737</v>
      </c>
      <c r="BP268" s="64">
        <f>IFERROR(1/J268*(Y268/H268),"0")</f>
        <v>0.13736263736263737</v>
      </c>
    </row>
    <row r="269" spans="1:68" ht="37.5" customHeight="1" x14ac:dyDescent="0.25">
      <c r="A269" s="54" t="s">
        <v>433</v>
      </c>
      <c r="B269" s="54" t="s">
        <v>434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/>
      <c r="M269" s="33" t="s">
        <v>77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140</v>
      </c>
      <c r="Y269" s="546">
        <f>IFERROR(IF(X269="",0,CEILING((X269/$H269),1)*$H269),"")</f>
        <v>141.6</v>
      </c>
      <c r="Z269" s="36">
        <f>IFERROR(IF(Y269=0,"",ROUNDUP(Y269/H269,0)*0.00651),"")</f>
        <v>0.38408999999999999</v>
      </c>
      <c r="AA269" s="56"/>
      <c r="AB269" s="57"/>
      <c r="AC269" s="319" t="s">
        <v>435</v>
      </c>
      <c r="AG269" s="64"/>
      <c r="AJ269" s="68" t="s">
        <v>106</v>
      </c>
      <c r="AK269" s="68">
        <v>2.4</v>
      </c>
      <c r="BB269" s="320" t="s">
        <v>1</v>
      </c>
      <c r="BM269" s="64">
        <f>IFERROR(X269*I269/H269,"0")</f>
        <v>150.5</v>
      </c>
      <c r="BN269" s="64">
        <f>IFERROR(Y269*I269/H269,"0")</f>
        <v>152.22</v>
      </c>
      <c r="BO269" s="64">
        <f>IFERROR(1/J269*(X269/H269),"0")</f>
        <v>0.32051282051282054</v>
      </c>
      <c r="BP269" s="64">
        <f>IFERROR(1/J269*(Y269/H269),"0")</f>
        <v>0.32417582417582419</v>
      </c>
    </row>
    <row r="270" spans="1:68" x14ac:dyDescent="0.2">
      <c r="A270" s="559"/>
      <c r="B270" s="560"/>
      <c r="C270" s="560"/>
      <c r="D270" s="560"/>
      <c r="E270" s="560"/>
      <c r="F270" s="560"/>
      <c r="G270" s="560"/>
      <c r="H270" s="560"/>
      <c r="I270" s="560"/>
      <c r="J270" s="560"/>
      <c r="K270" s="560"/>
      <c r="L270" s="560"/>
      <c r="M270" s="560"/>
      <c r="N270" s="560"/>
      <c r="O270" s="561"/>
      <c r="P270" s="564" t="s">
        <v>71</v>
      </c>
      <c r="Q270" s="565"/>
      <c r="R270" s="565"/>
      <c r="S270" s="565"/>
      <c r="T270" s="565"/>
      <c r="U270" s="565"/>
      <c r="V270" s="566"/>
      <c r="W270" s="37" t="s">
        <v>72</v>
      </c>
      <c r="X270" s="547">
        <f>IFERROR(X267/H267,"0")+IFERROR(X268/H268,"0")+IFERROR(X269/H269,"0")</f>
        <v>83.333333333333343</v>
      </c>
      <c r="Y270" s="547">
        <f>IFERROR(Y267/H267,"0")+IFERROR(Y268/H268,"0")+IFERROR(Y269/H269,"0")</f>
        <v>84</v>
      </c>
      <c r="Z270" s="547">
        <f>IFERROR(IF(Z267="",0,Z267),"0")+IFERROR(IF(Z268="",0,Z268),"0")+IFERROR(IF(Z269="",0,Z269),"0")</f>
        <v>0.54683999999999999</v>
      </c>
      <c r="AA270" s="548"/>
      <c r="AB270" s="548"/>
      <c r="AC270" s="548"/>
    </row>
    <row r="271" spans="1:68" x14ac:dyDescent="0.2">
      <c r="A271" s="560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64" t="s">
        <v>71</v>
      </c>
      <c r="Q271" s="565"/>
      <c r="R271" s="565"/>
      <c r="S271" s="565"/>
      <c r="T271" s="565"/>
      <c r="U271" s="565"/>
      <c r="V271" s="566"/>
      <c r="W271" s="37" t="s">
        <v>69</v>
      </c>
      <c r="X271" s="547">
        <f>IFERROR(SUM(X267:X269),"0")</f>
        <v>200</v>
      </c>
      <c r="Y271" s="547">
        <f>IFERROR(SUM(Y267:Y269),"0")</f>
        <v>201.6</v>
      </c>
      <c r="Z271" s="37"/>
      <c r="AA271" s="548"/>
      <c r="AB271" s="548"/>
      <c r="AC271" s="548"/>
    </row>
    <row r="272" spans="1:68" ht="16.5" hidden="1" customHeight="1" x14ac:dyDescent="0.25">
      <c r="A272" s="562" t="s">
        <v>436</v>
      </c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0"/>
      <c r="P272" s="560"/>
      <c r="Q272" s="560"/>
      <c r="R272" s="560"/>
      <c r="S272" s="560"/>
      <c r="T272" s="560"/>
      <c r="U272" s="560"/>
      <c r="V272" s="560"/>
      <c r="W272" s="560"/>
      <c r="X272" s="560"/>
      <c r="Y272" s="560"/>
      <c r="Z272" s="560"/>
      <c r="AA272" s="540"/>
      <c r="AB272" s="540"/>
      <c r="AC272" s="540"/>
    </row>
    <row r="273" spans="1:68" ht="14.25" hidden="1" customHeight="1" x14ac:dyDescent="0.25">
      <c r="A273" s="567" t="s">
        <v>64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1"/>
      <c r="AB273" s="541"/>
      <c r="AC273" s="541"/>
    </row>
    <row r="274" spans="1:68" ht="27" hidden="1" customHeight="1" x14ac:dyDescent="0.25">
      <c r="A274" s="54" t="s">
        <v>437</v>
      </c>
      <c r="B274" s="54" t="s">
        <v>438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439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9"/>
      <c r="B275" s="560"/>
      <c r="C275" s="560"/>
      <c r="D275" s="560"/>
      <c r="E275" s="560"/>
      <c r="F275" s="560"/>
      <c r="G275" s="560"/>
      <c r="H275" s="560"/>
      <c r="I275" s="560"/>
      <c r="J275" s="560"/>
      <c r="K275" s="560"/>
      <c r="L275" s="560"/>
      <c r="M275" s="560"/>
      <c r="N275" s="560"/>
      <c r="O275" s="561"/>
      <c r="P275" s="564" t="s">
        <v>71</v>
      </c>
      <c r="Q275" s="565"/>
      <c r="R275" s="565"/>
      <c r="S275" s="565"/>
      <c r="T275" s="565"/>
      <c r="U275" s="565"/>
      <c r="V275" s="566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60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64" t="s">
        <v>71</v>
      </c>
      <c r="Q276" s="565"/>
      <c r="R276" s="565"/>
      <c r="S276" s="565"/>
      <c r="T276" s="565"/>
      <c r="U276" s="565"/>
      <c r="V276" s="566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67" t="s">
        <v>73</v>
      </c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0"/>
      <c r="P277" s="560"/>
      <c r="Q277" s="560"/>
      <c r="R277" s="560"/>
      <c r="S277" s="560"/>
      <c r="T277" s="560"/>
      <c r="U277" s="560"/>
      <c r="V277" s="560"/>
      <c r="W277" s="560"/>
      <c r="X277" s="560"/>
      <c r="Y277" s="560"/>
      <c r="Z277" s="560"/>
      <c r="AA277" s="541"/>
      <c r="AB277" s="541"/>
      <c r="AC277" s="541"/>
    </row>
    <row r="278" spans="1:68" ht="37.5" hidden="1" customHeight="1" x14ac:dyDescent="0.25">
      <c r="A278" s="54" t="s">
        <v>440</v>
      </c>
      <c r="B278" s="54" t="s">
        <v>441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442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9"/>
      <c r="B279" s="560"/>
      <c r="C279" s="560"/>
      <c r="D279" s="560"/>
      <c r="E279" s="560"/>
      <c r="F279" s="560"/>
      <c r="G279" s="560"/>
      <c r="H279" s="560"/>
      <c r="I279" s="560"/>
      <c r="J279" s="560"/>
      <c r="K279" s="560"/>
      <c r="L279" s="560"/>
      <c r="M279" s="560"/>
      <c r="N279" s="560"/>
      <c r="O279" s="561"/>
      <c r="P279" s="564" t="s">
        <v>71</v>
      </c>
      <c r="Q279" s="565"/>
      <c r="R279" s="565"/>
      <c r="S279" s="565"/>
      <c r="T279" s="565"/>
      <c r="U279" s="565"/>
      <c r="V279" s="566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60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64" t="s">
        <v>71</v>
      </c>
      <c r="Q280" s="565"/>
      <c r="R280" s="565"/>
      <c r="S280" s="565"/>
      <c r="T280" s="565"/>
      <c r="U280" s="565"/>
      <c r="V280" s="566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562" t="s">
        <v>443</v>
      </c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0"/>
      <c r="P281" s="560"/>
      <c r="Q281" s="560"/>
      <c r="R281" s="560"/>
      <c r="S281" s="560"/>
      <c r="T281" s="560"/>
      <c r="U281" s="560"/>
      <c r="V281" s="560"/>
      <c r="W281" s="560"/>
      <c r="X281" s="560"/>
      <c r="Y281" s="560"/>
      <c r="Z281" s="560"/>
      <c r="AA281" s="540"/>
      <c r="AB281" s="540"/>
      <c r="AC281" s="540"/>
    </row>
    <row r="282" spans="1:68" ht="14.25" hidden="1" customHeight="1" x14ac:dyDescent="0.25">
      <c r="A282" s="567" t="s">
        <v>99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1"/>
      <c r="AB282" s="541"/>
      <c r="AC282" s="541"/>
    </row>
    <row r="283" spans="1:68" ht="27" hidden="1" customHeight="1" x14ac:dyDescent="0.25">
      <c r="A283" s="54" t="s">
        <v>444</v>
      </c>
      <c r="B283" s="54" t="s">
        <v>445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446</v>
      </c>
      <c r="AB283" s="57"/>
      <c r="AC283" s="325" t="s">
        <v>447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9"/>
      <c r="B284" s="560"/>
      <c r="C284" s="560"/>
      <c r="D284" s="560"/>
      <c r="E284" s="560"/>
      <c r="F284" s="560"/>
      <c r="G284" s="560"/>
      <c r="H284" s="560"/>
      <c r="I284" s="560"/>
      <c r="J284" s="560"/>
      <c r="K284" s="560"/>
      <c r="L284" s="560"/>
      <c r="M284" s="560"/>
      <c r="N284" s="560"/>
      <c r="O284" s="561"/>
      <c r="P284" s="564" t="s">
        <v>71</v>
      </c>
      <c r="Q284" s="565"/>
      <c r="R284" s="565"/>
      <c r="S284" s="565"/>
      <c r="T284" s="565"/>
      <c r="U284" s="565"/>
      <c r="V284" s="566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60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64" t="s">
        <v>71</v>
      </c>
      <c r="Q285" s="565"/>
      <c r="R285" s="565"/>
      <c r="S285" s="565"/>
      <c r="T285" s="565"/>
      <c r="U285" s="565"/>
      <c r="V285" s="566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562" t="s">
        <v>448</v>
      </c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0"/>
      <c r="P286" s="560"/>
      <c r="Q286" s="560"/>
      <c r="R286" s="560"/>
      <c r="S286" s="560"/>
      <c r="T286" s="560"/>
      <c r="U286" s="560"/>
      <c r="V286" s="560"/>
      <c r="W286" s="560"/>
      <c r="X286" s="560"/>
      <c r="Y286" s="560"/>
      <c r="Z286" s="560"/>
      <c r="AA286" s="540"/>
      <c r="AB286" s="540"/>
      <c r="AC286" s="540"/>
    </row>
    <row r="287" spans="1:68" ht="14.25" hidden="1" customHeight="1" x14ac:dyDescent="0.25">
      <c r="A287" s="567" t="s">
        <v>99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1"/>
      <c r="AB287" s="541"/>
      <c r="AC287" s="541"/>
    </row>
    <row r="288" spans="1:68" ht="27" hidden="1" customHeight="1" x14ac:dyDescent="0.25">
      <c r="A288" s="54" t="s">
        <v>449</v>
      </c>
      <c r="B288" s="54" t="s">
        <v>450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451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452</v>
      </c>
      <c r="B289" s="54" t="s">
        <v>453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455</v>
      </c>
      <c r="B290" s="54" t="s">
        <v>456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457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458</v>
      </c>
      <c r="B291" s="54" t="s">
        <v>459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451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59"/>
      <c r="B293" s="560"/>
      <c r="C293" s="560"/>
      <c r="D293" s="560"/>
      <c r="E293" s="560"/>
      <c r="F293" s="560"/>
      <c r="G293" s="560"/>
      <c r="H293" s="560"/>
      <c r="I293" s="560"/>
      <c r="J293" s="560"/>
      <c r="K293" s="560"/>
      <c r="L293" s="560"/>
      <c r="M293" s="560"/>
      <c r="N293" s="560"/>
      <c r="O293" s="561"/>
      <c r="P293" s="564" t="s">
        <v>71</v>
      </c>
      <c r="Q293" s="565"/>
      <c r="R293" s="565"/>
      <c r="S293" s="565"/>
      <c r="T293" s="565"/>
      <c r="U293" s="565"/>
      <c r="V293" s="566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hidden="1" x14ac:dyDescent="0.2">
      <c r="A294" s="560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64" t="s">
        <v>71</v>
      </c>
      <c r="Q294" s="565"/>
      <c r="R294" s="565"/>
      <c r="S294" s="565"/>
      <c r="T294" s="565"/>
      <c r="U294" s="565"/>
      <c r="V294" s="566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hidden="1" customHeight="1" x14ac:dyDescent="0.25">
      <c r="A295" s="567" t="s">
        <v>64</v>
      </c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0"/>
      <c r="P295" s="560"/>
      <c r="Q295" s="560"/>
      <c r="R295" s="560"/>
      <c r="S295" s="560"/>
      <c r="T295" s="560"/>
      <c r="U295" s="560"/>
      <c r="V295" s="560"/>
      <c r="W295" s="560"/>
      <c r="X295" s="560"/>
      <c r="Y295" s="560"/>
      <c r="Z295" s="560"/>
      <c r="AA295" s="541"/>
      <c r="AB295" s="541"/>
      <c r="AC295" s="541"/>
    </row>
    <row r="296" spans="1:68" ht="27" hidden="1" customHeight="1" x14ac:dyDescent="0.25">
      <c r="A296" s="54" t="s">
        <v>463</v>
      </c>
      <c r="B296" s="54" t="s">
        <v>464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465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40</v>
      </c>
      <c r="P297" s="8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468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469</v>
      </c>
      <c r="B298" s="54" t="s">
        <v>470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471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472</v>
      </c>
      <c r="B299" s="54" t="s">
        <v>473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 t="s">
        <v>267</v>
      </c>
      <c r="M299" s="33" t="s">
        <v>68</v>
      </c>
      <c r="N299" s="33"/>
      <c r="O299" s="32">
        <v>40</v>
      </c>
      <c r="P299" s="7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468</v>
      </c>
      <c r="AG299" s="64"/>
      <c r="AJ299" s="68" t="s">
        <v>106</v>
      </c>
      <c r="AK299" s="68">
        <v>37.799999999999997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 t="s">
        <v>267</v>
      </c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87.5</v>
      </c>
      <c r="Y300" s="546">
        <f t="shared" si="27"/>
        <v>88.2</v>
      </c>
      <c r="Z300" s="36">
        <f>IFERROR(IF(Y300=0,"",ROUNDUP(Y300/H300,0)*0.00502),"")</f>
        <v>0.21084</v>
      </c>
      <c r="AA300" s="56"/>
      <c r="AB300" s="57"/>
      <c r="AC300" s="345" t="s">
        <v>476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91.666666666666671</v>
      </c>
      <c r="BN300" s="64">
        <f t="shared" si="29"/>
        <v>92.4</v>
      </c>
      <c r="BO300" s="64">
        <f t="shared" si="30"/>
        <v>0.17806267806267806</v>
      </c>
      <c r="BP300" s="64">
        <f t="shared" si="31"/>
        <v>0.17948717948717952</v>
      </c>
    </row>
    <row r="301" spans="1:68" ht="27" hidden="1" customHeight="1" x14ac:dyDescent="0.25">
      <c r="A301" s="54" t="s">
        <v>477</v>
      </c>
      <c r="B301" s="54" t="s">
        <v>478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 t="s">
        <v>216</v>
      </c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30</v>
      </c>
      <c r="Y302" s="546">
        <f t="shared" si="27"/>
        <v>30.6</v>
      </c>
      <c r="Z302" s="36">
        <f>IFERROR(IF(Y302=0,"",ROUNDUP(Y302/H302,0)*0.00651),"")</f>
        <v>0.11067</v>
      </c>
      <c r="AA302" s="56"/>
      <c r="AB302" s="57"/>
      <c r="AC302" s="349" t="s">
        <v>481</v>
      </c>
      <c r="AG302" s="64"/>
      <c r="AJ302" s="68" t="s">
        <v>106</v>
      </c>
      <c r="AK302" s="68">
        <v>25.2</v>
      </c>
      <c r="BB302" s="350" t="s">
        <v>1</v>
      </c>
      <c r="BM302" s="64">
        <f t="shared" si="28"/>
        <v>33.800000000000004</v>
      </c>
      <c r="BN302" s="64">
        <f t="shared" si="29"/>
        <v>34.475999999999999</v>
      </c>
      <c r="BO302" s="64">
        <f t="shared" si="30"/>
        <v>9.1575091575091583E-2</v>
      </c>
      <c r="BP302" s="64">
        <f t="shared" si="31"/>
        <v>9.3406593406593408E-2</v>
      </c>
    </row>
    <row r="303" spans="1:68" x14ac:dyDescent="0.2">
      <c r="A303" s="559"/>
      <c r="B303" s="560"/>
      <c r="C303" s="560"/>
      <c r="D303" s="560"/>
      <c r="E303" s="560"/>
      <c r="F303" s="560"/>
      <c r="G303" s="560"/>
      <c r="H303" s="560"/>
      <c r="I303" s="560"/>
      <c r="J303" s="560"/>
      <c r="K303" s="560"/>
      <c r="L303" s="560"/>
      <c r="M303" s="560"/>
      <c r="N303" s="560"/>
      <c r="O303" s="561"/>
      <c r="P303" s="564" t="s">
        <v>71</v>
      </c>
      <c r="Q303" s="565"/>
      <c r="R303" s="565"/>
      <c r="S303" s="565"/>
      <c r="T303" s="565"/>
      <c r="U303" s="565"/>
      <c r="V303" s="566"/>
      <c r="W303" s="37" t="s">
        <v>72</v>
      </c>
      <c r="X303" s="547">
        <f>IFERROR(X296/H296,"0")+IFERROR(X297/H297,"0")+IFERROR(X298/H298,"0")+IFERROR(X299/H299,"0")+IFERROR(X300/H300,"0")+IFERROR(X301/H301,"0")+IFERROR(X302/H302,"0")</f>
        <v>58.333333333333329</v>
      </c>
      <c r="Y303" s="547">
        <f>IFERROR(Y296/H296,"0")+IFERROR(Y297/H297,"0")+IFERROR(Y298/H298,"0")+IFERROR(Y299/H299,"0")+IFERROR(Y300/H300,"0")+IFERROR(Y301/H301,"0")+IFERROR(Y302/H302,"0")</f>
        <v>59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0.32151000000000002</v>
      </c>
      <c r="AA303" s="548"/>
      <c r="AB303" s="548"/>
      <c r="AC303" s="548"/>
    </row>
    <row r="304" spans="1:68" x14ac:dyDescent="0.2">
      <c r="A304" s="560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64" t="s">
        <v>71</v>
      </c>
      <c r="Q304" s="565"/>
      <c r="R304" s="565"/>
      <c r="S304" s="565"/>
      <c r="T304" s="565"/>
      <c r="U304" s="565"/>
      <c r="V304" s="566"/>
      <c r="W304" s="37" t="s">
        <v>69</v>
      </c>
      <c r="X304" s="547">
        <f>IFERROR(SUM(X296:X302),"0")</f>
        <v>117.5</v>
      </c>
      <c r="Y304" s="547">
        <f>IFERROR(SUM(Y296:Y302),"0")</f>
        <v>118.80000000000001</v>
      </c>
      <c r="Z304" s="37"/>
      <c r="AA304" s="548"/>
      <c r="AB304" s="548"/>
      <c r="AC304" s="548"/>
    </row>
    <row r="305" spans="1:68" ht="14.25" hidden="1" customHeight="1" x14ac:dyDescent="0.25">
      <c r="A305" s="567" t="s">
        <v>73</v>
      </c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0"/>
      <c r="P305" s="560"/>
      <c r="Q305" s="560"/>
      <c r="R305" s="560"/>
      <c r="S305" s="560"/>
      <c r="T305" s="560"/>
      <c r="U305" s="560"/>
      <c r="V305" s="560"/>
      <c r="W305" s="560"/>
      <c r="X305" s="560"/>
      <c r="Y305" s="560"/>
      <c r="Z305" s="560"/>
      <c r="AA305" s="541"/>
      <c r="AB305" s="541"/>
      <c r="AC305" s="541"/>
    </row>
    <row r="306" spans="1:68" ht="27" hidden="1" customHeight="1" x14ac:dyDescent="0.25">
      <c r="A306" s="54" t="s">
        <v>482</v>
      </c>
      <c r="B306" s="54" t="s">
        <v>483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/>
      <c r="M306" s="33" t="s">
        <v>77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484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487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488</v>
      </c>
      <c r="B308" s="54" t="s">
        <v>489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7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490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491</v>
      </c>
      <c r="B309" s="54" t="s">
        <v>492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6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493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494</v>
      </c>
      <c r="B310" s="54" t="s">
        <v>495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496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59"/>
      <c r="B311" s="560"/>
      <c r="C311" s="560"/>
      <c r="D311" s="560"/>
      <c r="E311" s="560"/>
      <c r="F311" s="560"/>
      <c r="G311" s="560"/>
      <c r="H311" s="560"/>
      <c r="I311" s="560"/>
      <c r="J311" s="560"/>
      <c r="K311" s="560"/>
      <c r="L311" s="560"/>
      <c r="M311" s="560"/>
      <c r="N311" s="560"/>
      <c r="O311" s="561"/>
      <c r="P311" s="564" t="s">
        <v>71</v>
      </c>
      <c r="Q311" s="565"/>
      <c r="R311" s="565"/>
      <c r="S311" s="565"/>
      <c r="T311" s="565"/>
      <c r="U311" s="565"/>
      <c r="V311" s="566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hidden="1" x14ac:dyDescent="0.2">
      <c r="A312" s="560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64" t="s">
        <v>71</v>
      </c>
      <c r="Q312" s="565"/>
      <c r="R312" s="565"/>
      <c r="S312" s="565"/>
      <c r="T312" s="565"/>
      <c r="U312" s="565"/>
      <c r="V312" s="566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hidden="1" customHeight="1" x14ac:dyDescent="0.25">
      <c r="A313" s="567" t="s">
        <v>165</v>
      </c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0"/>
      <c r="P313" s="560"/>
      <c r="Q313" s="560"/>
      <c r="R313" s="560"/>
      <c r="S313" s="560"/>
      <c r="T313" s="560"/>
      <c r="U313" s="560"/>
      <c r="V313" s="560"/>
      <c r="W313" s="560"/>
      <c r="X313" s="560"/>
      <c r="Y313" s="560"/>
      <c r="Z313" s="560"/>
      <c r="AA313" s="541"/>
      <c r="AB313" s="541"/>
      <c r="AC313" s="541"/>
    </row>
    <row r="314" spans="1:68" ht="27" customHeight="1" x14ac:dyDescent="0.25">
      <c r="A314" s="54" t="s">
        <v>497</v>
      </c>
      <c r="B314" s="54" t="s">
        <v>498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20</v>
      </c>
      <c r="Y314" s="546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1" t="s">
        <v>499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21.235714285714284</v>
      </c>
      <c r="BN314" s="64">
        <f>IFERROR(Y314*I314/H314,"0")</f>
        <v>26.757000000000001</v>
      </c>
      <c r="BO314" s="64">
        <f>IFERROR(1/J314*(X314/H314),"0")</f>
        <v>3.7202380952380952E-2</v>
      </c>
      <c r="BP314" s="64">
        <f>IFERROR(1/J314*(Y314/H314),"0")</f>
        <v>4.6875E-2</v>
      </c>
    </row>
    <row r="315" spans="1:68" ht="27" customHeight="1" x14ac:dyDescent="0.25">
      <c r="A315" s="54" t="s">
        <v>500</v>
      </c>
      <c r="B315" s="54" t="s">
        <v>501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200</v>
      </c>
      <c r="Y315" s="546">
        <f>IFERROR(IF(X315="",0,CEILING((X315/$H315),1)*$H315),"")</f>
        <v>202.79999999999998</v>
      </c>
      <c r="Z315" s="36">
        <f>IFERROR(IF(Y315=0,"",ROUNDUP(Y315/H315,0)*0.01898),"")</f>
        <v>0.49348000000000003</v>
      </c>
      <c r="AA315" s="56"/>
      <c r="AB315" s="57"/>
      <c r="AC315" s="363" t="s">
        <v>502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213.30769230769235</v>
      </c>
      <c r="BN315" s="64">
        <f>IFERROR(Y315*I315/H315,"0")</f>
        <v>216.29400000000001</v>
      </c>
      <c r="BO315" s="64">
        <f>IFERROR(1/J315*(X315/H315),"0")</f>
        <v>0.40064102564102566</v>
      </c>
      <c r="BP315" s="64">
        <f>IFERROR(1/J315*(Y315/H315),"0")</f>
        <v>0.40625</v>
      </c>
    </row>
    <row r="316" spans="1:68" ht="16.5" customHeight="1" x14ac:dyDescent="0.25">
      <c r="A316" s="54" t="s">
        <v>503</v>
      </c>
      <c r="B316" s="54" t="s">
        <v>504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120</v>
      </c>
      <c r="Y316" s="546">
        <f>IFERROR(IF(X316="",0,CEILING((X316/$H316),1)*$H316),"")</f>
        <v>126</v>
      </c>
      <c r="Z316" s="36">
        <f>IFERROR(IF(Y316=0,"",ROUNDUP(Y316/H316,0)*0.01898),"")</f>
        <v>0.28470000000000001</v>
      </c>
      <c r="AA316" s="56"/>
      <c r="AB316" s="57"/>
      <c r="AC316" s="365" t="s">
        <v>505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127.41428571428571</v>
      </c>
      <c r="BN316" s="64">
        <f>IFERROR(Y316*I316/H316,"0")</f>
        <v>133.785</v>
      </c>
      <c r="BO316" s="64">
        <f>IFERROR(1/J316*(X316/H316),"0")</f>
        <v>0.2232142857142857</v>
      </c>
      <c r="BP316" s="64">
        <f>IFERROR(1/J316*(Y316/H316),"0")</f>
        <v>0.234375</v>
      </c>
    </row>
    <row r="317" spans="1:68" x14ac:dyDescent="0.2">
      <c r="A317" s="559"/>
      <c r="B317" s="560"/>
      <c r="C317" s="560"/>
      <c r="D317" s="560"/>
      <c r="E317" s="560"/>
      <c r="F317" s="560"/>
      <c r="G317" s="560"/>
      <c r="H317" s="560"/>
      <c r="I317" s="560"/>
      <c r="J317" s="560"/>
      <c r="K317" s="560"/>
      <c r="L317" s="560"/>
      <c r="M317" s="560"/>
      <c r="N317" s="560"/>
      <c r="O317" s="561"/>
      <c r="P317" s="564" t="s">
        <v>71</v>
      </c>
      <c r="Q317" s="565"/>
      <c r="R317" s="565"/>
      <c r="S317" s="565"/>
      <c r="T317" s="565"/>
      <c r="U317" s="565"/>
      <c r="V317" s="566"/>
      <c r="W317" s="37" t="s">
        <v>72</v>
      </c>
      <c r="X317" s="547">
        <f>IFERROR(X314/H314,"0")+IFERROR(X315/H315,"0")+IFERROR(X316/H316,"0")</f>
        <v>42.307692307692307</v>
      </c>
      <c r="Y317" s="547">
        <f>IFERROR(Y314/H314,"0")+IFERROR(Y315/H315,"0")+IFERROR(Y316/H316,"0")</f>
        <v>44</v>
      </c>
      <c r="Z317" s="547">
        <f>IFERROR(IF(Z314="",0,Z314),"0")+IFERROR(IF(Z315="",0,Z315),"0")+IFERROR(IF(Z316="",0,Z316),"0")</f>
        <v>0.83512000000000008</v>
      </c>
      <c r="AA317" s="548"/>
      <c r="AB317" s="548"/>
      <c r="AC317" s="548"/>
    </row>
    <row r="318" spans="1:68" x14ac:dyDescent="0.2">
      <c r="A318" s="560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64" t="s">
        <v>71</v>
      </c>
      <c r="Q318" s="565"/>
      <c r="R318" s="565"/>
      <c r="S318" s="565"/>
      <c r="T318" s="565"/>
      <c r="U318" s="565"/>
      <c r="V318" s="566"/>
      <c r="W318" s="37" t="s">
        <v>69</v>
      </c>
      <c r="X318" s="547">
        <f>IFERROR(SUM(X314:X316),"0")</f>
        <v>340</v>
      </c>
      <c r="Y318" s="547">
        <f>IFERROR(SUM(Y314:Y316),"0")</f>
        <v>354</v>
      </c>
      <c r="Z318" s="37"/>
      <c r="AA318" s="548"/>
      <c r="AB318" s="548"/>
      <c r="AC318" s="548"/>
    </row>
    <row r="319" spans="1:68" ht="14.25" hidden="1" customHeight="1" x14ac:dyDescent="0.25">
      <c r="A319" s="567" t="s">
        <v>91</v>
      </c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0"/>
      <c r="P319" s="560"/>
      <c r="Q319" s="560"/>
      <c r="R319" s="560"/>
      <c r="S319" s="560"/>
      <c r="T319" s="560"/>
      <c r="U319" s="560"/>
      <c r="V319" s="560"/>
      <c r="W319" s="560"/>
      <c r="X319" s="560"/>
      <c r="Y319" s="560"/>
      <c r="Z319" s="560"/>
      <c r="AA319" s="541"/>
      <c r="AB319" s="541"/>
      <c r="AC319" s="541"/>
    </row>
    <row r="320" spans="1:68" ht="27" hidden="1" customHeight="1" x14ac:dyDescent="0.25">
      <c r="A320" s="54" t="s">
        <v>506</v>
      </c>
      <c r="B320" s="54" t="s">
        <v>507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801" t="s">
        <v>511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216</v>
      </c>
      <c r="M322" s="33" t="s">
        <v>94</v>
      </c>
      <c r="N322" s="33"/>
      <c r="O322" s="32">
        <v>180</v>
      </c>
      <c r="P322" s="6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7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59"/>
      <c r="B324" s="560"/>
      <c r="C324" s="560"/>
      <c r="D324" s="560"/>
      <c r="E324" s="560"/>
      <c r="F324" s="560"/>
      <c r="G324" s="560"/>
      <c r="H324" s="560"/>
      <c r="I324" s="560"/>
      <c r="J324" s="560"/>
      <c r="K324" s="560"/>
      <c r="L324" s="560"/>
      <c r="M324" s="560"/>
      <c r="N324" s="560"/>
      <c r="O324" s="561"/>
      <c r="P324" s="564" t="s">
        <v>71</v>
      </c>
      <c r="Q324" s="565"/>
      <c r="R324" s="565"/>
      <c r="S324" s="565"/>
      <c r="T324" s="565"/>
      <c r="U324" s="565"/>
      <c r="V324" s="566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hidden="1" x14ac:dyDescent="0.2">
      <c r="A325" s="560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64" t="s">
        <v>71</v>
      </c>
      <c r="Q325" s="565"/>
      <c r="R325" s="565"/>
      <c r="S325" s="565"/>
      <c r="T325" s="565"/>
      <c r="U325" s="565"/>
      <c r="V325" s="566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hidden="1" customHeight="1" x14ac:dyDescent="0.25">
      <c r="A326" s="567" t="s">
        <v>517</v>
      </c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0"/>
      <c r="P326" s="560"/>
      <c r="Q326" s="560"/>
      <c r="R326" s="560"/>
      <c r="S326" s="560"/>
      <c r="T326" s="560"/>
      <c r="U326" s="560"/>
      <c r="V326" s="560"/>
      <c r="W326" s="560"/>
      <c r="X326" s="560"/>
      <c r="Y326" s="560"/>
      <c r="Z326" s="560"/>
      <c r="AA326" s="541"/>
      <c r="AB326" s="541"/>
      <c r="AC326" s="541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 t="s">
        <v>216</v>
      </c>
      <c r="M327" s="33" t="s">
        <v>520</v>
      </c>
      <c r="N327" s="33"/>
      <c r="O327" s="32">
        <v>730</v>
      </c>
      <c r="P327" s="7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 t="s">
        <v>106</v>
      </c>
      <c r="AK327" s="68">
        <v>28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 t="s">
        <v>216</v>
      </c>
      <c r="M329" s="33" t="s">
        <v>520</v>
      </c>
      <c r="N329" s="33"/>
      <c r="O329" s="32">
        <v>730</v>
      </c>
      <c r="P329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 t="s">
        <v>106</v>
      </c>
      <c r="AK329" s="68">
        <v>28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59"/>
      <c r="B330" s="560"/>
      <c r="C330" s="560"/>
      <c r="D330" s="560"/>
      <c r="E330" s="560"/>
      <c r="F330" s="560"/>
      <c r="G330" s="560"/>
      <c r="H330" s="560"/>
      <c r="I330" s="560"/>
      <c r="J330" s="560"/>
      <c r="K330" s="560"/>
      <c r="L330" s="560"/>
      <c r="M330" s="560"/>
      <c r="N330" s="560"/>
      <c r="O330" s="561"/>
      <c r="P330" s="564" t="s">
        <v>71</v>
      </c>
      <c r="Q330" s="565"/>
      <c r="R330" s="565"/>
      <c r="S330" s="565"/>
      <c r="T330" s="565"/>
      <c r="U330" s="565"/>
      <c r="V330" s="566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hidden="1" x14ac:dyDescent="0.2">
      <c r="A331" s="560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64" t="s">
        <v>71</v>
      </c>
      <c r="Q331" s="565"/>
      <c r="R331" s="565"/>
      <c r="S331" s="565"/>
      <c r="T331" s="565"/>
      <c r="U331" s="565"/>
      <c r="V331" s="566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hidden="1" customHeight="1" x14ac:dyDescent="0.25">
      <c r="A332" s="562" t="s">
        <v>526</v>
      </c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0"/>
      <c r="P332" s="560"/>
      <c r="Q332" s="560"/>
      <c r="R332" s="560"/>
      <c r="S332" s="560"/>
      <c r="T332" s="560"/>
      <c r="U332" s="560"/>
      <c r="V332" s="560"/>
      <c r="W332" s="560"/>
      <c r="X332" s="560"/>
      <c r="Y332" s="560"/>
      <c r="Z332" s="560"/>
      <c r="AA332" s="540"/>
      <c r="AB332" s="540"/>
      <c r="AC332" s="540"/>
    </row>
    <row r="333" spans="1:68" ht="14.25" hidden="1" customHeight="1" x14ac:dyDescent="0.25">
      <c r="A333" s="567" t="s">
        <v>73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1"/>
      <c r="AB333" s="541"/>
      <c r="AC333" s="541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216</v>
      </c>
      <c r="M335" s="33" t="s">
        <v>77</v>
      </c>
      <c r="N335" s="33"/>
      <c r="O335" s="32">
        <v>45</v>
      </c>
      <c r="P335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700</v>
      </c>
      <c r="Y335" s="546">
        <f>IFERROR(IF(X335="",0,CEILING((X335/$H335),1)*$H335),"")</f>
        <v>701.4</v>
      </c>
      <c r="Z335" s="36">
        <f>IFERROR(IF(Y335=0,"",ROUNDUP(Y335/H335,0)*0.00651),"")</f>
        <v>2.1743399999999999</v>
      </c>
      <c r="AA335" s="56"/>
      <c r="AB335" s="57"/>
      <c r="AC335" s="383" t="s">
        <v>532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783.99999999999989</v>
      </c>
      <c r="BN335" s="64">
        <f>IFERROR(Y335*I335/H335,"0")</f>
        <v>785.56799999999987</v>
      </c>
      <c r="BO335" s="64">
        <f>IFERROR(1/J335*(X335/H335),"0")</f>
        <v>1.8315018315018314</v>
      </c>
      <c r="BP335" s="64">
        <f>IFERROR(1/J335*(Y335/H335),"0")</f>
        <v>1.8351648351648353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216</v>
      </c>
      <c r="M336" s="33" t="s">
        <v>84</v>
      </c>
      <c r="N336" s="33"/>
      <c r="O336" s="32">
        <v>40</v>
      </c>
      <c r="P336" s="8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350</v>
      </c>
      <c r="Y336" s="546">
        <f>IFERROR(IF(X336="",0,CEILING((X336/$H336),1)*$H336),"")</f>
        <v>350.7</v>
      </c>
      <c r="Z336" s="36">
        <f>IFERROR(IF(Y336=0,"",ROUNDUP(Y336/H336,0)*0.00651),"")</f>
        <v>1.08717</v>
      </c>
      <c r="AA336" s="56"/>
      <c r="AB336" s="57"/>
      <c r="AC336" s="385" t="s">
        <v>535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390</v>
      </c>
      <c r="BN336" s="64">
        <f>IFERROR(Y336*I336/H336,"0")</f>
        <v>390.78</v>
      </c>
      <c r="BO336" s="64">
        <f>IFERROR(1/J336*(X336/H336),"0")</f>
        <v>0.91575091575091572</v>
      </c>
      <c r="BP336" s="64">
        <f>IFERROR(1/J336*(Y336/H336),"0")</f>
        <v>0.91758241758241765</v>
      </c>
    </row>
    <row r="337" spans="1:68" x14ac:dyDescent="0.2">
      <c r="A337" s="559"/>
      <c r="B337" s="560"/>
      <c r="C337" s="560"/>
      <c r="D337" s="560"/>
      <c r="E337" s="560"/>
      <c r="F337" s="560"/>
      <c r="G337" s="560"/>
      <c r="H337" s="560"/>
      <c r="I337" s="560"/>
      <c r="J337" s="560"/>
      <c r="K337" s="560"/>
      <c r="L337" s="560"/>
      <c r="M337" s="560"/>
      <c r="N337" s="560"/>
      <c r="O337" s="561"/>
      <c r="P337" s="564" t="s">
        <v>71</v>
      </c>
      <c r="Q337" s="565"/>
      <c r="R337" s="565"/>
      <c r="S337" s="565"/>
      <c r="T337" s="565"/>
      <c r="U337" s="565"/>
      <c r="V337" s="566"/>
      <c r="W337" s="37" t="s">
        <v>72</v>
      </c>
      <c r="X337" s="547">
        <f>IFERROR(X334/H334,"0")+IFERROR(X335/H335,"0")+IFERROR(X336/H336,"0")</f>
        <v>500</v>
      </c>
      <c r="Y337" s="547">
        <f>IFERROR(Y334/H334,"0")+IFERROR(Y335/H335,"0")+IFERROR(Y336/H336,"0")</f>
        <v>501</v>
      </c>
      <c r="Z337" s="547">
        <f>IFERROR(IF(Z334="",0,Z334),"0")+IFERROR(IF(Z335="",0,Z335),"0")+IFERROR(IF(Z336="",0,Z336),"0")</f>
        <v>3.2615099999999999</v>
      </c>
      <c r="AA337" s="548"/>
      <c r="AB337" s="548"/>
      <c r="AC337" s="548"/>
    </row>
    <row r="338" spans="1:68" x14ac:dyDescent="0.2">
      <c r="A338" s="560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64" t="s">
        <v>71</v>
      </c>
      <c r="Q338" s="565"/>
      <c r="R338" s="565"/>
      <c r="S338" s="565"/>
      <c r="T338" s="565"/>
      <c r="U338" s="565"/>
      <c r="V338" s="566"/>
      <c r="W338" s="37" t="s">
        <v>69</v>
      </c>
      <c r="X338" s="547">
        <f>IFERROR(SUM(X334:X336),"0")</f>
        <v>1050</v>
      </c>
      <c r="Y338" s="547">
        <f>IFERROR(SUM(Y334:Y336),"0")</f>
        <v>1052.0999999999999</v>
      </c>
      <c r="Z338" s="37"/>
      <c r="AA338" s="548"/>
      <c r="AB338" s="548"/>
      <c r="AC338" s="548"/>
    </row>
    <row r="339" spans="1:68" ht="27.75" hidden="1" customHeight="1" x14ac:dyDescent="0.2">
      <c r="A339" s="577" t="s">
        <v>536</v>
      </c>
      <c r="B339" s="578"/>
      <c r="C339" s="578"/>
      <c r="D339" s="578"/>
      <c r="E339" s="578"/>
      <c r="F339" s="578"/>
      <c r="G339" s="578"/>
      <c r="H339" s="578"/>
      <c r="I339" s="578"/>
      <c r="J339" s="578"/>
      <c r="K339" s="578"/>
      <c r="L339" s="578"/>
      <c r="M339" s="578"/>
      <c r="N339" s="578"/>
      <c r="O339" s="578"/>
      <c r="P339" s="578"/>
      <c r="Q339" s="578"/>
      <c r="R339" s="578"/>
      <c r="S339" s="578"/>
      <c r="T339" s="578"/>
      <c r="U339" s="578"/>
      <c r="V339" s="578"/>
      <c r="W339" s="578"/>
      <c r="X339" s="578"/>
      <c r="Y339" s="578"/>
      <c r="Z339" s="578"/>
      <c r="AA339" s="48"/>
      <c r="AB339" s="48"/>
      <c r="AC339" s="48"/>
    </row>
    <row r="340" spans="1:68" ht="16.5" hidden="1" customHeight="1" x14ac:dyDescent="0.25">
      <c r="A340" s="562" t="s">
        <v>537</v>
      </c>
      <c r="B340" s="560"/>
      <c r="C340" s="560"/>
      <c r="D340" s="560"/>
      <c r="E340" s="560"/>
      <c r="F340" s="560"/>
      <c r="G340" s="560"/>
      <c r="H340" s="560"/>
      <c r="I340" s="560"/>
      <c r="J340" s="560"/>
      <c r="K340" s="560"/>
      <c r="L340" s="560"/>
      <c r="M340" s="560"/>
      <c r="N340" s="560"/>
      <c r="O340" s="560"/>
      <c r="P340" s="560"/>
      <c r="Q340" s="560"/>
      <c r="R340" s="560"/>
      <c r="S340" s="560"/>
      <c r="T340" s="560"/>
      <c r="U340" s="560"/>
      <c r="V340" s="560"/>
      <c r="W340" s="560"/>
      <c r="X340" s="560"/>
      <c r="Y340" s="560"/>
      <c r="Z340" s="560"/>
      <c r="AA340" s="540"/>
      <c r="AB340" s="540"/>
      <c r="AC340" s="540"/>
    </row>
    <row r="341" spans="1:68" ht="14.25" hidden="1" customHeight="1" x14ac:dyDescent="0.25">
      <c r="A341" s="567" t="s">
        <v>99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1"/>
      <c r="AB341" s="541"/>
      <c r="AC341" s="541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/>
      <c r="M342" s="33" t="s">
        <v>68</v>
      </c>
      <c r="N342" s="33"/>
      <c r="O342" s="32">
        <v>60</v>
      </c>
      <c r="P342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2200</v>
      </c>
      <c r="Y342" s="546">
        <f t="shared" ref="Y342:Y348" si="32">IFERROR(IF(X342="",0,CEILING((X342/$H342),1)*$H342),"")</f>
        <v>2205</v>
      </c>
      <c r="Z342" s="36">
        <f>IFERROR(IF(Y342=0,"",ROUNDUP(Y342/H342,0)*0.02175),"")</f>
        <v>3.1972499999999999</v>
      </c>
      <c r="AA342" s="56"/>
      <c r="AB342" s="57"/>
      <c r="AC342" s="387" t="s">
        <v>540</v>
      </c>
      <c r="AG342" s="64"/>
      <c r="AJ342" s="68" t="s">
        <v>106</v>
      </c>
      <c r="AK342" s="68">
        <v>15</v>
      </c>
      <c r="BB342" s="388" t="s">
        <v>1</v>
      </c>
      <c r="BM342" s="64">
        <f t="shared" ref="BM342:BM348" si="33">IFERROR(X342*I342/H342,"0")</f>
        <v>2270.4</v>
      </c>
      <c r="BN342" s="64">
        <f t="shared" ref="BN342:BN348" si="34">IFERROR(Y342*I342/H342,"0")</f>
        <v>2275.56</v>
      </c>
      <c r="BO342" s="64">
        <f t="shared" ref="BO342:BO348" si="35">IFERROR(1/J342*(X342/H342),"0")</f>
        <v>3.0555555555555554</v>
      </c>
      <c r="BP342" s="64">
        <f t="shared" ref="BP342:BP348" si="36">IFERROR(1/J342*(Y342/H342),"0")</f>
        <v>3.0625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1350</v>
      </c>
      <c r="Y343" s="546">
        <f t="shared" si="32"/>
        <v>1350</v>
      </c>
      <c r="Z343" s="36">
        <f>IFERROR(IF(Y343=0,"",ROUNDUP(Y343/H343,0)*0.02175),"")</f>
        <v>1.9574999999999998</v>
      </c>
      <c r="AA343" s="56"/>
      <c r="AB343" s="57"/>
      <c r="AC343" s="389" t="s">
        <v>543</v>
      </c>
      <c r="AG343" s="64"/>
      <c r="AJ343" s="68" t="s">
        <v>106</v>
      </c>
      <c r="AK343" s="68">
        <v>15</v>
      </c>
      <c r="BB343" s="390" t="s">
        <v>1</v>
      </c>
      <c r="BM343" s="64">
        <f t="shared" si="33"/>
        <v>1393.2</v>
      </c>
      <c r="BN343" s="64">
        <f t="shared" si="34"/>
        <v>1393.2</v>
      </c>
      <c r="BO343" s="64">
        <f t="shared" si="35"/>
        <v>1.875</v>
      </c>
      <c r="BP343" s="64">
        <f t="shared" si="36"/>
        <v>1.875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49">
        <v>4607091383997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84</v>
      </c>
      <c r="N344" s="33"/>
      <c r="O344" s="32">
        <v>60</v>
      </c>
      <c r="P344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500</v>
      </c>
      <c r="Y344" s="546">
        <f t="shared" si="32"/>
        <v>510</v>
      </c>
      <c r="Z344" s="36">
        <f>IFERROR(IF(Y344=0,"",ROUNDUP(Y344/H344,0)*0.02175),"")</f>
        <v>0.73949999999999994</v>
      </c>
      <c r="AA344" s="56"/>
      <c r="AB344" s="57"/>
      <c r="AC344" s="391" t="s">
        <v>546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516</v>
      </c>
      <c r="BN344" s="64">
        <f t="shared" si="34"/>
        <v>526.32000000000005</v>
      </c>
      <c r="BO344" s="64">
        <f t="shared" si="35"/>
        <v>0.69444444444444442</v>
      </c>
      <c r="BP344" s="64">
        <f t="shared" si="36"/>
        <v>0.70833333333333326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49">
        <v>4680115884830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/>
      <c r="M345" s="33" t="s">
        <v>68</v>
      </c>
      <c r="N345" s="33"/>
      <c r="O345" s="32">
        <v>60</v>
      </c>
      <c r="P345" s="7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1500</v>
      </c>
      <c r="Y345" s="546">
        <f t="shared" si="32"/>
        <v>1500</v>
      </c>
      <c r="Z345" s="36">
        <f>IFERROR(IF(Y345=0,"",ROUNDUP(Y345/H345,0)*0.02175),"")</f>
        <v>2.1749999999999998</v>
      </c>
      <c r="AA345" s="56"/>
      <c r="AB345" s="57"/>
      <c r="AC345" s="393" t="s">
        <v>549</v>
      </c>
      <c r="AG345" s="64"/>
      <c r="AJ345" s="68" t="s">
        <v>106</v>
      </c>
      <c r="AK345" s="68">
        <v>15</v>
      </c>
      <c r="BB345" s="394" t="s">
        <v>1</v>
      </c>
      <c r="BM345" s="64">
        <f t="shared" si="33"/>
        <v>1548</v>
      </c>
      <c r="BN345" s="64">
        <f t="shared" si="34"/>
        <v>1548</v>
      </c>
      <c r="BO345" s="64">
        <f t="shared" si="35"/>
        <v>2.083333333333333</v>
      </c>
      <c r="BP345" s="64">
        <f t="shared" si="36"/>
        <v>2.083333333333333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15</v>
      </c>
      <c r="Y348" s="546">
        <f t="shared" si="32"/>
        <v>15</v>
      </c>
      <c r="Z348" s="36">
        <f>IFERROR(IF(Y348=0,"",ROUNDUP(Y348/H348,0)*0.00902),"")</f>
        <v>2.7060000000000001E-2</v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33"/>
        <v>15.63</v>
      </c>
      <c r="BN348" s="64">
        <f t="shared" si="34"/>
        <v>15.63</v>
      </c>
      <c r="BO348" s="64">
        <f t="shared" si="35"/>
        <v>2.2727272727272728E-2</v>
      </c>
      <c r="BP348" s="64">
        <f t="shared" si="36"/>
        <v>2.2727272727272728E-2</v>
      </c>
    </row>
    <row r="349" spans="1:68" x14ac:dyDescent="0.2">
      <c r="A349" s="559"/>
      <c r="B349" s="560"/>
      <c r="C349" s="560"/>
      <c r="D349" s="560"/>
      <c r="E349" s="560"/>
      <c r="F349" s="560"/>
      <c r="G349" s="560"/>
      <c r="H349" s="560"/>
      <c r="I349" s="560"/>
      <c r="J349" s="560"/>
      <c r="K349" s="560"/>
      <c r="L349" s="560"/>
      <c r="M349" s="560"/>
      <c r="N349" s="560"/>
      <c r="O349" s="561"/>
      <c r="P349" s="564" t="s">
        <v>71</v>
      </c>
      <c r="Q349" s="565"/>
      <c r="R349" s="565"/>
      <c r="S349" s="565"/>
      <c r="T349" s="565"/>
      <c r="U349" s="565"/>
      <c r="V349" s="566"/>
      <c r="W349" s="37" t="s">
        <v>72</v>
      </c>
      <c r="X349" s="547">
        <f>IFERROR(X342/H342,"0")+IFERROR(X343/H343,"0")+IFERROR(X344/H344,"0")+IFERROR(X345/H345,"0")+IFERROR(X346/H346,"0")+IFERROR(X347/H347,"0")+IFERROR(X348/H348,"0")</f>
        <v>373</v>
      </c>
      <c r="Y349" s="547">
        <f>IFERROR(Y342/H342,"0")+IFERROR(Y343/H343,"0")+IFERROR(Y344/H344,"0")+IFERROR(Y345/H345,"0")+IFERROR(Y346/H346,"0")+IFERROR(Y347/H347,"0")+IFERROR(Y348/H348,"0")</f>
        <v>374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8.0963100000000008</v>
      </c>
      <c r="AA349" s="548"/>
      <c r="AB349" s="548"/>
      <c r="AC349" s="548"/>
    </row>
    <row r="350" spans="1:68" x14ac:dyDescent="0.2">
      <c r="A350" s="560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64" t="s">
        <v>71</v>
      </c>
      <c r="Q350" s="565"/>
      <c r="R350" s="565"/>
      <c r="S350" s="565"/>
      <c r="T350" s="565"/>
      <c r="U350" s="565"/>
      <c r="V350" s="566"/>
      <c r="W350" s="37" t="s">
        <v>69</v>
      </c>
      <c r="X350" s="547">
        <f>IFERROR(SUM(X342:X348),"0")</f>
        <v>5565</v>
      </c>
      <c r="Y350" s="547">
        <f>IFERROR(SUM(Y342:Y348),"0")</f>
        <v>5580</v>
      </c>
      <c r="Z350" s="37"/>
      <c r="AA350" s="548"/>
      <c r="AB350" s="548"/>
      <c r="AC350" s="548"/>
    </row>
    <row r="351" spans="1:68" ht="14.25" hidden="1" customHeight="1" x14ac:dyDescent="0.25">
      <c r="A351" s="567" t="s">
        <v>135</v>
      </c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0"/>
      <c r="P351" s="560"/>
      <c r="Q351" s="560"/>
      <c r="R351" s="560"/>
      <c r="S351" s="560"/>
      <c r="T351" s="560"/>
      <c r="U351" s="560"/>
      <c r="V351" s="560"/>
      <c r="W351" s="560"/>
      <c r="X351" s="560"/>
      <c r="Y351" s="560"/>
      <c r="Z351" s="560"/>
      <c r="AA351" s="541"/>
      <c r="AB351" s="541"/>
      <c r="AC351" s="541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/>
      <c r="M352" s="33" t="s">
        <v>104</v>
      </c>
      <c r="N352" s="33"/>
      <c r="O352" s="32">
        <v>50</v>
      </c>
      <c r="P352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1400</v>
      </c>
      <c r="Y352" s="546">
        <f>IFERROR(IF(X352="",0,CEILING((X352/$H352),1)*$H352),"")</f>
        <v>1410</v>
      </c>
      <c r="Z352" s="36">
        <f>IFERROR(IF(Y352=0,"",ROUNDUP(Y352/H352,0)*0.02175),"")</f>
        <v>2.0444999999999998</v>
      </c>
      <c r="AA352" s="56"/>
      <c r="AB352" s="57"/>
      <c r="AC352" s="401" t="s">
        <v>559</v>
      </c>
      <c r="AG352" s="64"/>
      <c r="AJ352" s="68" t="s">
        <v>106</v>
      </c>
      <c r="AK352" s="68">
        <v>15</v>
      </c>
      <c r="BB352" s="402" t="s">
        <v>1</v>
      </c>
      <c r="BM352" s="64">
        <f>IFERROR(X352*I352/H352,"0")</f>
        <v>1444.8</v>
      </c>
      <c r="BN352" s="64">
        <f>IFERROR(Y352*I352/H352,"0")</f>
        <v>1455.12</v>
      </c>
      <c r="BO352" s="64">
        <f>IFERROR(1/J352*(X352/H352),"0")</f>
        <v>1.9444444444444442</v>
      </c>
      <c r="BP352" s="64">
        <f>IFERROR(1/J352*(Y352/H352),"0")</f>
        <v>1.9583333333333333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8</v>
      </c>
      <c r="Y353" s="546">
        <f>IFERROR(IF(X353="",0,CEILING((X353/$H353),1)*$H353),"")</f>
        <v>8</v>
      </c>
      <c r="Z353" s="36">
        <f>IFERROR(IF(Y353=0,"",ROUNDUP(Y353/H353,0)*0.00902),"")</f>
        <v>1.804E-2</v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8.42</v>
      </c>
      <c r="BN353" s="64">
        <f>IFERROR(Y353*I353/H353,"0")</f>
        <v>8.42</v>
      </c>
      <c r="BO353" s="64">
        <f>IFERROR(1/J353*(X353/H353),"0")</f>
        <v>1.5151515151515152E-2</v>
      </c>
      <c r="BP353" s="64">
        <f>IFERROR(1/J353*(Y353/H353),"0")</f>
        <v>1.5151515151515152E-2</v>
      </c>
    </row>
    <row r="354" spans="1:68" x14ac:dyDescent="0.2">
      <c r="A354" s="559"/>
      <c r="B354" s="560"/>
      <c r="C354" s="560"/>
      <c r="D354" s="560"/>
      <c r="E354" s="560"/>
      <c r="F354" s="560"/>
      <c r="G354" s="560"/>
      <c r="H354" s="560"/>
      <c r="I354" s="560"/>
      <c r="J354" s="560"/>
      <c r="K354" s="560"/>
      <c r="L354" s="560"/>
      <c r="M354" s="560"/>
      <c r="N354" s="560"/>
      <c r="O354" s="561"/>
      <c r="P354" s="564" t="s">
        <v>71</v>
      </c>
      <c r="Q354" s="565"/>
      <c r="R354" s="565"/>
      <c r="S354" s="565"/>
      <c r="T354" s="565"/>
      <c r="U354" s="565"/>
      <c r="V354" s="566"/>
      <c r="W354" s="37" t="s">
        <v>72</v>
      </c>
      <c r="X354" s="547">
        <f>IFERROR(X352/H352,"0")+IFERROR(X353/H353,"0")</f>
        <v>95.333333333333329</v>
      </c>
      <c r="Y354" s="547">
        <f>IFERROR(Y352/H352,"0")+IFERROR(Y353/H353,"0")</f>
        <v>96</v>
      </c>
      <c r="Z354" s="547">
        <f>IFERROR(IF(Z352="",0,Z352),"0")+IFERROR(IF(Z353="",0,Z353),"0")</f>
        <v>2.0625399999999998</v>
      </c>
      <c r="AA354" s="548"/>
      <c r="AB354" s="548"/>
      <c r="AC354" s="548"/>
    </row>
    <row r="355" spans="1:68" x14ac:dyDescent="0.2">
      <c r="A355" s="560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64" t="s">
        <v>71</v>
      </c>
      <c r="Q355" s="565"/>
      <c r="R355" s="565"/>
      <c r="S355" s="565"/>
      <c r="T355" s="565"/>
      <c r="U355" s="565"/>
      <c r="V355" s="566"/>
      <c r="W355" s="37" t="s">
        <v>69</v>
      </c>
      <c r="X355" s="547">
        <f>IFERROR(SUM(X352:X353),"0")</f>
        <v>1408</v>
      </c>
      <c r="Y355" s="547">
        <f>IFERROR(SUM(Y352:Y353),"0")</f>
        <v>1418</v>
      </c>
      <c r="Z355" s="37"/>
      <c r="AA355" s="548"/>
      <c r="AB355" s="548"/>
      <c r="AC355" s="548"/>
    </row>
    <row r="356" spans="1:68" ht="14.25" hidden="1" customHeight="1" x14ac:dyDescent="0.25">
      <c r="A356" s="567" t="s">
        <v>73</v>
      </c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0"/>
      <c r="P356" s="560"/>
      <c r="Q356" s="560"/>
      <c r="R356" s="560"/>
      <c r="S356" s="560"/>
      <c r="T356" s="560"/>
      <c r="U356" s="560"/>
      <c r="V356" s="560"/>
      <c r="W356" s="560"/>
      <c r="X356" s="560"/>
      <c r="Y356" s="560"/>
      <c r="Z356" s="560"/>
      <c r="AA356" s="541"/>
      <c r="AB356" s="541"/>
      <c r="AC356" s="541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 t="s">
        <v>103</v>
      </c>
      <c r="M358" s="33" t="s">
        <v>77</v>
      </c>
      <c r="N358" s="33"/>
      <c r="O358" s="32">
        <v>40</v>
      </c>
      <c r="P358" s="69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20</v>
      </c>
      <c r="Y358" s="546">
        <f>IFERROR(IF(X358="",0,CEILING((X358/$H358),1)*$H358),"")</f>
        <v>27</v>
      </c>
      <c r="Z358" s="36">
        <f>IFERROR(IF(Y358=0,"",ROUNDUP(Y358/H358,0)*0.01898),"")</f>
        <v>5.6940000000000004E-2</v>
      </c>
      <c r="AA358" s="56"/>
      <c r="AB358" s="57"/>
      <c r="AC358" s="407" t="s">
        <v>567</v>
      </c>
      <c r="AG358" s="64"/>
      <c r="AJ358" s="68" t="s">
        <v>106</v>
      </c>
      <c r="AK358" s="68">
        <v>72</v>
      </c>
      <c r="BB358" s="408" t="s">
        <v>1</v>
      </c>
      <c r="BM358" s="64">
        <f>IFERROR(X358*I358/H358,"0")</f>
        <v>21.153333333333332</v>
      </c>
      <c r="BN358" s="64">
        <f>IFERROR(Y358*I358/H358,"0")</f>
        <v>28.556999999999999</v>
      </c>
      <c r="BO358" s="64">
        <f>IFERROR(1/J358*(X358/H358),"0")</f>
        <v>3.4722222222222224E-2</v>
      </c>
      <c r="BP358" s="64">
        <f>IFERROR(1/J358*(Y358/H358),"0")</f>
        <v>4.6875E-2</v>
      </c>
    </row>
    <row r="359" spans="1:68" x14ac:dyDescent="0.2">
      <c r="A359" s="559"/>
      <c r="B359" s="560"/>
      <c r="C359" s="560"/>
      <c r="D359" s="560"/>
      <c r="E359" s="560"/>
      <c r="F359" s="560"/>
      <c r="G359" s="560"/>
      <c r="H359" s="560"/>
      <c r="I359" s="560"/>
      <c r="J359" s="560"/>
      <c r="K359" s="560"/>
      <c r="L359" s="560"/>
      <c r="M359" s="560"/>
      <c r="N359" s="560"/>
      <c r="O359" s="561"/>
      <c r="P359" s="564" t="s">
        <v>71</v>
      </c>
      <c r="Q359" s="565"/>
      <c r="R359" s="565"/>
      <c r="S359" s="565"/>
      <c r="T359" s="565"/>
      <c r="U359" s="565"/>
      <c r="V359" s="566"/>
      <c r="W359" s="37" t="s">
        <v>72</v>
      </c>
      <c r="X359" s="547">
        <f>IFERROR(X357/H357,"0")+IFERROR(X358/H358,"0")</f>
        <v>2.2222222222222223</v>
      </c>
      <c r="Y359" s="547">
        <f>IFERROR(Y357/H357,"0")+IFERROR(Y358/H358,"0")</f>
        <v>3</v>
      </c>
      <c r="Z359" s="547">
        <f>IFERROR(IF(Z357="",0,Z357),"0")+IFERROR(IF(Z358="",0,Z358),"0")</f>
        <v>5.6940000000000004E-2</v>
      </c>
      <c r="AA359" s="548"/>
      <c r="AB359" s="548"/>
      <c r="AC359" s="548"/>
    </row>
    <row r="360" spans="1:68" x14ac:dyDescent="0.2">
      <c r="A360" s="560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64" t="s">
        <v>71</v>
      </c>
      <c r="Q360" s="565"/>
      <c r="R360" s="565"/>
      <c r="S360" s="565"/>
      <c r="T360" s="565"/>
      <c r="U360" s="565"/>
      <c r="V360" s="566"/>
      <c r="W360" s="37" t="s">
        <v>69</v>
      </c>
      <c r="X360" s="547">
        <f>IFERROR(SUM(X357:X358),"0")</f>
        <v>20</v>
      </c>
      <c r="Y360" s="547">
        <f>IFERROR(SUM(Y357:Y358),"0")</f>
        <v>27</v>
      </c>
      <c r="Z360" s="37"/>
      <c r="AA360" s="548"/>
      <c r="AB360" s="548"/>
      <c r="AC360" s="548"/>
    </row>
    <row r="361" spans="1:68" ht="14.25" hidden="1" customHeight="1" x14ac:dyDescent="0.25">
      <c r="A361" s="567" t="s">
        <v>165</v>
      </c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0"/>
      <c r="P361" s="560"/>
      <c r="Q361" s="560"/>
      <c r="R361" s="560"/>
      <c r="S361" s="560"/>
      <c r="T361" s="560"/>
      <c r="U361" s="560"/>
      <c r="V361" s="560"/>
      <c r="W361" s="560"/>
      <c r="X361" s="560"/>
      <c r="Y361" s="560"/>
      <c r="Z361" s="560"/>
      <c r="AA361" s="541"/>
      <c r="AB361" s="541"/>
      <c r="AC361" s="541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1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20</v>
      </c>
      <c r="Y362" s="546">
        <f>IFERROR(IF(X362="",0,CEILING((X362/$H362),1)*$H362),"")</f>
        <v>27</v>
      </c>
      <c r="Z362" s="36">
        <f>IFERROR(IF(Y362=0,"",ROUNDUP(Y362/H362,0)*0.01898),"")</f>
        <v>5.6940000000000004E-2</v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21.153333333333332</v>
      </c>
      <c r="BN362" s="64">
        <f>IFERROR(Y362*I362/H362,"0")</f>
        <v>28.556999999999999</v>
      </c>
      <c r="BO362" s="64">
        <f>IFERROR(1/J362*(X362/H362),"0")</f>
        <v>3.4722222222222224E-2</v>
      </c>
      <c r="BP362" s="64">
        <f>IFERROR(1/J362*(Y362/H362),"0")</f>
        <v>4.6875E-2</v>
      </c>
    </row>
    <row r="363" spans="1:68" x14ac:dyDescent="0.2">
      <c r="A363" s="559"/>
      <c r="B363" s="560"/>
      <c r="C363" s="560"/>
      <c r="D363" s="560"/>
      <c r="E363" s="560"/>
      <c r="F363" s="560"/>
      <c r="G363" s="560"/>
      <c r="H363" s="560"/>
      <c r="I363" s="560"/>
      <c r="J363" s="560"/>
      <c r="K363" s="560"/>
      <c r="L363" s="560"/>
      <c r="M363" s="560"/>
      <c r="N363" s="560"/>
      <c r="O363" s="561"/>
      <c r="P363" s="564" t="s">
        <v>71</v>
      </c>
      <c r="Q363" s="565"/>
      <c r="R363" s="565"/>
      <c r="S363" s="565"/>
      <c r="T363" s="565"/>
      <c r="U363" s="565"/>
      <c r="V363" s="566"/>
      <c r="W363" s="37" t="s">
        <v>72</v>
      </c>
      <c r="X363" s="547">
        <f>IFERROR(X362/H362,"0")</f>
        <v>2.2222222222222223</v>
      </c>
      <c r="Y363" s="547">
        <f>IFERROR(Y362/H362,"0")</f>
        <v>3</v>
      </c>
      <c r="Z363" s="547">
        <f>IFERROR(IF(Z362="",0,Z362),"0")</f>
        <v>5.6940000000000004E-2</v>
      </c>
      <c r="AA363" s="548"/>
      <c r="AB363" s="548"/>
      <c r="AC363" s="548"/>
    </row>
    <row r="364" spans="1:68" x14ac:dyDescent="0.2">
      <c r="A364" s="560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64" t="s">
        <v>71</v>
      </c>
      <c r="Q364" s="565"/>
      <c r="R364" s="565"/>
      <c r="S364" s="565"/>
      <c r="T364" s="565"/>
      <c r="U364" s="565"/>
      <c r="V364" s="566"/>
      <c r="W364" s="37" t="s">
        <v>69</v>
      </c>
      <c r="X364" s="547">
        <f>IFERROR(SUM(X362:X362),"0")</f>
        <v>20</v>
      </c>
      <c r="Y364" s="547">
        <f>IFERROR(SUM(Y362:Y362),"0")</f>
        <v>27</v>
      </c>
      <c r="Z364" s="37"/>
      <c r="AA364" s="548"/>
      <c r="AB364" s="548"/>
      <c r="AC364" s="548"/>
    </row>
    <row r="365" spans="1:68" ht="16.5" hidden="1" customHeight="1" x14ac:dyDescent="0.25">
      <c r="A365" s="562" t="s">
        <v>571</v>
      </c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0"/>
      <c r="P365" s="560"/>
      <c r="Q365" s="560"/>
      <c r="R365" s="560"/>
      <c r="S365" s="560"/>
      <c r="T365" s="560"/>
      <c r="U365" s="560"/>
      <c r="V365" s="560"/>
      <c r="W365" s="560"/>
      <c r="X365" s="560"/>
      <c r="Y365" s="560"/>
      <c r="Z365" s="560"/>
      <c r="AA365" s="540"/>
      <c r="AB365" s="540"/>
      <c r="AC365" s="540"/>
    </row>
    <row r="366" spans="1:68" ht="14.25" hidden="1" customHeight="1" x14ac:dyDescent="0.25">
      <c r="A366" s="567" t="s">
        <v>99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1"/>
      <c r="AB366" s="541"/>
      <c r="AC366" s="541"/>
    </row>
    <row r="367" spans="1:68" ht="37.5" hidden="1" customHeight="1" x14ac:dyDescent="0.25">
      <c r="A367" s="54" t="s">
        <v>572</v>
      </c>
      <c r="B367" s="54" t="s">
        <v>573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7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50</v>
      </c>
      <c r="Y368" s="546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577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51.8125</v>
      </c>
      <c r="BN368" s="64">
        <f>IFERROR(Y368*I368/H368,"0")</f>
        <v>62.175000000000004</v>
      </c>
      <c r="BO368" s="64">
        <f>IFERROR(1/J368*(X368/H368),"0")</f>
        <v>6.5104166666666671E-2</v>
      </c>
      <c r="BP368" s="64">
        <f>IFERROR(1/J368*(Y368/H368),"0")</f>
        <v>7.8125E-2</v>
      </c>
    </row>
    <row r="369" spans="1:68" ht="37.5" hidden="1" customHeight="1" x14ac:dyDescent="0.25">
      <c r="A369" s="54" t="s">
        <v>578</v>
      </c>
      <c r="B369" s="54" t="s">
        <v>579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9"/>
      <c r="B370" s="560"/>
      <c r="C370" s="560"/>
      <c r="D370" s="560"/>
      <c r="E370" s="560"/>
      <c r="F370" s="560"/>
      <c r="G370" s="560"/>
      <c r="H370" s="560"/>
      <c r="I370" s="560"/>
      <c r="J370" s="560"/>
      <c r="K370" s="560"/>
      <c r="L370" s="560"/>
      <c r="M370" s="560"/>
      <c r="N370" s="560"/>
      <c r="O370" s="561"/>
      <c r="P370" s="564" t="s">
        <v>71</v>
      </c>
      <c r="Q370" s="565"/>
      <c r="R370" s="565"/>
      <c r="S370" s="565"/>
      <c r="T370" s="565"/>
      <c r="U370" s="565"/>
      <c r="V370" s="566"/>
      <c r="W370" s="37" t="s">
        <v>72</v>
      </c>
      <c r="X370" s="547">
        <f>IFERROR(X367/H367,"0")+IFERROR(X368/H368,"0")+IFERROR(X369/H369,"0")</f>
        <v>4.166666666666667</v>
      </c>
      <c r="Y370" s="547">
        <f>IFERROR(Y367/H367,"0")+IFERROR(Y368/H368,"0")+IFERROR(Y369/H369,"0")</f>
        <v>5</v>
      </c>
      <c r="Z370" s="547">
        <f>IFERROR(IF(Z367="",0,Z367),"0")+IFERROR(IF(Z368="",0,Z368),"0")+IFERROR(IF(Z369="",0,Z369),"0")</f>
        <v>9.4899999999999998E-2</v>
      </c>
      <c r="AA370" s="548"/>
      <c r="AB370" s="548"/>
      <c r="AC370" s="548"/>
    </row>
    <row r="371" spans="1:68" x14ac:dyDescent="0.2">
      <c r="A371" s="560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64" t="s">
        <v>71</v>
      </c>
      <c r="Q371" s="565"/>
      <c r="R371" s="565"/>
      <c r="S371" s="565"/>
      <c r="T371" s="565"/>
      <c r="U371" s="565"/>
      <c r="V371" s="566"/>
      <c r="W371" s="37" t="s">
        <v>69</v>
      </c>
      <c r="X371" s="547">
        <f>IFERROR(SUM(X367:X369),"0")</f>
        <v>50</v>
      </c>
      <c r="Y371" s="547">
        <f>IFERROR(SUM(Y367:Y369),"0")</f>
        <v>60</v>
      </c>
      <c r="Z371" s="37"/>
      <c r="AA371" s="548"/>
      <c r="AB371" s="548"/>
      <c r="AC371" s="548"/>
    </row>
    <row r="372" spans="1:68" ht="14.25" hidden="1" customHeight="1" x14ac:dyDescent="0.25">
      <c r="A372" s="567" t="s">
        <v>64</v>
      </c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0"/>
      <c r="P372" s="560"/>
      <c r="Q372" s="560"/>
      <c r="R372" s="560"/>
      <c r="S372" s="560"/>
      <c r="T372" s="560"/>
      <c r="U372" s="560"/>
      <c r="V372" s="560"/>
      <c r="W372" s="560"/>
      <c r="X372" s="560"/>
      <c r="Y372" s="560"/>
      <c r="Z372" s="560"/>
      <c r="AA372" s="541"/>
      <c r="AB372" s="541"/>
      <c r="AC372" s="541"/>
    </row>
    <row r="373" spans="1:68" ht="27" hidden="1" customHeight="1" x14ac:dyDescent="0.25">
      <c r="A373" s="54" t="s">
        <v>580</v>
      </c>
      <c r="B373" s="54" t="s">
        <v>581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580</v>
      </c>
      <c r="B374" s="54" t="s">
        <v>583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24" t="s">
        <v>584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582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64" t="s">
        <v>71</v>
      </c>
      <c r="Q375" s="565"/>
      <c r="R375" s="565"/>
      <c r="S375" s="565"/>
      <c r="T375" s="565"/>
      <c r="U375" s="565"/>
      <c r="V375" s="566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64" t="s">
        <v>71</v>
      </c>
      <c r="Q376" s="565"/>
      <c r="R376" s="565"/>
      <c r="S376" s="565"/>
      <c r="T376" s="565"/>
      <c r="U376" s="565"/>
      <c r="V376" s="566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67" t="s">
        <v>73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1"/>
      <c r="AB377" s="541"/>
      <c r="AC377" s="541"/>
    </row>
    <row r="378" spans="1:68" ht="27" customHeight="1" x14ac:dyDescent="0.25">
      <c r="A378" s="54" t="s">
        <v>585</v>
      </c>
      <c r="B378" s="54" t="s">
        <v>586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20</v>
      </c>
      <c r="Y378" s="546">
        <f>IFERROR(IF(X378="",0,CEILING((X378/$H378),1)*$H378),"")</f>
        <v>27</v>
      </c>
      <c r="Z378" s="36">
        <f>IFERROR(IF(Y378=0,"",ROUNDUP(Y378/H378,0)*0.01898),"")</f>
        <v>5.6940000000000004E-2</v>
      </c>
      <c r="AA378" s="56"/>
      <c r="AB378" s="57"/>
      <c r="AC378" s="421" t="s">
        <v>587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21.153333333333332</v>
      </c>
      <c r="BN378" s="64">
        <f>IFERROR(Y378*I378/H378,"0")</f>
        <v>28.556999999999999</v>
      </c>
      <c r="BO378" s="64">
        <f>IFERROR(1/J378*(X378/H378),"0")</f>
        <v>3.4722222222222224E-2</v>
      </c>
      <c r="BP378" s="64">
        <f>IFERROR(1/J378*(Y378/H378),"0")</f>
        <v>4.6875E-2</v>
      </c>
    </row>
    <row r="379" spans="1:68" ht="27" hidden="1" customHeight="1" x14ac:dyDescent="0.25">
      <c r="A379" s="54" t="s">
        <v>588</v>
      </c>
      <c r="B379" s="54" t="s">
        <v>589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587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64" t="s">
        <v>71</v>
      </c>
      <c r="Q380" s="565"/>
      <c r="R380" s="565"/>
      <c r="S380" s="565"/>
      <c r="T380" s="565"/>
      <c r="U380" s="565"/>
      <c r="V380" s="566"/>
      <c r="W380" s="37" t="s">
        <v>72</v>
      </c>
      <c r="X380" s="547">
        <f>IFERROR(X378/H378,"0")+IFERROR(X379/H379,"0")</f>
        <v>2.2222222222222223</v>
      </c>
      <c r="Y380" s="547">
        <f>IFERROR(Y378/H378,"0")+IFERROR(Y379/H379,"0")</f>
        <v>3</v>
      </c>
      <c r="Z380" s="547">
        <f>IFERROR(IF(Z378="",0,Z378),"0")+IFERROR(IF(Z379="",0,Z379),"0")</f>
        <v>5.6940000000000004E-2</v>
      </c>
      <c r="AA380" s="548"/>
      <c r="AB380" s="548"/>
      <c r="AC380" s="548"/>
    </row>
    <row r="381" spans="1:68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64" t="s">
        <v>71</v>
      </c>
      <c r="Q381" s="565"/>
      <c r="R381" s="565"/>
      <c r="S381" s="565"/>
      <c r="T381" s="565"/>
      <c r="U381" s="565"/>
      <c r="V381" s="566"/>
      <c r="W381" s="37" t="s">
        <v>69</v>
      </c>
      <c r="X381" s="547">
        <f>IFERROR(SUM(X378:X379),"0")</f>
        <v>20</v>
      </c>
      <c r="Y381" s="547">
        <f>IFERROR(SUM(Y378:Y379),"0")</f>
        <v>27</v>
      </c>
      <c r="Z381" s="37"/>
      <c r="AA381" s="548"/>
      <c r="AB381" s="548"/>
      <c r="AC381" s="548"/>
    </row>
    <row r="382" spans="1:68" ht="14.25" hidden="1" customHeight="1" x14ac:dyDescent="0.25">
      <c r="A382" s="567" t="s">
        <v>165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1"/>
      <c r="AB382" s="541"/>
      <c r="AC382" s="541"/>
    </row>
    <row r="383" spans="1:68" ht="27" hidden="1" customHeight="1" x14ac:dyDescent="0.25">
      <c r="A383" s="54" t="s">
        <v>590</v>
      </c>
      <c r="B383" s="54" t="s">
        <v>591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592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64" t="s">
        <v>71</v>
      </c>
      <c r="Q384" s="565"/>
      <c r="R384" s="565"/>
      <c r="S384" s="565"/>
      <c r="T384" s="565"/>
      <c r="U384" s="565"/>
      <c r="V384" s="566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64" t="s">
        <v>71</v>
      </c>
      <c r="Q385" s="565"/>
      <c r="R385" s="565"/>
      <c r="S385" s="565"/>
      <c r="T385" s="565"/>
      <c r="U385" s="565"/>
      <c r="V385" s="566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577" t="s">
        <v>593</v>
      </c>
      <c r="B386" s="578"/>
      <c r="C386" s="578"/>
      <c r="D386" s="578"/>
      <c r="E386" s="578"/>
      <c r="F386" s="578"/>
      <c r="G386" s="578"/>
      <c r="H386" s="578"/>
      <c r="I386" s="578"/>
      <c r="J386" s="578"/>
      <c r="K386" s="578"/>
      <c r="L386" s="578"/>
      <c r="M386" s="578"/>
      <c r="N386" s="578"/>
      <c r="O386" s="578"/>
      <c r="P386" s="578"/>
      <c r="Q386" s="578"/>
      <c r="R386" s="578"/>
      <c r="S386" s="578"/>
      <c r="T386" s="578"/>
      <c r="U386" s="578"/>
      <c r="V386" s="578"/>
      <c r="W386" s="578"/>
      <c r="X386" s="578"/>
      <c r="Y386" s="578"/>
      <c r="Z386" s="578"/>
      <c r="AA386" s="48"/>
      <c r="AB386" s="48"/>
      <c r="AC386" s="48"/>
    </row>
    <row r="387" spans="1:68" ht="16.5" hidden="1" customHeight="1" x14ac:dyDescent="0.25">
      <c r="A387" s="562" t="s">
        <v>594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0"/>
      <c r="AB387" s="540"/>
      <c r="AC387" s="540"/>
    </row>
    <row r="388" spans="1:68" ht="14.25" hidden="1" customHeight="1" x14ac:dyDescent="0.25">
      <c r="A388" s="567" t="s">
        <v>64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1"/>
      <c r="AB388" s="541"/>
      <c r="AC388" s="541"/>
    </row>
    <row r="389" spans="1:68" ht="27" hidden="1" customHeight="1" x14ac:dyDescent="0.25">
      <c r="A389" s="54" t="s">
        <v>595</v>
      </c>
      <c r="B389" s="54" t="s">
        <v>596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/>
      <c r="M389" s="33" t="s">
        <v>68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hidden="1" customHeight="1" x14ac:dyDescent="0.25">
      <c r="A390" s="54" t="s">
        <v>598</v>
      </c>
      <c r="B390" s="54" t="s">
        <v>599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598</v>
      </c>
      <c r="B391" s="54" t="s">
        <v>601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600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/>
      <c r="M392" s="33" t="s">
        <v>68</v>
      </c>
      <c r="N392" s="33"/>
      <c r="O392" s="32">
        <v>50</v>
      </c>
      <c r="P392" s="58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597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 t="s">
        <v>267</v>
      </c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17.5</v>
      </c>
      <c r="Y394" s="546">
        <f t="shared" si="37"/>
        <v>18.900000000000002</v>
      </c>
      <c r="Z394" s="36">
        <f t="shared" si="42"/>
        <v>4.5179999999999998E-2</v>
      </c>
      <c r="AA394" s="56"/>
      <c r="AB394" s="57"/>
      <c r="AC394" s="437" t="s">
        <v>597</v>
      </c>
      <c r="AG394" s="64"/>
      <c r="AJ394" s="68" t="s">
        <v>106</v>
      </c>
      <c r="AK394" s="68">
        <v>37.799999999999997</v>
      </c>
      <c r="BB394" s="438" t="s">
        <v>1</v>
      </c>
      <c r="BM394" s="64">
        <f t="shared" si="38"/>
        <v>18.583333333333332</v>
      </c>
      <c r="BN394" s="64">
        <f t="shared" si="39"/>
        <v>20.07</v>
      </c>
      <c r="BO394" s="64">
        <f t="shared" si="40"/>
        <v>3.5612535612535613E-2</v>
      </c>
      <c r="BP394" s="64">
        <f t="shared" si="41"/>
        <v>3.8461538461538464E-2</v>
      </c>
    </row>
    <row r="395" spans="1:68" ht="37.5" hidden="1" customHeight="1" x14ac:dyDescent="0.25">
      <c r="A395" s="54" t="s">
        <v>609</v>
      </c>
      <c r="B395" s="54" t="s">
        <v>610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 t="s">
        <v>267</v>
      </c>
      <c r="M395" s="33" t="s">
        <v>68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 t="s">
        <v>106</v>
      </c>
      <c r="AK395" s="68">
        <v>37.799999999999997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hidden="1" customHeight="1" x14ac:dyDescent="0.25">
      <c r="A396" s="54" t="s">
        <v>612</v>
      </c>
      <c r="B396" s="54" t="s">
        <v>613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615</v>
      </c>
      <c r="B397" s="54" t="s">
        <v>616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 t="s">
        <v>267</v>
      </c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52.5</v>
      </c>
      <c r="Y397" s="546">
        <f t="shared" si="37"/>
        <v>52.5</v>
      </c>
      <c r="Z397" s="36">
        <f t="shared" si="42"/>
        <v>0.1255</v>
      </c>
      <c r="AA397" s="56"/>
      <c r="AB397" s="57"/>
      <c r="AC397" s="443" t="s">
        <v>617</v>
      </c>
      <c r="AG397" s="64"/>
      <c r="AJ397" s="68" t="s">
        <v>106</v>
      </c>
      <c r="AK397" s="68">
        <v>37.799999999999997</v>
      </c>
      <c r="BB397" s="444" t="s">
        <v>1</v>
      </c>
      <c r="BM397" s="64">
        <f t="shared" si="38"/>
        <v>55.75</v>
      </c>
      <c r="BN397" s="64">
        <f t="shared" si="39"/>
        <v>55.75</v>
      </c>
      <c r="BO397" s="64">
        <f t="shared" si="40"/>
        <v>0.10683760683760685</v>
      </c>
      <c r="BP397" s="64">
        <f t="shared" si="41"/>
        <v>0.10683760683760685</v>
      </c>
    </row>
    <row r="398" spans="1:68" ht="37.5" hidden="1" customHeight="1" x14ac:dyDescent="0.25">
      <c r="A398" s="54" t="s">
        <v>618</v>
      </c>
      <c r="B398" s="54" t="s">
        <v>619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64" t="s">
        <v>71</v>
      </c>
      <c r="Q399" s="565"/>
      <c r="R399" s="565"/>
      <c r="S399" s="565"/>
      <c r="T399" s="565"/>
      <c r="U399" s="565"/>
      <c r="V399" s="566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33.333333333333329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34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0.17068</v>
      </c>
      <c r="AA399" s="548"/>
      <c r="AB399" s="548"/>
      <c r="AC399" s="548"/>
    </row>
    <row r="400" spans="1:68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64" t="s">
        <v>71</v>
      </c>
      <c r="Q400" s="565"/>
      <c r="R400" s="565"/>
      <c r="S400" s="565"/>
      <c r="T400" s="565"/>
      <c r="U400" s="565"/>
      <c r="V400" s="566"/>
      <c r="W400" s="37" t="s">
        <v>69</v>
      </c>
      <c r="X400" s="547">
        <f>IFERROR(SUM(X389:X398),"0")</f>
        <v>70</v>
      </c>
      <c r="Y400" s="547">
        <f>IFERROR(SUM(Y389:Y398),"0")</f>
        <v>71.400000000000006</v>
      </c>
      <c r="Z400" s="37"/>
      <c r="AA400" s="548"/>
      <c r="AB400" s="548"/>
      <c r="AC400" s="548"/>
    </row>
    <row r="401" spans="1:68" ht="14.25" hidden="1" customHeight="1" x14ac:dyDescent="0.25">
      <c r="A401" s="567" t="s">
        <v>73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1"/>
      <c r="AB401" s="541"/>
      <c r="AC401" s="541"/>
    </row>
    <row r="402" spans="1:68" ht="27" hidden="1" customHeight="1" x14ac:dyDescent="0.25">
      <c r="A402" s="54" t="s">
        <v>620</v>
      </c>
      <c r="B402" s="54" t="s">
        <v>621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623</v>
      </c>
      <c r="B403" s="54" t="s">
        <v>624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64" t="s">
        <v>71</v>
      </c>
      <c r="Q404" s="565"/>
      <c r="R404" s="565"/>
      <c r="S404" s="565"/>
      <c r="T404" s="565"/>
      <c r="U404" s="565"/>
      <c r="V404" s="566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64" t="s">
        <v>71</v>
      </c>
      <c r="Q405" s="565"/>
      <c r="R405" s="565"/>
      <c r="S405" s="565"/>
      <c r="T405" s="565"/>
      <c r="U405" s="565"/>
      <c r="V405" s="566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562" t="s">
        <v>626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0"/>
      <c r="AB406" s="540"/>
      <c r="AC406" s="540"/>
    </row>
    <row r="407" spans="1:68" ht="14.25" hidden="1" customHeight="1" x14ac:dyDescent="0.25">
      <c r="A407" s="567" t="s">
        <v>135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1"/>
      <c r="AB407" s="541"/>
      <c r="AC407" s="541"/>
    </row>
    <row r="408" spans="1:68" ht="27" hidden="1" customHeight="1" x14ac:dyDescent="0.25">
      <c r="A408" s="54" t="s">
        <v>627</v>
      </c>
      <c r="B408" s="54" t="s">
        <v>628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629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64" t="s">
        <v>71</v>
      </c>
      <c r="Q409" s="565"/>
      <c r="R409" s="565"/>
      <c r="S409" s="565"/>
      <c r="T409" s="565"/>
      <c r="U409" s="565"/>
      <c r="V409" s="566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64" t="s">
        <v>71</v>
      </c>
      <c r="Q410" s="565"/>
      <c r="R410" s="565"/>
      <c r="S410" s="565"/>
      <c r="T410" s="565"/>
      <c r="U410" s="565"/>
      <c r="V410" s="566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67" t="s">
        <v>64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1"/>
      <c r="AB411" s="541"/>
      <c r="AC411" s="541"/>
    </row>
    <row r="412" spans="1:68" ht="27" hidden="1" customHeight="1" x14ac:dyDescent="0.25">
      <c r="A412" s="54" t="s">
        <v>630</v>
      </c>
      <c r="B412" s="54" t="s">
        <v>631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/>
      <c r="M412" s="33" t="s">
        <v>104</v>
      </c>
      <c r="N412" s="33"/>
      <c r="O412" s="32">
        <v>50</v>
      </c>
      <c r="P412" s="81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636</v>
      </c>
      <c r="B414" s="54" t="s">
        <v>637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639</v>
      </c>
      <c r="B415" s="54" t="s">
        <v>640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7</v>
      </c>
      <c r="Y415" s="546">
        <f>IFERROR(IF(X415="",0,CEILING((X415/$H415),1)*$H415),"")</f>
        <v>8.4</v>
      </c>
      <c r="Z415" s="36">
        <f>IFERROR(IF(Y415=0,"",ROUNDUP(Y415/H415,0)*0.00502),"")</f>
        <v>2.0080000000000001E-2</v>
      </c>
      <c r="AA415" s="56"/>
      <c r="AB415" s="57"/>
      <c r="AC415" s="459" t="s">
        <v>638</v>
      </c>
      <c r="AG415" s="64"/>
      <c r="AJ415" s="68"/>
      <c r="AK415" s="68">
        <v>0</v>
      </c>
      <c r="BB415" s="460" t="s">
        <v>1</v>
      </c>
      <c r="BM415" s="64">
        <f>IFERROR(X415*I415/H415,"0")</f>
        <v>7.4333333333333327</v>
      </c>
      <c r="BN415" s="64">
        <f>IFERROR(Y415*I415/H415,"0")</f>
        <v>8.92</v>
      </c>
      <c r="BO415" s="64">
        <f>IFERROR(1/J415*(X415/H415),"0")</f>
        <v>1.4245014245014245E-2</v>
      </c>
      <c r="BP415" s="64">
        <f>IFERROR(1/J415*(Y415/H415),"0")</f>
        <v>1.7094017094017096E-2</v>
      </c>
    </row>
    <row r="416" spans="1:68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64" t="s">
        <v>71</v>
      </c>
      <c r="Q416" s="565"/>
      <c r="R416" s="565"/>
      <c r="S416" s="565"/>
      <c r="T416" s="565"/>
      <c r="U416" s="565"/>
      <c r="V416" s="566"/>
      <c r="W416" s="37" t="s">
        <v>72</v>
      </c>
      <c r="X416" s="547">
        <f>IFERROR(X412/H412,"0")+IFERROR(X413/H413,"0")+IFERROR(X414/H414,"0")+IFERROR(X415/H415,"0")</f>
        <v>3.333333333333333</v>
      </c>
      <c r="Y416" s="547">
        <f>IFERROR(Y412/H412,"0")+IFERROR(Y413/H413,"0")+IFERROR(Y414/H414,"0")+IFERROR(Y415/H415,"0")</f>
        <v>4</v>
      </c>
      <c r="Z416" s="547">
        <f>IFERROR(IF(Z412="",0,Z412),"0")+IFERROR(IF(Z413="",0,Z413),"0")+IFERROR(IF(Z414="",0,Z414),"0")+IFERROR(IF(Z415="",0,Z415),"0")</f>
        <v>2.0080000000000001E-2</v>
      </c>
      <c r="AA416" s="548"/>
      <c r="AB416" s="548"/>
      <c r="AC416" s="548"/>
    </row>
    <row r="417" spans="1:68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64" t="s">
        <v>71</v>
      </c>
      <c r="Q417" s="565"/>
      <c r="R417" s="565"/>
      <c r="S417" s="565"/>
      <c r="T417" s="565"/>
      <c r="U417" s="565"/>
      <c r="V417" s="566"/>
      <c r="W417" s="37" t="s">
        <v>69</v>
      </c>
      <c r="X417" s="547">
        <f>IFERROR(SUM(X412:X415),"0")</f>
        <v>7</v>
      </c>
      <c r="Y417" s="547">
        <f>IFERROR(SUM(Y412:Y415),"0")</f>
        <v>8.4</v>
      </c>
      <c r="Z417" s="37"/>
      <c r="AA417" s="548"/>
      <c r="AB417" s="548"/>
      <c r="AC417" s="548"/>
    </row>
    <row r="418" spans="1:68" ht="16.5" hidden="1" customHeight="1" x14ac:dyDescent="0.25">
      <c r="A418" s="562" t="s">
        <v>641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0"/>
      <c r="AB418" s="540"/>
      <c r="AC418" s="540"/>
    </row>
    <row r="419" spans="1:68" ht="14.25" hidden="1" customHeight="1" x14ac:dyDescent="0.25">
      <c r="A419" s="567" t="s">
        <v>64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1"/>
      <c r="AB419" s="541"/>
      <c r="AC419" s="541"/>
    </row>
    <row r="420" spans="1:68" ht="27" customHeight="1" x14ac:dyDescent="0.25">
      <c r="A420" s="54" t="s">
        <v>642</v>
      </c>
      <c r="B420" s="54" t="s">
        <v>643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 t="s">
        <v>216</v>
      </c>
      <c r="M420" s="33" t="s">
        <v>68</v>
      </c>
      <c r="N420" s="33"/>
      <c r="O420" s="32">
        <v>50</v>
      </c>
      <c r="P420" s="7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20</v>
      </c>
      <c r="Y420" s="546">
        <f>IFERROR(IF(X420="",0,CEILING((X420/$H420),1)*$H420),"")</f>
        <v>20.399999999999999</v>
      </c>
      <c r="Z420" s="36">
        <f>IFERROR(IF(Y420=0,"",ROUNDUP(Y420/H420,0)*0.00651),"")</f>
        <v>0.11067</v>
      </c>
      <c r="AA420" s="56"/>
      <c r="AB420" s="57"/>
      <c r="AC420" s="461" t="s">
        <v>644</v>
      </c>
      <c r="AG420" s="64"/>
      <c r="AJ420" s="68" t="s">
        <v>106</v>
      </c>
      <c r="AK420" s="68">
        <v>16.8</v>
      </c>
      <c r="BB420" s="462" t="s">
        <v>1</v>
      </c>
      <c r="BM420" s="64">
        <f>IFERROR(X420*I420/H420,"0")</f>
        <v>35</v>
      </c>
      <c r="BN420" s="64">
        <f>IFERROR(Y420*I420/H420,"0")</f>
        <v>35.699999999999996</v>
      </c>
      <c r="BO420" s="64">
        <f>IFERROR(1/J420*(X420/H420),"0")</f>
        <v>9.1575091575091583E-2</v>
      </c>
      <c r="BP420" s="64">
        <f>IFERROR(1/J420*(Y420/H420),"0")</f>
        <v>9.3406593406593408E-2</v>
      </c>
    </row>
    <row r="421" spans="1:68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64" t="s">
        <v>71</v>
      </c>
      <c r="Q421" s="565"/>
      <c r="R421" s="565"/>
      <c r="S421" s="565"/>
      <c r="T421" s="565"/>
      <c r="U421" s="565"/>
      <c r="V421" s="566"/>
      <c r="W421" s="37" t="s">
        <v>72</v>
      </c>
      <c r="X421" s="547">
        <f>IFERROR(X420/H420,"0")</f>
        <v>16.666666666666668</v>
      </c>
      <c r="Y421" s="547">
        <f>IFERROR(Y420/H420,"0")</f>
        <v>17</v>
      </c>
      <c r="Z421" s="547">
        <f>IFERROR(IF(Z420="",0,Z420),"0")</f>
        <v>0.11067</v>
      </c>
      <c r="AA421" s="548"/>
      <c r="AB421" s="548"/>
      <c r="AC421" s="548"/>
    </row>
    <row r="422" spans="1:68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64" t="s">
        <v>71</v>
      </c>
      <c r="Q422" s="565"/>
      <c r="R422" s="565"/>
      <c r="S422" s="565"/>
      <c r="T422" s="565"/>
      <c r="U422" s="565"/>
      <c r="V422" s="566"/>
      <c r="W422" s="37" t="s">
        <v>69</v>
      </c>
      <c r="X422" s="547">
        <f>IFERROR(SUM(X420:X420),"0")</f>
        <v>20</v>
      </c>
      <c r="Y422" s="547">
        <f>IFERROR(SUM(Y420:Y420),"0")</f>
        <v>20.399999999999999</v>
      </c>
      <c r="Z422" s="37"/>
      <c r="AA422" s="548"/>
      <c r="AB422" s="548"/>
      <c r="AC422" s="548"/>
    </row>
    <row r="423" spans="1:68" ht="27.75" hidden="1" customHeight="1" x14ac:dyDescent="0.2">
      <c r="A423" s="577" t="s">
        <v>645</v>
      </c>
      <c r="B423" s="578"/>
      <c r="C423" s="578"/>
      <c r="D423" s="578"/>
      <c r="E423" s="578"/>
      <c r="F423" s="578"/>
      <c r="G423" s="578"/>
      <c r="H423" s="578"/>
      <c r="I423" s="578"/>
      <c r="J423" s="578"/>
      <c r="K423" s="578"/>
      <c r="L423" s="578"/>
      <c r="M423" s="578"/>
      <c r="N423" s="578"/>
      <c r="O423" s="578"/>
      <c r="P423" s="578"/>
      <c r="Q423" s="578"/>
      <c r="R423" s="578"/>
      <c r="S423" s="578"/>
      <c r="T423" s="578"/>
      <c r="U423" s="578"/>
      <c r="V423" s="578"/>
      <c r="W423" s="578"/>
      <c r="X423" s="578"/>
      <c r="Y423" s="578"/>
      <c r="Z423" s="578"/>
      <c r="AA423" s="48"/>
      <c r="AB423" s="48"/>
      <c r="AC423" s="48"/>
    </row>
    <row r="424" spans="1:68" ht="16.5" hidden="1" customHeight="1" x14ac:dyDescent="0.25">
      <c r="A424" s="562" t="s">
        <v>645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0"/>
      <c r="AB424" s="540"/>
      <c r="AC424" s="540"/>
    </row>
    <row r="425" spans="1:68" ht="14.25" hidden="1" customHeight="1" x14ac:dyDescent="0.25">
      <c r="A425" s="567" t="s">
        <v>99</v>
      </c>
      <c r="B425" s="560"/>
      <c r="C425" s="560"/>
      <c r="D425" s="560"/>
      <c r="E425" s="560"/>
      <c r="F425" s="560"/>
      <c r="G425" s="560"/>
      <c r="H425" s="560"/>
      <c r="I425" s="560"/>
      <c r="J425" s="560"/>
      <c r="K425" s="560"/>
      <c r="L425" s="560"/>
      <c r="M425" s="560"/>
      <c r="N425" s="560"/>
      <c r="O425" s="560"/>
      <c r="P425" s="560"/>
      <c r="Q425" s="560"/>
      <c r="R425" s="560"/>
      <c r="S425" s="560"/>
      <c r="T425" s="560"/>
      <c r="U425" s="560"/>
      <c r="V425" s="560"/>
      <c r="W425" s="560"/>
      <c r="X425" s="560"/>
      <c r="Y425" s="560"/>
      <c r="Z425" s="560"/>
      <c r="AA425" s="541"/>
      <c r="AB425" s="541"/>
      <c r="AC425" s="541"/>
    </row>
    <row r="426" spans="1:68" ht="27" customHeight="1" x14ac:dyDescent="0.25">
      <c r="A426" s="54" t="s">
        <v>646</v>
      </c>
      <c r="B426" s="54" t="s">
        <v>647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100</v>
      </c>
      <c r="Y426" s="546">
        <f t="shared" ref="Y426:Y437" si="43">IFERROR(IF(X426="",0,CEILING((X426/$H426),1)*$H426),"")</f>
        <v>100.32000000000001</v>
      </c>
      <c r="Z426" s="36">
        <f t="shared" ref="Z426:Z432" si="44">IFERROR(IF(Y426=0,"",ROUNDUP(Y426/H426,0)*0.01196),"")</f>
        <v>0.22724</v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106.81818181818181</v>
      </c>
      <c r="BN426" s="64">
        <f t="shared" ref="BN426:BN437" si="46">IFERROR(Y426*I426/H426,"0")</f>
        <v>107.16</v>
      </c>
      <c r="BO426" s="64">
        <f t="shared" ref="BO426:BO437" si="47">IFERROR(1/J426*(X426/H426),"0")</f>
        <v>0.18210955710955709</v>
      </c>
      <c r="BP426" s="64">
        <f t="shared" ref="BP426:BP437" si="48">IFERROR(1/J426*(Y426/H426),"0")</f>
        <v>0.18269230769230771</v>
      </c>
    </row>
    <row r="427" spans="1:68" ht="27" hidden="1" customHeight="1" x14ac:dyDescent="0.25">
      <c r="A427" s="54" t="s">
        <v>648</v>
      </c>
      <c r="B427" s="54" t="s">
        <v>649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/>
      <c r="M427" s="33" t="s">
        <v>104</v>
      </c>
      <c r="N427" s="33"/>
      <c r="O427" s="32">
        <v>60</v>
      </c>
      <c r="P427" s="7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650</v>
      </c>
      <c r="AG427" s="64"/>
      <c r="AJ427" s="68"/>
      <c r="AK427" s="68">
        <v>0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customHeight="1" x14ac:dyDescent="0.25">
      <c r="A428" s="54" t="s">
        <v>651</v>
      </c>
      <c r="B428" s="54" t="s">
        <v>652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110</v>
      </c>
      <c r="Y428" s="546">
        <f t="shared" si="43"/>
        <v>110.88000000000001</v>
      </c>
      <c r="Z428" s="36">
        <f t="shared" si="44"/>
        <v>0.25115999999999999</v>
      </c>
      <c r="AA428" s="56"/>
      <c r="AB428" s="57"/>
      <c r="AC428" s="467" t="s">
        <v>653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117.49999999999999</v>
      </c>
      <c r="BN428" s="64">
        <f t="shared" si="46"/>
        <v>118.44</v>
      </c>
      <c r="BO428" s="64">
        <f t="shared" si="47"/>
        <v>0.20032051282051283</v>
      </c>
      <c r="BP428" s="64">
        <f t="shared" si="48"/>
        <v>0.20192307692307693</v>
      </c>
    </row>
    <row r="429" spans="1:68" ht="27" hidden="1" customHeight="1" x14ac:dyDescent="0.25">
      <c r="A429" s="54" t="s">
        <v>654</v>
      </c>
      <c r="B429" s="54" t="s">
        <v>655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656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hidden="1" customHeight="1" x14ac:dyDescent="0.25">
      <c r="A430" s="54" t="s">
        <v>657</v>
      </c>
      <c r="B430" s="54" t="s">
        <v>658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659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660</v>
      </c>
      <c r="B431" s="54" t="s">
        <v>661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120</v>
      </c>
      <c r="Y431" s="546">
        <f t="shared" si="43"/>
        <v>121.44000000000001</v>
      </c>
      <c r="Z431" s="36">
        <f t="shared" si="44"/>
        <v>0.27507999999999999</v>
      </c>
      <c r="AA431" s="56"/>
      <c r="AB431" s="57"/>
      <c r="AC431" s="473" t="s">
        <v>662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128.18181818181816</v>
      </c>
      <c r="BN431" s="64">
        <f t="shared" si="46"/>
        <v>129.72</v>
      </c>
      <c r="BO431" s="64">
        <f t="shared" si="47"/>
        <v>0.21853146853146854</v>
      </c>
      <c r="BP431" s="64">
        <f t="shared" si="48"/>
        <v>0.22115384615384617</v>
      </c>
    </row>
    <row r="432" spans="1:68" ht="16.5" hidden="1" customHeight="1" x14ac:dyDescent="0.25">
      <c r="A432" s="54" t="s">
        <v>663</v>
      </c>
      <c r="B432" s="54" t="s">
        <v>664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665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666</v>
      </c>
      <c r="B433" s="54" t="s">
        <v>667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78</v>
      </c>
      <c r="Y434" s="546">
        <f t="shared" si="43"/>
        <v>81.599999999999994</v>
      </c>
      <c r="Z434" s="36">
        <f>IFERROR(IF(Y434=0,"",ROUNDUP(Y434/H434,0)*0.00902),"")</f>
        <v>0.15334</v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112.6125</v>
      </c>
      <c r="BN434" s="64">
        <f t="shared" si="46"/>
        <v>117.80999999999999</v>
      </c>
      <c r="BO434" s="64">
        <f t="shared" si="47"/>
        <v>0.12310606060606061</v>
      </c>
      <c r="BP434" s="64">
        <f t="shared" si="48"/>
        <v>0.12878787878787878</v>
      </c>
    </row>
    <row r="435" spans="1:68" ht="27" hidden="1" customHeight="1" x14ac:dyDescent="0.25">
      <c r="A435" s="54" t="s">
        <v>670</v>
      </c>
      <c r="B435" s="54" t="s">
        <v>671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650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672</v>
      </c>
      <c r="B436" s="54" t="s">
        <v>673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662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120</v>
      </c>
      <c r="Y437" s="546">
        <f t="shared" si="43"/>
        <v>120</v>
      </c>
      <c r="Z437" s="36">
        <f>IFERROR(IF(Y437=0,"",ROUNDUP(Y437/H437,0)*0.00937),"")</f>
        <v>0.23424999999999999</v>
      </c>
      <c r="AA437" s="56"/>
      <c r="AB437" s="57"/>
      <c r="AC437" s="485" t="s">
        <v>662</v>
      </c>
      <c r="AG437" s="64"/>
      <c r="AJ437" s="68"/>
      <c r="AK437" s="68">
        <v>0</v>
      </c>
      <c r="BB437" s="486" t="s">
        <v>1</v>
      </c>
      <c r="BM437" s="64">
        <f t="shared" si="45"/>
        <v>174.00000000000003</v>
      </c>
      <c r="BN437" s="64">
        <f t="shared" si="46"/>
        <v>174.00000000000003</v>
      </c>
      <c r="BO437" s="64">
        <f t="shared" si="47"/>
        <v>0.20833333333333334</v>
      </c>
      <c r="BP437" s="64">
        <f t="shared" si="48"/>
        <v>0.20833333333333334</v>
      </c>
    </row>
    <row r="438" spans="1:68" x14ac:dyDescent="0.2">
      <c r="A438" s="559"/>
      <c r="B438" s="560"/>
      <c r="C438" s="560"/>
      <c r="D438" s="560"/>
      <c r="E438" s="560"/>
      <c r="F438" s="560"/>
      <c r="G438" s="560"/>
      <c r="H438" s="560"/>
      <c r="I438" s="560"/>
      <c r="J438" s="560"/>
      <c r="K438" s="560"/>
      <c r="L438" s="560"/>
      <c r="M438" s="560"/>
      <c r="N438" s="560"/>
      <c r="O438" s="561"/>
      <c r="P438" s="564" t="s">
        <v>71</v>
      </c>
      <c r="Q438" s="565"/>
      <c r="R438" s="565"/>
      <c r="S438" s="565"/>
      <c r="T438" s="565"/>
      <c r="U438" s="565"/>
      <c r="V438" s="566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103.75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105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1.14107</v>
      </c>
      <c r="AA438" s="548"/>
      <c r="AB438" s="548"/>
      <c r="AC438" s="548"/>
    </row>
    <row r="439" spans="1:68" x14ac:dyDescent="0.2">
      <c r="A439" s="560"/>
      <c r="B439" s="560"/>
      <c r="C439" s="560"/>
      <c r="D439" s="560"/>
      <c r="E439" s="560"/>
      <c r="F439" s="560"/>
      <c r="G439" s="560"/>
      <c r="H439" s="560"/>
      <c r="I439" s="560"/>
      <c r="J439" s="560"/>
      <c r="K439" s="560"/>
      <c r="L439" s="560"/>
      <c r="M439" s="560"/>
      <c r="N439" s="560"/>
      <c r="O439" s="561"/>
      <c r="P439" s="564" t="s">
        <v>71</v>
      </c>
      <c r="Q439" s="565"/>
      <c r="R439" s="565"/>
      <c r="S439" s="565"/>
      <c r="T439" s="565"/>
      <c r="U439" s="565"/>
      <c r="V439" s="566"/>
      <c r="W439" s="37" t="s">
        <v>69</v>
      </c>
      <c r="X439" s="547">
        <f>IFERROR(SUM(X426:X437),"0")</f>
        <v>528</v>
      </c>
      <c r="Y439" s="547">
        <f>IFERROR(SUM(Y426:Y437),"0")</f>
        <v>534.24</v>
      </c>
      <c r="Z439" s="37"/>
      <c r="AA439" s="548"/>
      <c r="AB439" s="548"/>
      <c r="AC439" s="548"/>
    </row>
    <row r="440" spans="1:68" ht="14.25" hidden="1" customHeight="1" x14ac:dyDescent="0.25">
      <c r="A440" s="567" t="s">
        <v>135</v>
      </c>
      <c r="B440" s="560"/>
      <c r="C440" s="560"/>
      <c r="D440" s="560"/>
      <c r="E440" s="560"/>
      <c r="F440" s="560"/>
      <c r="G440" s="560"/>
      <c r="H440" s="560"/>
      <c r="I440" s="560"/>
      <c r="J440" s="560"/>
      <c r="K440" s="560"/>
      <c r="L440" s="560"/>
      <c r="M440" s="560"/>
      <c r="N440" s="560"/>
      <c r="O440" s="560"/>
      <c r="P440" s="560"/>
      <c r="Q440" s="560"/>
      <c r="R440" s="560"/>
      <c r="S440" s="560"/>
      <c r="T440" s="560"/>
      <c r="U440" s="560"/>
      <c r="V440" s="560"/>
      <c r="W440" s="560"/>
      <c r="X440" s="560"/>
      <c r="Y440" s="560"/>
      <c r="Z440" s="560"/>
      <c r="AA440" s="541"/>
      <c r="AB440" s="541"/>
      <c r="AC440" s="541"/>
    </row>
    <row r="441" spans="1:68" ht="16.5" customHeight="1" x14ac:dyDescent="0.25">
      <c r="A441" s="54" t="s">
        <v>676</v>
      </c>
      <c r="B441" s="54" t="s">
        <v>677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130</v>
      </c>
      <c r="Y441" s="546">
        <f>IFERROR(IF(X441="",0,CEILING((X441/$H441),1)*$H441),"")</f>
        <v>132</v>
      </c>
      <c r="Z441" s="36">
        <f>IFERROR(IF(Y441=0,"",ROUNDUP(Y441/H441,0)*0.01196),"")</f>
        <v>0.29899999999999999</v>
      </c>
      <c r="AA441" s="56"/>
      <c r="AB441" s="57"/>
      <c r="AC441" s="487" t="s">
        <v>678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138.86363636363635</v>
      </c>
      <c r="BN441" s="64">
        <f>IFERROR(Y441*I441/H441,"0")</f>
        <v>140.99999999999997</v>
      </c>
      <c r="BO441" s="64">
        <f>IFERROR(1/J441*(X441/H441),"0")</f>
        <v>0.23674242424242425</v>
      </c>
      <c r="BP441" s="64">
        <f>IFERROR(1/J441*(Y441/H441),"0")</f>
        <v>0.24038461538461539</v>
      </c>
    </row>
    <row r="442" spans="1:68" ht="16.5" hidden="1" customHeight="1" x14ac:dyDescent="0.25">
      <c r="A442" s="54" t="s">
        <v>679</v>
      </c>
      <c r="B442" s="54" t="s">
        <v>680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7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678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hidden="1" customHeight="1" x14ac:dyDescent="0.25">
      <c r="A443" s="54" t="s">
        <v>681</v>
      </c>
      <c r="B443" s="54" t="s">
        <v>682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/>
      <c r="M443" s="33" t="s">
        <v>104</v>
      </c>
      <c r="N443" s="33"/>
      <c r="O443" s="32">
        <v>70</v>
      </c>
      <c r="P443" s="6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678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59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64" t="s">
        <v>71</v>
      </c>
      <c r="Q444" s="565"/>
      <c r="R444" s="565"/>
      <c r="S444" s="565"/>
      <c r="T444" s="565"/>
      <c r="U444" s="565"/>
      <c r="V444" s="566"/>
      <c r="W444" s="37" t="s">
        <v>72</v>
      </c>
      <c r="X444" s="547">
        <f>IFERROR(X441/H441,"0")+IFERROR(X442/H442,"0")+IFERROR(X443/H443,"0")</f>
        <v>24.621212121212121</v>
      </c>
      <c r="Y444" s="547">
        <f>IFERROR(Y441/H441,"0")+IFERROR(Y442/H442,"0")+IFERROR(Y443/H443,"0")</f>
        <v>25</v>
      </c>
      <c r="Z444" s="547">
        <f>IFERROR(IF(Z441="",0,Z441),"0")+IFERROR(IF(Z442="",0,Z442),"0")+IFERROR(IF(Z443="",0,Z443),"0")</f>
        <v>0.29899999999999999</v>
      </c>
      <c r="AA444" s="548"/>
      <c r="AB444" s="548"/>
      <c r="AC444" s="548"/>
    </row>
    <row r="445" spans="1:68" x14ac:dyDescent="0.2">
      <c r="A445" s="560"/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1"/>
      <c r="P445" s="564" t="s">
        <v>71</v>
      </c>
      <c r="Q445" s="565"/>
      <c r="R445" s="565"/>
      <c r="S445" s="565"/>
      <c r="T445" s="565"/>
      <c r="U445" s="565"/>
      <c r="V445" s="566"/>
      <c r="W445" s="37" t="s">
        <v>69</v>
      </c>
      <c r="X445" s="547">
        <f>IFERROR(SUM(X441:X443),"0")</f>
        <v>130</v>
      </c>
      <c r="Y445" s="547">
        <f>IFERROR(SUM(Y441:Y443),"0")</f>
        <v>132</v>
      </c>
      <c r="Z445" s="37"/>
      <c r="AA445" s="548"/>
      <c r="AB445" s="548"/>
      <c r="AC445" s="548"/>
    </row>
    <row r="446" spans="1:68" ht="14.25" hidden="1" customHeight="1" x14ac:dyDescent="0.25">
      <c r="A446" s="567" t="s">
        <v>64</v>
      </c>
      <c r="B446" s="560"/>
      <c r="C446" s="560"/>
      <c r="D446" s="560"/>
      <c r="E446" s="560"/>
      <c r="F446" s="560"/>
      <c r="G446" s="560"/>
      <c r="H446" s="560"/>
      <c r="I446" s="560"/>
      <c r="J446" s="560"/>
      <c r="K446" s="560"/>
      <c r="L446" s="560"/>
      <c r="M446" s="560"/>
      <c r="N446" s="560"/>
      <c r="O446" s="560"/>
      <c r="P446" s="560"/>
      <c r="Q446" s="560"/>
      <c r="R446" s="560"/>
      <c r="S446" s="560"/>
      <c r="T446" s="560"/>
      <c r="U446" s="560"/>
      <c r="V446" s="560"/>
      <c r="W446" s="560"/>
      <c r="X446" s="560"/>
      <c r="Y446" s="560"/>
      <c r="Z446" s="560"/>
      <c r="AA446" s="541"/>
      <c r="AB446" s="541"/>
      <c r="AC446" s="541"/>
    </row>
    <row r="447" spans="1:68" ht="27" customHeight="1" x14ac:dyDescent="0.25">
      <c r="A447" s="54" t="s">
        <v>683</v>
      </c>
      <c r="B447" s="54" t="s">
        <v>684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50</v>
      </c>
      <c r="Y447" s="546">
        <f t="shared" ref="Y447:Y452" si="49">IFERROR(IF(X447="",0,CEILING((X447/$H447),1)*$H447),"")</f>
        <v>52.800000000000004</v>
      </c>
      <c r="Z447" s="36">
        <f>IFERROR(IF(Y447=0,"",ROUNDUP(Y447/H447,0)*0.01196),"")</f>
        <v>0.1196</v>
      </c>
      <c r="AA447" s="56"/>
      <c r="AB447" s="57"/>
      <c r="AC447" s="493" t="s">
        <v>685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53.409090909090907</v>
      </c>
      <c r="BN447" s="64">
        <f t="shared" ref="BN447:BN452" si="51">IFERROR(Y447*I447/H447,"0")</f>
        <v>56.400000000000006</v>
      </c>
      <c r="BO447" s="64">
        <f t="shared" ref="BO447:BO452" si="52">IFERROR(1/J447*(X447/H447),"0")</f>
        <v>9.1054778554778545E-2</v>
      </c>
      <c r="BP447" s="64">
        <f t="shared" ref="BP447:BP452" si="53">IFERROR(1/J447*(Y447/H447),"0")</f>
        <v>9.6153846153846159E-2</v>
      </c>
    </row>
    <row r="448" spans="1:68" ht="27" customHeight="1" x14ac:dyDescent="0.25">
      <c r="A448" s="54" t="s">
        <v>686</v>
      </c>
      <c r="B448" s="54" t="s">
        <v>687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110</v>
      </c>
      <c r="Y448" s="546">
        <f t="shared" si="49"/>
        <v>110.88000000000001</v>
      </c>
      <c r="Z448" s="36">
        <f>IFERROR(IF(Y448=0,"",ROUNDUP(Y448/H448,0)*0.01196),"")</f>
        <v>0.25115999999999999</v>
      </c>
      <c r="AA448" s="56"/>
      <c r="AB448" s="57"/>
      <c r="AC448" s="495" t="s">
        <v>688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117.49999999999999</v>
      </c>
      <c r="BN448" s="64">
        <f t="shared" si="51"/>
        <v>118.44</v>
      </c>
      <c r="BO448" s="64">
        <f t="shared" si="52"/>
        <v>0.20032051282051283</v>
      </c>
      <c r="BP448" s="64">
        <f t="shared" si="53"/>
        <v>0.20192307692307693</v>
      </c>
    </row>
    <row r="449" spans="1:68" ht="27" customHeight="1" x14ac:dyDescent="0.25">
      <c r="A449" s="54" t="s">
        <v>689</v>
      </c>
      <c r="B449" s="54" t="s">
        <v>690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100</v>
      </c>
      <c r="Y449" s="546">
        <f t="shared" si="49"/>
        <v>100.32000000000001</v>
      </c>
      <c r="Z449" s="36">
        <f>IFERROR(IF(Y449=0,"",ROUNDUP(Y449/H449,0)*0.01196),"")</f>
        <v>0.22724</v>
      </c>
      <c r="AA449" s="56"/>
      <c r="AB449" s="57"/>
      <c r="AC449" s="497" t="s">
        <v>691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106.81818181818181</v>
      </c>
      <c r="BN449" s="64">
        <f t="shared" si="51"/>
        <v>107.16</v>
      </c>
      <c r="BO449" s="64">
        <f t="shared" si="52"/>
        <v>0.18210955710955709</v>
      </c>
      <c r="BP449" s="64">
        <f t="shared" si="53"/>
        <v>0.18269230769230771</v>
      </c>
    </row>
    <row r="450" spans="1:68" ht="27" customHeight="1" x14ac:dyDescent="0.25">
      <c r="A450" s="54" t="s">
        <v>692</v>
      </c>
      <c r="B450" s="54" t="s">
        <v>693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 t="s">
        <v>199</v>
      </c>
      <c r="M450" s="33" t="s">
        <v>104</v>
      </c>
      <c r="N450" s="33"/>
      <c r="O450" s="32">
        <v>70</v>
      </c>
      <c r="P450" s="6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54</v>
      </c>
      <c r="Y450" s="546">
        <f t="shared" si="49"/>
        <v>57.599999999999994</v>
      </c>
      <c r="Z450" s="36">
        <f>IFERROR(IF(Y450=0,"",ROUNDUP(Y450/H450,0)*0.00902),"")</f>
        <v>0.10824</v>
      </c>
      <c r="AA450" s="56"/>
      <c r="AB450" s="57"/>
      <c r="AC450" s="499" t="s">
        <v>685</v>
      </c>
      <c r="AG450" s="64"/>
      <c r="AJ450" s="68" t="s">
        <v>106</v>
      </c>
      <c r="AK450" s="68">
        <v>57.6</v>
      </c>
      <c r="BB450" s="500" t="s">
        <v>1</v>
      </c>
      <c r="BM450" s="64">
        <f t="shared" si="50"/>
        <v>77.962499999999991</v>
      </c>
      <c r="BN450" s="64">
        <f t="shared" si="51"/>
        <v>83.16</v>
      </c>
      <c r="BO450" s="64">
        <f t="shared" si="52"/>
        <v>8.5227272727272735E-2</v>
      </c>
      <c r="BP450" s="64">
        <f t="shared" si="53"/>
        <v>9.0909090909090912E-2</v>
      </c>
    </row>
    <row r="451" spans="1:68" ht="27" customHeight="1" x14ac:dyDescent="0.25">
      <c r="A451" s="54" t="s">
        <v>694</v>
      </c>
      <c r="B451" s="54" t="s">
        <v>695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 t="s">
        <v>199</v>
      </c>
      <c r="M451" s="33" t="s">
        <v>68</v>
      </c>
      <c r="N451" s="33"/>
      <c r="O451" s="32">
        <v>70</v>
      </c>
      <c r="P451" s="7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18</v>
      </c>
      <c r="Y451" s="546">
        <f t="shared" si="49"/>
        <v>19.2</v>
      </c>
      <c r="Z451" s="36">
        <f>IFERROR(IF(Y451=0,"",ROUNDUP(Y451/H451,0)*0.00902),"")</f>
        <v>3.6080000000000001E-2</v>
      </c>
      <c r="AA451" s="56"/>
      <c r="AB451" s="57"/>
      <c r="AC451" s="501" t="s">
        <v>688</v>
      </c>
      <c r="AG451" s="64"/>
      <c r="AJ451" s="68" t="s">
        <v>106</v>
      </c>
      <c r="AK451" s="68">
        <v>57.6</v>
      </c>
      <c r="BB451" s="502" t="s">
        <v>1</v>
      </c>
      <c r="BM451" s="64">
        <f t="shared" si="50"/>
        <v>25.087500000000002</v>
      </c>
      <c r="BN451" s="64">
        <f t="shared" si="51"/>
        <v>26.76</v>
      </c>
      <c r="BO451" s="64">
        <f t="shared" si="52"/>
        <v>2.8409090909090912E-2</v>
      </c>
      <c r="BP451" s="64">
        <f t="shared" si="53"/>
        <v>3.0303030303030304E-2</v>
      </c>
    </row>
    <row r="452" spans="1:68" ht="27" customHeight="1" x14ac:dyDescent="0.25">
      <c r="A452" s="54" t="s">
        <v>696</v>
      </c>
      <c r="B452" s="54" t="s">
        <v>697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 t="s">
        <v>199</v>
      </c>
      <c r="M452" s="33" t="s">
        <v>68</v>
      </c>
      <c r="N452" s="33"/>
      <c r="O452" s="32">
        <v>70</v>
      </c>
      <c r="P452" s="5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66</v>
      </c>
      <c r="Y452" s="546">
        <f t="shared" si="49"/>
        <v>67.2</v>
      </c>
      <c r="Z452" s="36">
        <f>IFERROR(IF(Y452=0,"",ROUNDUP(Y452/H452,0)*0.00902),"")</f>
        <v>0.12628</v>
      </c>
      <c r="AA452" s="56"/>
      <c r="AB452" s="57"/>
      <c r="AC452" s="503" t="s">
        <v>691</v>
      </c>
      <c r="AG452" s="64"/>
      <c r="AJ452" s="68" t="s">
        <v>106</v>
      </c>
      <c r="AK452" s="68">
        <v>57.6</v>
      </c>
      <c r="BB452" s="504" t="s">
        <v>1</v>
      </c>
      <c r="BM452" s="64">
        <f t="shared" si="50"/>
        <v>91.987500000000011</v>
      </c>
      <c r="BN452" s="64">
        <f t="shared" si="51"/>
        <v>93.660000000000011</v>
      </c>
      <c r="BO452" s="64">
        <f t="shared" si="52"/>
        <v>0.10416666666666667</v>
      </c>
      <c r="BP452" s="64">
        <f t="shared" si="53"/>
        <v>0.10606060606060608</v>
      </c>
    </row>
    <row r="453" spans="1:68" x14ac:dyDescent="0.2">
      <c r="A453" s="559"/>
      <c r="B453" s="560"/>
      <c r="C453" s="560"/>
      <c r="D453" s="560"/>
      <c r="E453" s="560"/>
      <c r="F453" s="560"/>
      <c r="G453" s="560"/>
      <c r="H453" s="560"/>
      <c r="I453" s="560"/>
      <c r="J453" s="560"/>
      <c r="K453" s="560"/>
      <c r="L453" s="560"/>
      <c r="M453" s="560"/>
      <c r="N453" s="560"/>
      <c r="O453" s="561"/>
      <c r="P453" s="564" t="s">
        <v>71</v>
      </c>
      <c r="Q453" s="565"/>
      <c r="R453" s="565"/>
      <c r="S453" s="565"/>
      <c r="T453" s="565"/>
      <c r="U453" s="565"/>
      <c r="V453" s="566"/>
      <c r="W453" s="37" t="s">
        <v>72</v>
      </c>
      <c r="X453" s="547">
        <f>IFERROR(X447/H447,"0")+IFERROR(X448/H448,"0")+IFERROR(X449/H449,"0")+IFERROR(X450/H450,"0")+IFERROR(X451/H451,"0")+IFERROR(X452/H452,"0")</f>
        <v>77.992424242424235</v>
      </c>
      <c r="Y453" s="547">
        <f>IFERROR(Y447/H447,"0")+IFERROR(Y448/H448,"0")+IFERROR(Y449/H449,"0")+IFERROR(Y450/H450,"0")+IFERROR(Y451/H451,"0")+IFERROR(Y452/H452,"0")</f>
        <v>80</v>
      </c>
      <c r="Z453" s="547">
        <f>IFERROR(IF(Z447="",0,Z447),"0")+IFERROR(IF(Z448="",0,Z448),"0")+IFERROR(IF(Z449="",0,Z449),"0")+IFERROR(IF(Z450="",0,Z450),"0")+IFERROR(IF(Z451="",0,Z451),"0")+IFERROR(IF(Z452="",0,Z452),"0")</f>
        <v>0.86860000000000004</v>
      </c>
      <c r="AA453" s="548"/>
      <c r="AB453" s="548"/>
      <c r="AC453" s="548"/>
    </row>
    <row r="454" spans="1:68" x14ac:dyDescent="0.2">
      <c r="A454" s="560"/>
      <c r="B454" s="560"/>
      <c r="C454" s="560"/>
      <c r="D454" s="560"/>
      <c r="E454" s="560"/>
      <c r="F454" s="560"/>
      <c r="G454" s="560"/>
      <c r="H454" s="560"/>
      <c r="I454" s="560"/>
      <c r="J454" s="560"/>
      <c r="K454" s="560"/>
      <c r="L454" s="560"/>
      <c r="M454" s="560"/>
      <c r="N454" s="560"/>
      <c r="O454" s="561"/>
      <c r="P454" s="564" t="s">
        <v>71</v>
      </c>
      <c r="Q454" s="565"/>
      <c r="R454" s="565"/>
      <c r="S454" s="565"/>
      <c r="T454" s="565"/>
      <c r="U454" s="565"/>
      <c r="V454" s="566"/>
      <c r="W454" s="37" t="s">
        <v>69</v>
      </c>
      <c r="X454" s="547">
        <f>IFERROR(SUM(X447:X452),"0")</f>
        <v>398</v>
      </c>
      <c r="Y454" s="547">
        <f>IFERROR(SUM(Y447:Y452),"0")</f>
        <v>408</v>
      </c>
      <c r="Z454" s="37"/>
      <c r="AA454" s="548"/>
      <c r="AB454" s="548"/>
      <c r="AC454" s="548"/>
    </row>
    <row r="455" spans="1:68" ht="14.25" hidden="1" customHeight="1" x14ac:dyDescent="0.25">
      <c r="A455" s="567" t="s">
        <v>73</v>
      </c>
      <c r="B455" s="560"/>
      <c r="C455" s="560"/>
      <c r="D455" s="560"/>
      <c r="E455" s="560"/>
      <c r="F455" s="560"/>
      <c r="G455" s="560"/>
      <c r="H455" s="560"/>
      <c r="I455" s="560"/>
      <c r="J455" s="560"/>
      <c r="K455" s="560"/>
      <c r="L455" s="560"/>
      <c r="M455" s="560"/>
      <c r="N455" s="560"/>
      <c r="O455" s="560"/>
      <c r="P455" s="560"/>
      <c r="Q455" s="560"/>
      <c r="R455" s="560"/>
      <c r="S455" s="560"/>
      <c r="T455" s="560"/>
      <c r="U455" s="560"/>
      <c r="V455" s="560"/>
      <c r="W455" s="560"/>
      <c r="X455" s="560"/>
      <c r="Y455" s="560"/>
      <c r="Z455" s="560"/>
      <c r="AA455" s="541"/>
      <c r="AB455" s="541"/>
      <c r="AC455" s="541"/>
    </row>
    <row r="456" spans="1:68" ht="16.5" hidden="1" customHeight="1" x14ac:dyDescent="0.25">
      <c r="A456" s="54" t="s">
        <v>698</v>
      </c>
      <c r="B456" s="54" t="s">
        <v>699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700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701</v>
      </c>
      <c r="B457" s="54" t="s">
        <v>702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703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704</v>
      </c>
      <c r="B458" s="54" t="s">
        <v>705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706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59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64" t="s">
        <v>71</v>
      </c>
      <c r="Q459" s="565"/>
      <c r="R459" s="565"/>
      <c r="S459" s="565"/>
      <c r="T459" s="565"/>
      <c r="U459" s="565"/>
      <c r="V459" s="566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hidden="1" x14ac:dyDescent="0.2">
      <c r="A460" s="560"/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1"/>
      <c r="P460" s="564" t="s">
        <v>71</v>
      </c>
      <c r="Q460" s="565"/>
      <c r="R460" s="565"/>
      <c r="S460" s="565"/>
      <c r="T460" s="565"/>
      <c r="U460" s="565"/>
      <c r="V460" s="566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hidden="1" customHeight="1" x14ac:dyDescent="0.2">
      <c r="A461" s="577" t="s">
        <v>707</v>
      </c>
      <c r="B461" s="578"/>
      <c r="C461" s="578"/>
      <c r="D461" s="578"/>
      <c r="E461" s="578"/>
      <c r="F461" s="578"/>
      <c r="G461" s="578"/>
      <c r="H461" s="578"/>
      <c r="I461" s="578"/>
      <c r="J461" s="578"/>
      <c r="K461" s="578"/>
      <c r="L461" s="578"/>
      <c r="M461" s="578"/>
      <c r="N461" s="578"/>
      <c r="O461" s="578"/>
      <c r="P461" s="578"/>
      <c r="Q461" s="578"/>
      <c r="R461" s="578"/>
      <c r="S461" s="578"/>
      <c r="T461" s="578"/>
      <c r="U461" s="578"/>
      <c r="V461" s="578"/>
      <c r="W461" s="578"/>
      <c r="X461" s="578"/>
      <c r="Y461" s="578"/>
      <c r="Z461" s="578"/>
      <c r="AA461" s="48"/>
      <c r="AB461" s="48"/>
      <c r="AC461" s="48"/>
    </row>
    <row r="462" spans="1:68" ht="16.5" hidden="1" customHeight="1" x14ac:dyDescent="0.25">
      <c r="A462" s="562" t="s">
        <v>707</v>
      </c>
      <c r="B462" s="560"/>
      <c r="C462" s="560"/>
      <c r="D462" s="560"/>
      <c r="E462" s="560"/>
      <c r="F462" s="560"/>
      <c r="G462" s="560"/>
      <c r="H462" s="560"/>
      <c r="I462" s="560"/>
      <c r="J462" s="560"/>
      <c r="K462" s="560"/>
      <c r="L462" s="560"/>
      <c r="M462" s="560"/>
      <c r="N462" s="560"/>
      <c r="O462" s="560"/>
      <c r="P462" s="560"/>
      <c r="Q462" s="560"/>
      <c r="R462" s="560"/>
      <c r="S462" s="560"/>
      <c r="T462" s="560"/>
      <c r="U462" s="560"/>
      <c r="V462" s="560"/>
      <c r="W462" s="560"/>
      <c r="X462" s="560"/>
      <c r="Y462" s="560"/>
      <c r="Z462" s="560"/>
      <c r="AA462" s="540"/>
      <c r="AB462" s="540"/>
      <c r="AC462" s="540"/>
    </row>
    <row r="463" spans="1:68" ht="14.25" hidden="1" customHeight="1" x14ac:dyDescent="0.25">
      <c r="A463" s="567" t="s">
        <v>99</v>
      </c>
      <c r="B463" s="560"/>
      <c r="C463" s="560"/>
      <c r="D463" s="560"/>
      <c r="E463" s="560"/>
      <c r="F463" s="560"/>
      <c r="G463" s="560"/>
      <c r="H463" s="560"/>
      <c r="I463" s="560"/>
      <c r="J463" s="560"/>
      <c r="K463" s="560"/>
      <c r="L463" s="560"/>
      <c r="M463" s="560"/>
      <c r="N463" s="560"/>
      <c r="O463" s="560"/>
      <c r="P463" s="560"/>
      <c r="Q463" s="560"/>
      <c r="R463" s="560"/>
      <c r="S463" s="560"/>
      <c r="T463" s="560"/>
      <c r="U463" s="560"/>
      <c r="V463" s="560"/>
      <c r="W463" s="560"/>
      <c r="X463" s="560"/>
      <c r="Y463" s="560"/>
      <c r="Z463" s="560"/>
      <c r="AA463" s="541"/>
      <c r="AB463" s="541"/>
      <c r="AC463" s="541"/>
    </row>
    <row r="464" spans="1:68" ht="27" hidden="1" customHeight="1" x14ac:dyDescent="0.25">
      <c r="A464" s="54" t="s">
        <v>708</v>
      </c>
      <c r="B464" s="54" t="s">
        <v>709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5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710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711</v>
      </c>
      <c r="B465" s="54" t="s">
        <v>712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713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714</v>
      </c>
      <c r="B466" s="54" t="s">
        <v>715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716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70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710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9"/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1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hidden="1" x14ac:dyDescent="0.2">
      <c r="A469" s="560"/>
      <c r="B469" s="560"/>
      <c r="C469" s="560"/>
      <c r="D469" s="560"/>
      <c r="E469" s="560"/>
      <c r="F469" s="560"/>
      <c r="G469" s="560"/>
      <c r="H469" s="560"/>
      <c r="I469" s="560"/>
      <c r="J469" s="560"/>
      <c r="K469" s="560"/>
      <c r="L469" s="560"/>
      <c r="M469" s="560"/>
      <c r="N469" s="560"/>
      <c r="O469" s="561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hidden="1" customHeight="1" x14ac:dyDescent="0.25">
      <c r="A470" s="567" t="s">
        <v>135</v>
      </c>
      <c r="B470" s="560"/>
      <c r="C470" s="560"/>
      <c r="D470" s="560"/>
      <c r="E470" s="560"/>
      <c r="F470" s="560"/>
      <c r="G470" s="560"/>
      <c r="H470" s="560"/>
      <c r="I470" s="560"/>
      <c r="J470" s="560"/>
      <c r="K470" s="560"/>
      <c r="L470" s="560"/>
      <c r="M470" s="560"/>
      <c r="N470" s="560"/>
      <c r="O470" s="560"/>
      <c r="P470" s="560"/>
      <c r="Q470" s="560"/>
      <c r="R470" s="560"/>
      <c r="S470" s="560"/>
      <c r="T470" s="560"/>
      <c r="U470" s="560"/>
      <c r="V470" s="560"/>
      <c r="W470" s="560"/>
      <c r="X470" s="560"/>
      <c r="Y470" s="560"/>
      <c r="Z470" s="560"/>
      <c r="AA470" s="541"/>
      <c r="AB470" s="541"/>
      <c r="AC470" s="541"/>
    </row>
    <row r="471" spans="1:68" ht="27" hidden="1" customHeight="1" x14ac:dyDescent="0.25">
      <c r="A471" s="54" t="s">
        <v>719</v>
      </c>
      <c r="B471" s="54" t="s">
        <v>720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721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722</v>
      </c>
      <c r="B472" s="54" t="s">
        <v>723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807" t="s">
        <v>724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725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726</v>
      </c>
      <c r="B473" s="54" t="s">
        <v>727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5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728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59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64" t="s">
        <v>71</v>
      </c>
      <c r="Q474" s="565"/>
      <c r="R474" s="565"/>
      <c r="S474" s="565"/>
      <c r="T474" s="565"/>
      <c r="U474" s="565"/>
      <c r="V474" s="566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hidden="1" x14ac:dyDescent="0.2">
      <c r="A475" s="560"/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1"/>
      <c r="P475" s="564" t="s">
        <v>71</v>
      </c>
      <c r="Q475" s="565"/>
      <c r="R475" s="565"/>
      <c r="S475" s="565"/>
      <c r="T475" s="565"/>
      <c r="U475" s="565"/>
      <c r="V475" s="566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hidden="1" customHeight="1" x14ac:dyDescent="0.25">
      <c r="A476" s="567" t="s">
        <v>64</v>
      </c>
      <c r="B476" s="560"/>
      <c r="C476" s="560"/>
      <c r="D476" s="560"/>
      <c r="E476" s="560"/>
      <c r="F476" s="560"/>
      <c r="G476" s="560"/>
      <c r="H476" s="560"/>
      <c r="I476" s="560"/>
      <c r="J476" s="560"/>
      <c r="K476" s="560"/>
      <c r="L476" s="560"/>
      <c r="M476" s="560"/>
      <c r="N476" s="560"/>
      <c r="O476" s="560"/>
      <c r="P476" s="560"/>
      <c r="Q476" s="560"/>
      <c r="R476" s="560"/>
      <c r="S476" s="560"/>
      <c r="T476" s="560"/>
      <c r="U476" s="560"/>
      <c r="V476" s="560"/>
      <c r="W476" s="560"/>
      <c r="X476" s="560"/>
      <c r="Y476" s="560"/>
      <c r="Z476" s="560"/>
      <c r="AA476" s="541"/>
      <c r="AB476" s="541"/>
      <c r="AC476" s="541"/>
    </row>
    <row r="477" spans="1:68" ht="27" hidden="1" customHeight="1" x14ac:dyDescent="0.25">
      <c r="A477" s="54" t="s">
        <v>729</v>
      </c>
      <c r="B477" s="54" t="s">
        <v>730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/>
      <c r="M477" s="33" t="s">
        <v>68</v>
      </c>
      <c r="N477" s="33"/>
      <c r="O477" s="32">
        <v>40</v>
      </c>
      <c r="P477" s="7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731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732</v>
      </c>
      <c r="B478" s="54" t="s">
        <v>733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/>
      <c r="M478" s="33" t="s">
        <v>68</v>
      </c>
      <c r="N478" s="33"/>
      <c r="O478" s="32">
        <v>40</v>
      </c>
      <c r="P478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734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64" t="s">
        <v>71</v>
      </c>
      <c r="Q479" s="565"/>
      <c r="R479" s="565"/>
      <c r="S479" s="565"/>
      <c r="T479" s="565"/>
      <c r="U479" s="565"/>
      <c r="V479" s="566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64" t="s">
        <v>71</v>
      </c>
      <c r="Q480" s="565"/>
      <c r="R480" s="565"/>
      <c r="S480" s="565"/>
      <c r="T480" s="565"/>
      <c r="U480" s="565"/>
      <c r="V480" s="566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hidden="1" customHeight="1" x14ac:dyDescent="0.25">
      <c r="A481" s="567" t="s">
        <v>73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1"/>
      <c r="AB481" s="541"/>
      <c r="AC481" s="541"/>
    </row>
    <row r="482" spans="1:68" ht="27" customHeight="1" x14ac:dyDescent="0.25">
      <c r="A482" s="54" t="s">
        <v>735</v>
      </c>
      <c r="B482" s="54" t="s">
        <v>736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1000</v>
      </c>
      <c r="Y482" s="546">
        <f>IFERROR(IF(X482="",0,CEILING((X482/$H482),1)*$H482),"")</f>
        <v>1008</v>
      </c>
      <c r="Z482" s="36">
        <f>IFERROR(IF(Y482=0,"",ROUNDUP(Y482/H482,0)*0.01898),"")</f>
        <v>2.1257600000000001</v>
      </c>
      <c r="AA482" s="56"/>
      <c r="AB482" s="57"/>
      <c r="AC482" s="529" t="s">
        <v>737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1057.6666666666667</v>
      </c>
      <c r="BN482" s="64">
        <f>IFERROR(Y482*I482/H482,"0")</f>
        <v>1066.1279999999999</v>
      </c>
      <c r="BO482" s="64">
        <f>IFERROR(1/J482*(X482/H482),"0")</f>
        <v>1.7361111111111112</v>
      </c>
      <c r="BP482" s="64">
        <f>IFERROR(1/J482*(Y482/H482),"0")</f>
        <v>1.75</v>
      </c>
    </row>
    <row r="483" spans="1:68" x14ac:dyDescent="0.2">
      <c r="A483" s="559"/>
      <c r="B483" s="560"/>
      <c r="C483" s="560"/>
      <c r="D483" s="560"/>
      <c r="E483" s="560"/>
      <c r="F483" s="560"/>
      <c r="G483" s="560"/>
      <c r="H483" s="560"/>
      <c r="I483" s="560"/>
      <c r="J483" s="560"/>
      <c r="K483" s="560"/>
      <c r="L483" s="560"/>
      <c r="M483" s="560"/>
      <c r="N483" s="560"/>
      <c r="O483" s="561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47">
        <f>IFERROR(X482/H482,"0")</f>
        <v>111.11111111111111</v>
      </c>
      <c r="Y483" s="547">
        <f>IFERROR(Y482/H482,"0")</f>
        <v>112</v>
      </c>
      <c r="Z483" s="547">
        <f>IFERROR(IF(Z482="",0,Z482),"0")</f>
        <v>2.1257600000000001</v>
      </c>
      <c r="AA483" s="548"/>
      <c r="AB483" s="548"/>
      <c r="AC483" s="548"/>
    </row>
    <row r="484" spans="1:68" x14ac:dyDescent="0.2">
      <c r="A484" s="560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47">
        <f>IFERROR(SUM(X482:X482),"0")</f>
        <v>1000</v>
      </c>
      <c r="Y484" s="547">
        <f>IFERROR(SUM(Y482:Y482),"0")</f>
        <v>1008</v>
      </c>
      <c r="Z484" s="37"/>
      <c r="AA484" s="548"/>
      <c r="AB484" s="548"/>
      <c r="AC484" s="548"/>
    </row>
    <row r="485" spans="1:68" ht="14.25" hidden="1" customHeight="1" x14ac:dyDescent="0.25">
      <c r="A485" s="567" t="s">
        <v>165</v>
      </c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0"/>
      <c r="P485" s="560"/>
      <c r="Q485" s="560"/>
      <c r="R485" s="560"/>
      <c r="S485" s="560"/>
      <c r="T485" s="560"/>
      <c r="U485" s="560"/>
      <c r="V485" s="560"/>
      <c r="W485" s="560"/>
      <c r="X485" s="560"/>
      <c r="Y485" s="560"/>
      <c r="Z485" s="560"/>
      <c r="AA485" s="541"/>
      <c r="AB485" s="541"/>
      <c r="AC485" s="541"/>
    </row>
    <row r="486" spans="1:68" ht="27" hidden="1" customHeight="1" x14ac:dyDescent="0.25">
      <c r="A486" s="54" t="s">
        <v>738</v>
      </c>
      <c r="B486" s="54" t="s">
        <v>739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4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740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741</v>
      </c>
      <c r="B487" s="54" t="s">
        <v>742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4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743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hidden="1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hidden="1" customHeight="1" x14ac:dyDescent="0.25">
      <c r="A490" s="562" t="s">
        <v>744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0"/>
      <c r="AB490" s="540"/>
      <c r="AC490" s="540"/>
    </row>
    <row r="491" spans="1:68" ht="14.25" hidden="1" customHeight="1" x14ac:dyDescent="0.25">
      <c r="A491" s="567" t="s">
        <v>135</v>
      </c>
      <c r="B491" s="560"/>
      <c r="C491" s="560"/>
      <c r="D491" s="560"/>
      <c r="E491" s="560"/>
      <c r="F491" s="560"/>
      <c r="G491" s="560"/>
      <c r="H491" s="560"/>
      <c r="I491" s="560"/>
      <c r="J491" s="560"/>
      <c r="K491" s="560"/>
      <c r="L491" s="560"/>
      <c r="M491" s="560"/>
      <c r="N491" s="560"/>
      <c r="O491" s="560"/>
      <c r="P491" s="560"/>
      <c r="Q491" s="560"/>
      <c r="R491" s="560"/>
      <c r="S491" s="560"/>
      <c r="T491" s="560"/>
      <c r="U491" s="560"/>
      <c r="V491" s="560"/>
      <c r="W491" s="560"/>
      <c r="X491" s="560"/>
      <c r="Y491" s="560"/>
      <c r="Z491" s="560"/>
      <c r="AA491" s="541"/>
      <c r="AB491" s="541"/>
      <c r="AC491" s="541"/>
    </row>
    <row r="492" spans="1:68" ht="27" hidden="1" customHeight="1" x14ac:dyDescent="0.25">
      <c r="A492" s="54" t="s">
        <v>745</v>
      </c>
      <c r="B492" s="54" t="s">
        <v>746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747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22"/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721"/>
      <c r="P495" s="705" t="s">
        <v>748</v>
      </c>
      <c r="Q495" s="669"/>
      <c r="R495" s="669"/>
      <c r="S495" s="669"/>
      <c r="T495" s="669"/>
      <c r="U495" s="669"/>
      <c r="V495" s="670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17309.699999999997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17498</v>
      </c>
      <c r="Z495" s="37"/>
      <c r="AA495" s="548"/>
      <c r="AB495" s="548"/>
      <c r="AC495" s="548"/>
    </row>
    <row r="496" spans="1:68" x14ac:dyDescent="0.2">
      <c r="A496" s="560"/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721"/>
      <c r="P496" s="705" t="s">
        <v>749</v>
      </c>
      <c r="Q496" s="669"/>
      <c r="R496" s="669"/>
      <c r="S496" s="669"/>
      <c r="T496" s="669"/>
      <c r="U496" s="669"/>
      <c r="V496" s="670"/>
      <c r="W496" s="37" t="s">
        <v>69</v>
      </c>
      <c r="X496" s="547">
        <f>IFERROR(SUM(BM22:BM492),"0")</f>
        <v>18390.880894880986</v>
      </c>
      <c r="Y496" s="547">
        <f>IFERROR(SUM(BN22:BN492),"0")</f>
        <v>18593.259999999998</v>
      </c>
      <c r="Z496" s="37"/>
      <c r="AA496" s="548"/>
      <c r="AB496" s="548"/>
      <c r="AC496" s="548"/>
    </row>
    <row r="497" spans="1:32" x14ac:dyDescent="0.2">
      <c r="A497" s="560"/>
      <c r="B497" s="560"/>
      <c r="C497" s="560"/>
      <c r="D497" s="560"/>
      <c r="E497" s="560"/>
      <c r="F497" s="560"/>
      <c r="G497" s="560"/>
      <c r="H497" s="560"/>
      <c r="I497" s="560"/>
      <c r="J497" s="560"/>
      <c r="K497" s="560"/>
      <c r="L497" s="560"/>
      <c r="M497" s="560"/>
      <c r="N497" s="560"/>
      <c r="O497" s="721"/>
      <c r="P497" s="705" t="s">
        <v>750</v>
      </c>
      <c r="Q497" s="669"/>
      <c r="R497" s="669"/>
      <c r="S497" s="669"/>
      <c r="T497" s="669"/>
      <c r="U497" s="669"/>
      <c r="V497" s="670"/>
      <c r="W497" s="37" t="s">
        <v>751</v>
      </c>
      <c r="X497" s="38">
        <f>ROUNDUP(SUM(BO22:BO492),0)</f>
        <v>30</v>
      </c>
      <c r="Y497" s="38">
        <f>ROUNDUP(SUM(BP22:BP492),0)</f>
        <v>31</v>
      </c>
      <c r="Z497" s="37"/>
      <c r="AA497" s="548"/>
      <c r="AB497" s="548"/>
      <c r="AC497" s="548"/>
    </row>
    <row r="498" spans="1:32" x14ac:dyDescent="0.2">
      <c r="A498" s="560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721"/>
      <c r="P498" s="705" t="s">
        <v>752</v>
      </c>
      <c r="Q498" s="669"/>
      <c r="R498" s="669"/>
      <c r="S498" s="669"/>
      <c r="T498" s="669"/>
      <c r="U498" s="669"/>
      <c r="V498" s="670"/>
      <c r="W498" s="37" t="s">
        <v>69</v>
      </c>
      <c r="X498" s="547">
        <f>GrossWeightTotal+PalletQtyTotal*25</f>
        <v>19140.880894880986</v>
      </c>
      <c r="Y498" s="547">
        <f>GrossWeightTotalR+PalletQtyTotalR*25</f>
        <v>19368.259999999998</v>
      </c>
      <c r="Z498" s="37"/>
      <c r="AA498" s="548"/>
      <c r="AB498" s="548"/>
      <c r="AC498" s="548"/>
    </row>
    <row r="499" spans="1:32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721"/>
      <c r="P499" s="705" t="s">
        <v>753</v>
      </c>
      <c r="Q499" s="669"/>
      <c r="R499" s="669"/>
      <c r="S499" s="669"/>
      <c r="T499" s="669"/>
      <c r="U499" s="669"/>
      <c r="V499" s="670"/>
      <c r="W499" s="37" t="s">
        <v>751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3245.0599158185364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3276</v>
      </c>
      <c r="Z499" s="37"/>
      <c r="AA499" s="548"/>
      <c r="AB499" s="548"/>
      <c r="AC499" s="548"/>
    </row>
    <row r="500" spans="1:32" ht="14.25" hidden="1" customHeight="1" x14ac:dyDescent="0.2">
      <c r="A500" s="560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721"/>
      <c r="P500" s="705" t="s">
        <v>754</v>
      </c>
      <c r="Q500" s="669"/>
      <c r="R500" s="669"/>
      <c r="S500" s="669"/>
      <c r="T500" s="669"/>
      <c r="U500" s="669"/>
      <c r="V500" s="670"/>
      <c r="W500" s="39" t="s">
        <v>755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34.436450000000001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756</v>
      </c>
      <c r="B502" s="542" t="s">
        <v>63</v>
      </c>
      <c r="C502" s="594" t="s">
        <v>97</v>
      </c>
      <c r="D502" s="622"/>
      <c r="E502" s="622"/>
      <c r="F502" s="622"/>
      <c r="G502" s="622"/>
      <c r="H502" s="623"/>
      <c r="I502" s="594" t="s">
        <v>251</v>
      </c>
      <c r="J502" s="622"/>
      <c r="K502" s="622"/>
      <c r="L502" s="622"/>
      <c r="M502" s="622"/>
      <c r="N502" s="622"/>
      <c r="O502" s="622"/>
      <c r="P502" s="622"/>
      <c r="Q502" s="622"/>
      <c r="R502" s="622"/>
      <c r="S502" s="623"/>
      <c r="T502" s="594" t="s">
        <v>536</v>
      </c>
      <c r="U502" s="623"/>
      <c r="V502" s="594" t="s">
        <v>593</v>
      </c>
      <c r="W502" s="622"/>
      <c r="X502" s="623"/>
      <c r="Y502" s="542" t="s">
        <v>645</v>
      </c>
      <c r="Z502" s="594" t="s">
        <v>707</v>
      </c>
      <c r="AA502" s="623"/>
      <c r="AB502" s="52"/>
      <c r="AC502" s="52"/>
      <c r="AF502" s="543"/>
    </row>
    <row r="503" spans="1:32" ht="14.25" customHeight="1" thickTop="1" x14ac:dyDescent="0.2">
      <c r="A503" s="599" t="s">
        <v>757</v>
      </c>
      <c r="B503" s="594" t="s">
        <v>63</v>
      </c>
      <c r="C503" s="594" t="s">
        <v>98</v>
      </c>
      <c r="D503" s="594" t="s">
        <v>116</v>
      </c>
      <c r="E503" s="594" t="s">
        <v>172</v>
      </c>
      <c r="F503" s="594" t="s">
        <v>191</v>
      </c>
      <c r="G503" s="594" t="s">
        <v>223</v>
      </c>
      <c r="H503" s="594" t="s">
        <v>97</v>
      </c>
      <c r="I503" s="594" t="s">
        <v>252</v>
      </c>
      <c r="J503" s="594" t="s">
        <v>293</v>
      </c>
      <c r="K503" s="594" t="s">
        <v>353</v>
      </c>
      <c r="L503" s="594" t="s">
        <v>398</v>
      </c>
      <c r="M503" s="594" t="s">
        <v>414</v>
      </c>
      <c r="N503" s="543"/>
      <c r="O503" s="594" t="s">
        <v>426</v>
      </c>
      <c r="P503" s="594" t="s">
        <v>436</v>
      </c>
      <c r="Q503" s="594" t="s">
        <v>443</v>
      </c>
      <c r="R503" s="594" t="s">
        <v>448</v>
      </c>
      <c r="S503" s="594" t="s">
        <v>526</v>
      </c>
      <c r="T503" s="594" t="s">
        <v>537</v>
      </c>
      <c r="U503" s="594" t="s">
        <v>571</v>
      </c>
      <c r="V503" s="594" t="s">
        <v>594</v>
      </c>
      <c r="W503" s="594" t="s">
        <v>626</v>
      </c>
      <c r="X503" s="594" t="s">
        <v>641</v>
      </c>
      <c r="Y503" s="594" t="s">
        <v>645</v>
      </c>
      <c r="Z503" s="594" t="s">
        <v>707</v>
      </c>
      <c r="AA503" s="594" t="s">
        <v>744</v>
      </c>
      <c r="AB503" s="52"/>
      <c r="AC503" s="52"/>
      <c r="AF503" s="543"/>
    </row>
    <row r="504" spans="1:32" ht="13.5" customHeight="1" thickBot="1" x14ac:dyDescent="0.25">
      <c r="A504" s="600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43"/>
      <c r="O504" s="595"/>
      <c r="P504" s="595"/>
      <c r="Q504" s="595"/>
      <c r="R504" s="595"/>
      <c r="S504" s="595"/>
      <c r="T504" s="595"/>
      <c r="U504" s="595"/>
      <c r="V504" s="595"/>
      <c r="W504" s="595"/>
      <c r="X504" s="595"/>
      <c r="Y504" s="595"/>
      <c r="Z504" s="595"/>
      <c r="AA504" s="595"/>
      <c r="AB504" s="52"/>
      <c r="AC504" s="52"/>
      <c r="AF504" s="543"/>
    </row>
    <row r="505" spans="1:32" ht="18" customHeight="1" thickTop="1" thickBot="1" x14ac:dyDescent="0.25">
      <c r="A505" s="40" t="s">
        <v>758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308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839.7</v>
      </c>
      <c r="E505" s="46">
        <f>IFERROR(Y86*1,"0")+IFERROR(Y87*1,"0")+IFERROR(Y88*1,"0")+IFERROR(Y92*1,"0")+IFERROR(Y93*1,"0")+IFERROR(Y94*1,"0")+IFERROR(Y95*1,"0")</f>
        <v>994.5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1364.4</v>
      </c>
      <c r="G505" s="46">
        <f>IFERROR(Y125*1,"0")+IFERROR(Y126*1,"0")+IFERROR(Y130*1,"0")+IFERROR(Y131*1,"0")+IFERROR(Y135*1,"0")+IFERROR(Y136*1,"0")</f>
        <v>169.28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589.68000000000018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2032.4999999999998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151.99999999999997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201.6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472.79999999999995</v>
      </c>
      <c r="S505" s="46">
        <f>IFERROR(Y334*1,"0")+IFERROR(Y335*1,"0")+IFERROR(Y336*1,"0")</f>
        <v>1052.0999999999999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7052</v>
      </c>
      <c r="U505" s="46">
        <f>IFERROR(Y367*1,"0")+IFERROR(Y368*1,"0")+IFERROR(Y369*1,"0")+IFERROR(Y373*1,"0")+IFERROR(Y374*1,"0")+IFERROR(Y378*1,"0")+IFERROR(Y379*1,"0")+IFERROR(Y383*1,"0")</f>
        <v>87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71.400000000000006</v>
      </c>
      <c r="W505" s="46">
        <f>IFERROR(Y408*1,"0")+IFERROR(Y412*1,"0")+IFERROR(Y413*1,"0")+IFERROR(Y414*1,"0")+IFERROR(Y415*1,"0")</f>
        <v>8.4</v>
      </c>
      <c r="X505" s="46">
        <f>IFERROR(Y420*1,"0")</f>
        <v>20.399999999999999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1074.24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1008</v>
      </c>
      <c r="AA505" s="46">
        <f>IFERROR(Y492*1,"0")</f>
        <v>0</v>
      </c>
      <c r="AB505" s="52"/>
      <c r="AC505" s="52"/>
      <c r="AF505" s="543"/>
    </row>
  </sheetData>
  <sheetProtection algorithmName="SHA-512" hashValue="LGbJdKG26KLWeH+rDDX2lYIA0EaHnLXR1F+51sL9FeWducKWEZizYArDsbXJlEOONWbqPYhMJ0B1uq1j+XokkA==" saltValue="VKLjeO9Y/zsFtbLNjxYW0g==" spinCount="100000" sheet="1" objects="1" scenarios="1" sort="0" autoFilter="0" pivotTables="0"/>
  <autoFilter ref="A18:AF5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50,00"/>
        <filter val="1 060,00"/>
        <filter val="1 350,00"/>
        <filter val="1 400,00"/>
        <filter val="1 408,00"/>
        <filter val="1 500,00"/>
        <filter val="10,50"/>
        <filter val="100,00"/>
        <filter val="103,75"/>
        <filter val="110,00"/>
        <filter val="111,11"/>
        <filter val="117,50"/>
        <filter val="120,00"/>
        <filter val="128,00"/>
        <filter val="130,00"/>
        <filter val="14,00"/>
        <filter val="140,00"/>
        <filter val="15,00"/>
        <filter val="150,00"/>
        <filter val="157,50"/>
        <filter val="16,67"/>
        <filter val="164,81"/>
        <filter val="17 309,70"/>
        <filter val="17,50"/>
        <filter val="172,22"/>
        <filter val="18 390,88"/>
        <filter val="18,00"/>
        <filter val="18,75"/>
        <filter val="180,00"/>
        <filter val="19 140,88"/>
        <filter val="2 200,00"/>
        <filter val="2,22"/>
        <filter val="2,56"/>
        <filter val="20,00"/>
        <filter val="200,00"/>
        <filter val="206,43"/>
        <filter val="21,25"/>
        <filter val="22,17"/>
        <filter val="220,00"/>
        <filter val="225,00"/>
        <filter val="23,33"/>
        <filter val="24,00"/>
        <filter val="24,62"/>
        <filter val="240,00"/>
        <filter val="26,11"/>
        <filter val="261,85"/>
        <filter val="28,00"/>
        <filter val="29,70"/>
        <filter val="3 245,06"/>
        <filter val="3,33"/>
        <filter val="3,89"/>
        <filter val="30"/>
        <filter val="30,00"/>
        <filter val="300,00"/>
        <filter val="315,00"/>
        <filter val="32,00"/>
        <filter val="32,90"/>
        <filter val="33,33"/>
        <filter val="340,00"/>
        <filter val="350,00"/>
        <filter val="351,15"/>
        <filter val="360,00"/>
        <filter val="373,00"/>
        <filter val="380,00"/>
        <filter val="398,00"/>
        <filter val="4,17"/>
        <filter val="40,00"/>
        <filter val="400,00"/>
        <filter val="405,00"/>
        <filter val="42,31"/>
        <filter val="425,00"/>
        <filter val="45,00"/>
        <filter val="450,00"/>
        <filter val="460,00"/>
        <filter val="48,00"/>
        <filter val="49,00"/>
        <filter val="5 565,00"/>
        <filter val="50,00"/>
        <filter val="500,00"/>
        <filter val="52,50"/>
        <filter val="525,00"/>
        <filter val="528,00"/>
        <filter val="54,00"/>
        <filter val="548,50"/>
        <filter val="56,00"/>
        <filter val="56,10"/>
        <filter val="560,00"/>
        <filter val="58,33"/>
        <filter val="59,26"/>
        <filter val="6,00"/>
        <filter val="60,00"/>
        <filter val="66,00"/>
        <filter val="68,52"/>
        <filter val="7,00"/>
        <filter val="70,00"/>
        <filter val="700,00"/>
        <filter val="73,50"/>
        <filter val="75,00"/>
        <filter val="765,00"/>
        <filter val="77,99"/>
        <filter val="78,00"/>
        <filter val="8,00"/>
        <filter val="8,40"/>
        <filter val="83,33"/>
        <filter val="85,19"/>
        <filter val="87,50"/>
        <filter val="89,26"/>
        <filter val="898,00"/>
        <filter val="90,00"/>
        <filter val="95,33"/>
        <filter val="98,52"/>
      </filters>
    </filterColumn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D433:E433"/>
    <mergeCell ref="D262:E262"/>
    <mergeCell ref="P368:T368"/>
    <mergeCell ref="P122:V122"/>
    <mergeCell ref="D237:E237"/>
    <mergeCell ref="P43:V43"/>
    <mergeCell ref="P285:V285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Q6:R6"/>
    <mergeCell ref="D29:E29"/>
    <mergeCell ref="P75:T75"/>
    <mergeCell ref="P357:T357"/>
    <mergeCell ref="F5:G5"/>
    <mergeCell ref="V11:W11"/>
    <mergeCell ref="A9:C9"/>
    <mergeCell ref="Q13:R13"/>
    <mergeCell ref="A127:O128"/>
    <mergeCell ref="U17:V1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P243:T243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D321:E321"/>
    <mergeCell ref="P278:T278"/>
    <mergeCell ref="P107:T107"/>
    <mergeCell ref="P101:T101"/>
    <mergeCell ref="P63:V63"/>
    <mergeCell ref="D202:E202"/>
    <mergeCell ref="P32:V32"/>
    <mergeCell ref="P47:V47"/>
    <mergeCell ref="P41:T41"/>
    <mergeCell ref="A35:O36"/>
    <mergeCell ref="P61:T61"/>
    <mergeCell ref="P125:T12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A370:O371"/>
    <mergeCell ref="D457:E457"/>
    <mergeCell ref="P367:T367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D373:E373"/>
    <mergeCell ref="A455:Z455"/>
    <mergeCell ref="D320:E320"/>
    <mergeCell ref="D447:E447"/>
    <mergeCell ref="P301:T301"/>
    <mergeCell ref="P255:V255"/>
    <mergeCell ref="A461:Z461"/>
    <mergeCell ref="P421:V421"/>
    <mergeCell ref="D434:E434"/>
    <mergeCell ref="D383:E383"/>
    <mergeCell ref="D415:E415"/>
    <mergeCell ref="P472:T472"/>
    <mergeCell ref="A491:Z491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474:V474"/>
    <mergeCell ref="P97:V97"/>
    <mergeCell ref="D389:E389"/>
    <mergeCell ref="P176:T176"/>
    <mergeCell ref="P114:T114"/>
    <mergeCell ref="P241:T241"/>
    <mergeCell ref="A157:Z157"/>
    <mergeCell ref="A481:Z481"/>
    <mergeCell ref="A399:O400"/>
    <mergeCell ref="A273:Z273"/>
    <mergeCell ref="D436:E436"/>
    <mergeCell ref="D292:E292"/>
    <mergeCell ref="P346:T346"/>
    <mergeCell ref="D227:E227"/>
    <mergeCell ref="P321:T321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D288:E288"/>
    <mergeCell ref="P130:T130"/>
    <mergeCell ref="D136:E136"/>
    <mergeCell ref="P46:T46"/>
    <mergeCell ref="D154:E154"/>
    <mergeCell ref="D225:E225"/>
    <mergeCell ref="D22:E22"/>
    <mergeCell ref="M17:M18"/>
    <mergeCell ref="A39:Z39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A175:Z175"/>
    <mergeCell ref="P410:V410"/>
    <mergeCell ref="P174:V174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O17:O18"/>
    <mergeCell ref="A106:Z106"/>
    <mergeCell ref="D164:E164"/>
    <mergeCell ref="AA17:AA18"/>
    <mergeCell ref="H10:M10"/>
    <mergeCell ref="A377:Z377"/>
    <mergeCell ref="AC17:AC18"/>
    <mergeCell ref="A409:O410"/>
    <mergeCell ref="P108:T108"/>
    <mergeCell ref="D393:E393"/>
    <mergeCell ref="P254:T254"/>
    <mergeCell ref="A12:M12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P164:T164"/>
    <mergeCell ref="D299:E299"/>
    <mergeCell ref="D222:E222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80:T80"/>
    <mergeCell ref="D194:E194"/>
    <mergeCell ref="P173:V173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445:V445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D206:E206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P384:V384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P150:V150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A401:Z401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A483:O484"/>
    <mergeCell ref="H503:H504"/>
    <mergeCell ref="P442:T442"/>
    <mergeCell ref="P467:T467"/>
    <mergeCell ref="P489:V489"/>
    <mergeCell ref="D448:E448"/>
    <mergeCell ref="Y503:Y504"/>
    <mergeCell ref="D492:E492"/>
    <mergeCell ref="Z503:Z504"/>
    <mergeCell ref="P439:V439"/>
    <mergeCell ref="A438:O439"/>
    <mergeCell ref="P427:T427"/>
    <mergeCell ref="P497:V497"/>
    <mergeCell ref="P484:V484"/>
    <mergeCell ref="E503:E504"/>
    <mergeCell ref="A470:Z470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P353:T353"/>
    <mergeCell ref="P82:V82"/>
    <mergeCell ref="A134:Z134"/>
    <mergeCell ref="A265:Z265"/>
    <mergeCell ref="P354:V354"/>
    <mergeCell ref="P183:V183"/>
    <mergeCell ref="A43:O44"/>
    <mergeCell ref="P133:V133"/>
    <mergeCell ref="D390:E390"/>
    <mergeCell ref="A123:Z123"/>
    <mergeCell ref="P127:V127"/>
    <mergeCell ref="A132:O133"/>
    <mergeCell ref="P245:T24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P417:V417"/>
    <mergeCell ref="P456:T456"/>
    <mergeCell ref="P414:T414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Q12:R12"/>
    <mergeCell ref="I17:I18"/>
    <mergeCell ref="D141:E141"/>
    <mergeCell ref="D306:E306"/>
    <mergeCell ref="D135:E135"/>
    <mergeCell ref="A246:O247"/>
    <mergeCell ref="P352:T352"/>
    <mergeCell ref="D72:E72"/>
    <mergeCell ref="A326:Z326"/>
    <mergeCell ref="P178:V178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51:T51"/>
    <mergeCell ref="A295:Z295"/>
    <mergeCell ref="P57:V57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493:O494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97:E397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8:M8"/>
    <mergeCell ref="H9:I9"/>
    <mergeCell ref="P24:V24"/>
    <mergeCell ref="W17:W18"/>
    <mergeCell ref="A281:Z281"/>
    <mergeCell ref="P35:V35"/>
    <mergeCell ref="D316:E316"/>
    <mergeCell ref="A218:Z218"/>
    <mergeCell ref="D210:E210"/>
    <mergeCell ref="D308:E308"/>
    <mergeCell ref="D209:E209"/>
    <mergeCell ref="P166:T166"/>
    <mergeCell ref="A282:Z282"/>
    <mergeCell ref="P103:T103"/>
    <mergeCell ref="D108:E108"/>
    <mergeCell ref="P52:T52"/>
    <mergeCell ref="P29:T29"/>
    <mergeCell ref="P100:T100"/>
    <mergeCell ref="D81:E81"/>
    <mergeCell ref="P94:T94"/>
    <mergeCell ref="D379:E379"/>
    <mergeCell ref="D208:E208"/>
    <mergeCell ref="A211:O212"/>
    <mergeCell ref="D300:E300"/>
    <mergeCell ref="P279:V279"/>
    <mergeCell ref="P237:T237"/>
    <mergeCell ref="P329:T329"/>
    <mergeCell ref="P158:T158"/>
    <mergeCell ref="A49:Z49"/>
    <mergeCell ref="P211:V211"/>
    <mergeCell ref="P89:V89"/>
    <mergeCell ref="P56:T56"/>
    <mergeCell ref="D53:E53"/>
    <mergeCell ref="A50:Z50"/>
    <mergeCell ref="D55:E55"/>
    <mergeCell ref="D30:E30"/>
    <mergeCell ref="D353:E353"/>
    <mergeCell ref="P224:T224"/>
    <mergeCell ref="P322:T322"/>
    <mergeCell ref="P260:T260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D442:E442"/>
    <mergeCell ref="D302:E302"/>
    <mergeCell ref="D429:E429"/>
    <mergeCell ref="P399:V399"/>
    <mergeCell ref="D443:E443"/>
    <mergeCell ref="A421:O422"/>
    <mergeCell ref="P309:T309"/>
    <mergeCell ref="D172:E172"/>
    <mergeCell ref="P88:T88"/>
    <mergeCell ref="D369:E369"/>
    <mergeCell ref="P223:T223"/>
    <mergeCell ref="D160:E160"/>
    <mergeCell ref="P149:V149"/>
    <mergeCell ref="P251:T251"/>
    <mergeCell ref="A104:O105"/>
    <mergeCell ref="P102:T102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P220:T220"/>
    <mergeCell ref="A65:Z65"/>
    <mergeCell ref="D426:E426"/>
    <mergeCell ref="A77:O78"/>
    <mergeCell ref="D66:E66"/>
    <mergeCell ref="D92:E92"/>
    <mergeCell ref="D67:E67"/>
    <mergeCell ref="A140:Z140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  <mergeCell ref="P453:V453"/>
    <mergeCell ref="P389:T389"/>
    <mergeCell ref="D297:E297"/>
    <mergeCell ref="P324:V324"/>
    <mergeCell ref="P391:T39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58:X162 X164 X191:X198 X204:X205 X207 X209:X210 X214:X215 X221 X223:X224 X228 X268:X269 X299:X300 X302 X314:X316 X322:X323 X327 X329 X335:X336 X342:X345 X352 X358 X368 X378 X394:X395 X397 X420 X426 X428 X431 X441 X447:X452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759</v>
      </c>
      <c r="H1" s="52"/>
    </row>
    <row r="3" spans="2:8" x14ac:dyDescent="0.2">
      <c r="B3" s="47" t="s">
        <v>760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761</v>
      </c>
      <c r="D6" s="47" t="s">
        <v>762</v>
      </c>
      <c r="E6" s="47"/>
    </row>
    <row r="8" spans="2:8" x14ac:dyDescent="0.2">
      <c r="B8" s="47" t="s">
        <v>19</v>
      </c>
      <c r="C8" s="47" t="s">
        <v>761</v>
      </c>
      <c r="D8" s="47"/>
      <c r="E8" s="47"/>
    </row>
    <row r="10" spans="2:8" x14ac:dyDescent="0.2">
      <c r="B10" s="47" t="s">
        <v>763</v>
      </c>
      <c r="C10" s="47"/>
      <c r="D10" s="47"/>
      <c r="E10" s="47"/>
    </row>
    <row r="11" spans="2:8" x14ac:dyDescent="0.2">
      <c r="B11" s="47" t="s">
        <v>764</v>
      </c>
      <c r="C11" s="47"/>
      <c r="D11" s="47"/>
      <c r="E11" s="47"/>
    </row>
    <row r="12" spans="2:8" x14ac:dyDescent="0.2">
      <c r="B12" s="47" t="s">
        <v>765</v>
      </c>
      <c r="C12" s="47"/>
      <c r="D12" s="47"/>
      <c r="E12" s="47"/>
    </row>
    <row r="13" spans="2:8" x14ac:dyDescent="0.2">
      <c r="B13" s="47" t="s">
        <v>766</v>
      </c>
      <c r="C13" s="47"/>
      <c r="D13" s="47"/>
      <c r="E13" s="47"/>
    </row>
    <row r="14" spans="2:8" x14ac:dyDescent="0.2">
      <c r="B14" s="47" t="s">
        <v>767</v>
      </c>
      <c r="C14" s="47"/>
      <c r="D14" s="47"/>
      <c r="E14" s="47"/>
    </row>
    <row r="15" spans="2:8" x14ac:dyDescent="0.2">
      <c r="B15" s="47" t="s">
        <v>768</v>
      </c>
      <c r="C15" s="47"/>
      <c r="D15" s="47"/>
      <c r="E15" s="47"/>
    </row>
    <row r="16" spans="2:8" x14ac:dyDescent="0.2">
      <c r="B16" s="47" t="s">
        <v>769</v>
      </c>
      <c r="C16" s="47"/>
      <c r="D16" s="47"/>
      <c r="E16" s="47"/>
    </row>
    <row r="17" spans="2:5" x14ac:dyDescent="0.2">
      <c r="B17" s="47" t="s">
        <v>770</v>
      </c>
      <c r="C17" s="47"/>
      <c r="D17" s="47"/>
      <c r="E17" s="47"/>
    </row>
    <row r="18" spans="2:5" x14ac:dyDescent="0.2">
      <c r="B18" s="47" t="s">
        <v>771</v>
      </c>
      <c r="C18" s="47"/>
      <c r="D18" s="47"/>
      <c r="E18" s="47"/>
    </row>
    <row r="19" spans="2:5" x14ac:dyDescent="0.2">
      <c r="B19" s="47" t="s">
        <v>772</v>
      </c>
      <c r="C19" s="47"/>
      <c r="D19" s="47"/>
      <c r="E19" s="47"/>
    </row>
    <row r="20" spans="2:5" x14ac:dyDescent="0.2">
      <c r="B20" s="47" t="s">
        <v>773</v>
      </c>
      <c r="C20" s="47"/>
      <c r="D20" s="47"/>
      <c r="E20" s="47"/>
    </row>
  </sheetData>
  <sheetProtection algorithmName="SHA-512" hashValue="LA5Q6s/CBYwuZXUEFEEK3ddi2FSW/tfOsa+g4HZ0LFtC3hURzNmX6edkeeHFo7qlfFbnQwesCgntnz2FU8SitQ==" saltValue="9oMCrjGBPtTZB7/ykasp7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2025-10-22T11:39:09Z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