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F1E1CEF-D338-4908-941C-7143569183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X493" i="1"/>
  <c r="BO492" i="1"/>
  <c r="BM492" i="1"/>
  <c r="Y492" i="1"/>
  <c r="AA505" i="1" s="1"/>
  <c r="P492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X422" i="1"/>
  <c r="X421" i="1"/>
  <c r="BO420" i="1"/>
  <c r="BM420" i="1"/>
  <c r="Y420" i="1"/>
  <c r="X505" i="1" s="1"/>
  <c r="P420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Y404" i="1" s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Y330" i="1" s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Y303" i="1" s="1"/>
  <c r="P296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Q505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05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BP202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BP191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F505" i="1" s="1"/>
  <c r="P100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70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X23" i="1"/>
  <c r="X499" i="1" s="1"/>
  <c r="BO22" i="1"/>
  <c r="BM22" i="1"/>
  <c r="X496" i="1" s="1"/>
  <c r="Y22" i="1"/>
  <c r="P22" i="1"/>
  <c r="H10" i="1"/>
  <c r="A9" i="1"/>
  <c r="F10" i="1" s="1"/>
  <c r="D7" i="1"/>
  <c r="Q6" i="1"/>
  <c r="P2" i="1"/>
  <c r="Y143" i="1" l="1"/>
  <c r="BP141" i="1"/>
  <c r="BP162" i="1"/>
  <c r="BN162" i="1"/>
  <c r="Z162" i="1"/>
  <c r="BP193" i="1"/>
  <c r="BN193" i="1"/>
  <c r="Z193" i="1"/>
  <c r="BP214" i="1"/>
  <c r="BN214" i="1"/>
  <c r="Z214" i="1"/>
  <c r="BP228" i="1"/>
  <c r="BN228" i="1"/>
  <c r="Z228" i="1"/>
  <c r="BP250" i="1"/>
  <c r="BN250" i="1"/>
  <c r="Z250" i="1"/>
  <c r="BP299" i="1"/>
  <c r="BN299" i="1"/>
  <c r="Z299" i="1"/>
  <c r="BP322" i="1"/>
  <c r="BN322" i="1"/>
  <c r="Z322" i="1"/>
  <c r="BP368" i="1"/>
  <c r="BN368" i="1"/>
  <c r="Z368" i="1"/>
  <c r="BP397" i="1"/>
  <c r="BN397" i="1"/>
  <c r="Z397" i="1"/>
  <c r="BP437" i="1"/>
  <c r="BN437" i="1"/>
  <c r="Z437" i="1"/>
  <c r="BP467" i="1"/>
  <c r="BN467" i="1"/>
  <c r="Z467" i="1"/>
  <c r="Z30" i="1"/>
  <c r="BN30" i="1"/>
  <c r="Z53" i="1"/>
  <c r="BN53" i="1"/>
  <c r="Z73" i="1"/>
  <c r="BN73" i="1"/>
  <c r="Z88" i="1"/>
  <c r="BN88" i="1"/>
  <c r="Y96" i="1"/>
  <c r="Z103" i="1"/>
  <c r="BN103" i="1"/>
  <c r="Z115" i="1"/>
  <c r="BN115" i="1"/>
  <c r="G505" i="1"/>
  <c r="Z141" i="1"/>
  <c r="BN141" i="1"/>
  <c r="BP142" i="1"/>
  <c r="BN142" i="1"/>
  <c r="Z142" i="1"/>
  <c r="BP146" i="1"/>
  <c r="BN146" i="1"/>
  <c r="Z146" i="1"/>
  <c r="BP172" i="1"/>
  <c r="BN172" i="1"/>
  <c r="Z172" i="1"/>
  <c r="BP204" i="1"/>
  <c r="BN204" i="1"/>
  <c r="Z204" i="1"/>
  <c r="BP220" i="1"/>
  <c r="BN220" i="1"/>
  <c r="Z220" i="1"/>
  <c r="BP229" i="1"/>
  <c r="BN229" i="1"/>
  <c r="Z229" i="1"/>
  <c r="BP268" i="1"/>
  <c r="BN268" i="1"/>
  <c r="Z268" i="1"/>
  <c r="BP315" i="1"/>
  <c r="BN315" i="1"/>
  <c r="Z315" i="1"/>
  <c r="BP345" i="1"/>
  <c r="BN345" i="1"/>
  <c r="Z345" i="1"/>
  <c r="BP379" i="1"/>
  <c r="BN379" i="1"/>
  <c r="Z379" i="1"/>
  <c r="Y385" i="1"/>
  <c r="Y384" i="1"/>
  <c r="BP383" i="1"/>
  <c r="BN383" i="1"/>
  <c r="Z383" i="1"/>
  <c r="Z384" i="1" s="1"/>
  <c r="BP389" i="1"/>
  <c r="BN389" i="1"/>
  <c r="Z389" i="1"/>
  <c r="BP429" i="1"/>
  <c r="BN429" i="1"/>
  <c r="Z429" i="1"/>
  <c r="BP449" i="1"/>
  <c r="BN449" i="1"/>
  <c r="Z449" i="1"/>
  <c r="BP478" i="1"/>
  <c r="BN478" i="1"/>
  <c r="Z478" i="1"/>
  <c r="Y149" i="1"/>
  <c r="Y247" i="1"/>
  <c r="Y324" i="1"/>
  <c r="BP261" i="1"/>
  <c r="BN261" i="1"/>
  <c r="Z261" i="1"/>
  <c r="BP297" i="1"/>
  <c r="BN297" i="1"/>
  <c r="Z297" i="1"/>
  <c r="BP309" i="1"/>
  <c r="BN309" i="1"/>
  <c r="Z309" i="1"/>
  <c r="BP343" i="1"/>
  <c r="BN343" i="1"/>
  <c r="Z343" i="1"/>
  <c r="Y359" i="1"/>
  <c r="BP357" i="1"/>
  <c r="BN357" i="1"/>
  <c r="Z357" i="1"/>
  <c r="BP395" i="1"/>
  <c r="BN395" i="1"/>
  <c r="Z395" i="1"/>
  <c r="BP427" i="1"/>
  <c r="BN427" i="1"/>
  <c r="Z427" i="1"/>
  <c r="BP435" i="1"/>
  <c r="BN435" i="1"/>
  <c r="Z435" i="1"/>
  <c r="Y453" i="1"/>
  <c r="BP447" i="1"/>
  <c r="BN447" i="1"/>
  <c r="Z447" i="1"/>
  <c r="BP465" i="1"/>
  <c r="BN465" i="1"/>
  <c r="Z465" i="1"/>
  <c r="BP472" i="1"/>
  <c r="BN472" i="1"/>
  <c r="Z472" i="1"/>
  <c r="B505" i="1"/>
  <c r="X497" i="1"/>
  <c r="X498" i="1" s="1"/>
  <c r="X495" i="1"/>
  <c r="Z28" i="1"/>
  <c r="BN28" i="1"/>
  <c r="Z34" i="1"/>
  <c r="Z35" i="1" s="1"/>
  <c r="BN34" i="1"/>
  <c r="BP34" i="1"/>
  <c r="Y35" i="1"/>
  <c r="Z40" i="1"/>
  <c r="BN40" i="1"/>
  <c r="Y43" i="1"/>
  <c r="Z46" i="1"/>
  <c r="Z47" i="1" s="1"/>
  <c r="BN46" i="1"/>
  <c r="BP46" i="1"/>
  <c r="Y47" i="1"/>
  <c r="Z51" i="1"/>
  <c r="BN51" i="1"/>
  <c r="Y58" i="1"/>
  <c r="Z55" i="1"/>
  <c r="BN55" i="1"/>
  <c r="Y64" i="1"/>
  <c r="Z67" i="1"/>
  <c r="BN67" i="1"/>
  <c r="Y78" i="1"/>
  <c r="Z75" i="1"/>
  <c r="BN75" i="1"/>
  <c r="Z86" i="1"/>
  <c r="BN86" i="1"/>
  <c r="Y89" i="1"/>
  <c r="Z92" i="1"/>
  <c r="BN92" i="1"/>
  <c r="BP92" i="1"/>
  <c r="Y97" i="1"/>
  <c r="Z101" i="1"/>
  <c r="BN101" i="1"/>
  <c r="Z107" i="1"/>
  <c r="BN107" i="1"/>
  <c r="BP107" i="1"/>
  <c r="Y110" i="1"/>
  <c r="Z113" i="1"/>
  <c r="BN113" i="1"/>
  <c r="BP113" i="1"/>
  <c r="Y118" i="1"/>
  <c r="Z126" i="1"/>
  <c r="BN126" i="1"/>
  <c r="Y132" i="1"/>
  <c r="Z136" i="1"/>
  <c r="BN136" i="1"/>
  <c r="Y150" i="1"/>
  <c r="Z148" i="1"/>
  <c r="BN148" i="1"/>
  <c r="Y167" i="1"/>
  <c r="Z160" i="1"/>
  <c r="BN160" i="1"/>
  <c r="Z164" i="1"/>
  <c r="BN164" i="1"/>
  <c r="Z170" i="1"/>
  <c r="BN170" i="1"/>
  <c r="BP170" i="1"/>
  <c r="Y173" i="1"/>
  <c r="Z176" i="1"/>
  <c r="Z177" i="1" s="1"/>
  <c r="BN176" i="1"/>
  <c r="BP176" i="1"/>
  <c r="Y177" i="1"/>
  <c r="Z181" i="1"/>
  <c r="BN181" i="1"/>
  <c r="Y184" i="1"/>
  <c r="Z191" i="1"/>
  <c r="BN191" i="1"/>
  <c r="Z195" i="1"/>
  <c r="BN195" i="1"/>
  <c r="Z202" i="1"/>
  <c r="BN202" i="1"/>
  <c r="Z206" i="1"/>
  <c r="BN206" i="1"/>
  <c r="Z210" i="1"/>
  <c r="BN210" i="1"/>
  <c r="Z222" i="1"/>
  <c r="BN222" i="1"/>
  <c r="Z226" i="1"/>
  <c r="BN226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5" i="1"/>
  <c r="BN245" i="1"/>
  <c r="Z252" i="1"/>
  <c r="BN252" i="1"/>
  <c r="BP254" i="1"/>
  <c r="BN254" i="1"/>
  <c r="Z254" i="1"/>
  <c r="R505" i="1"/>
  <c r="BP289" i="1"/>
  <c r="BN289" i="1"/>
  <c r="Z289" i="1"/>
  <c r="BP301" i="1"/>
  <c r="BN301" i="1"/>
  <c r="Z301" i="1"/>
  <c r="BP328" i="1"/>
  <c r="BN328" i="1"/>
  <c r="Z328" i="1"/>
  <c r="BP347" i="1"/>
  <c r="BN347" i="1"/>
  <c r="Z347" i="1"/>
  <c r="BP391" i="1"/>
  <c r="BN391" i="1"/>
  <c r="Z391" i="1"/>
  <c r="BP403" i="1"/>
  <c r="BN403" i="1"/>
  <c r="Z403" i="1"/>
  <c r="Y409" i="1"/>
  <c r="BP408" i="1"/>
  <c r="BN408" i="1"/>
  <c r="Z408" i="1"/>
  <c r="Z409" i="1" s="1"/>
  <c r="Y416" i="1"/>
  <c r="BP412" i="1"/>
  <c r="BN412" i="1"/>
  <c r="Z412" i="1"/>
  <c r="BP431" i="1"/>
  <c r="BN431" i="1"/>
  <c r="Z431" i="1"/>
  <c r="BP441" i="1"/>
  <c r="BN441" i="1"/>
  <c r="Z441" i="1"/>
  <c r="BP451" i="1"/>
  <c r="BN451" i="1"/>
  <c r="Z451" i="1"/>
  <c r="BP471" i="1"/>
  <c r="BN471" i="1"/>
  <c r="Z471" i="1"/>
  <c r="Y484" i="1"/>
  <c r="Y483" i="1"/>
  <c r="BP482" i="1"/>
  <c r="BN482" i="1"/>
  <c r="Z482" i="1"/>
  <c r="Z483" i="1" s="1"/>
  <c r="Y488" i="1"/>
  <c r="BP486" i="1"/>
  <c r="BN486" i="1"/>
  <c r="Z486" i="1"/>
  <c r="O505" i="1"/>
  <c r="Y311" i="1"/>
  <c r="Y317" i="1"/>
  <c r="S505" i="1"/>
  <c r="H9" i="1"/>
  <c r="A10" i="1"/>
  <c r="Y24" i="1"/>
  <c r="Y32" i="1"/>
  <c r="BP29" i="1"/>
  <c r="BN29" i="1"/>
  <c r="Z29" i="1"/>
  <c r="F9" i="1"/>
  <c r="J9" i="1"/>
  <c r="Z22" i="1"/>
  <c r="Z23" i="1" s="1"/>
  <c r="BN22" i="1"/>
  <c r="BP22" i="1"/>
  <c r="Y23" i="1"/>
  <c r="Z31" i="1"/>
  <c r="BP27" i="1"/>
  <c r="BN27" i="1"/>
  <c r="Z27" i="1"/>
  <c r="Y31" i="1"/>
  <c r="BP41" i="1"/>
  <c r="BN41" i="1"/>
  <c r="Z41" i="1"/>
  <c r="C505" i="1"/>
  <c r="Y44" i="1"/>
  <c r="D505" i="1"/>
  <c r="Z52" i="1"/>
  <c r="BN52" i="1"/>
  <c r="BP52" i="1"/>
  <c r="Z54" i="1"/>
  <c r="BN54" i="1"/>
  <c r="Z56" i="1"/>
  <c r="BN56" i="1"/>
  <c r="Y57" i="1"/>
  <c r="Z60" i="1"/>
  <c r="BN60" i="1"/>
  <c r="BP60" i="1"/>
  <c r="Z62" i="1"/>
  <c r="BN62" i="1"/>
  <c r="Y63" i="1"/>
  <c r="Z66" i="1"/>
  <c r="BN66" i="1"/>
  <c r="BP66" i="1"/>
  <c r="Z68" i="1"/>
  <c r="BN68" i="1"/>
  <c r="Y69" i="1"/>
  <c r="Z72" i="1"/>
  <c r="BN72" i="1"/>
  <c r="BP72" i="1"/>
  <c r="Z74" i="1"/>
  <c r="BN74" i="1"/>
  <c r="Z76" i="1"/>
  <c r="BN76" i="1"/>
  <c r="Y77" i="1"/>
  <c r="Z80" i="1"/>
  <c r="Z82" i="1" s="1"/>
  <c r="BN80" i="1"/>
  <c r="BP80" i="1"/>
  <c r="Y83" i="1"/>
  <c r="E505" i="1"/>
  <c r="Z87" i="1"/>
  <c r="Z89" i="1" s="1"/>
  <c r="BN87" i="1"/>
  <c r="BP87" i="1"/>
  <c r="Y90" i="1"/>
  <c r="Z93" i="1"/>
  <c r="Z96" i="1" s="1"/>
  <c r="BN93" i="1"/>
  <c r="BP93" i="1"/>
  <c r="Z95" i="1"/>
  <c r="BN95" i="1"/>
  <c r="Z100" i="1"/>
  <c r="BN100" i="1"/>
  <c r="BP100" i="1"/>
  <c r="Z102" i="1"/>
  <c r="BN102" i="1"/>
  <c r="Y105" i="1"/>
  <c r="Z108" i="1"/>
  <c r="Z110" i="1" s="1"/>
  <c r="BN108" i="1"/>
  <c r="BP108" i="1"/>
  <c r="Z114" i="1"/>
  <c r="Z117" i="1" s="1"/>
  <c r="BN114" i="1"/>
  <c r="BP114" i="1"/>
  <c r="Z116" i="1"/>
  <c r="BN116" i="1"/>
  <c r="Z120" i="1"/>
  <c r="Z121" i="1" s="1"/>
  <c r="BN120" i="1"/>
  <c r="BP120" i="1"/>
  <c r="Y121" i="1"/>
  <c r="Z125" i="1"/>
  <c r="Z127" i="1" s="1"/>
  <c r="BN125" i="1"/>
  <c r="BP125" i="1"/>
  <c r="Y128" i="1"/>
  <c r="Z131" i="1"/>
  <c r="Z132" i="1" s="1"/>
  <c r="BN131" i="1"/>
  <c r="BP131" i="1"/>
  <c r="Z135" i="1"/>
  <c r="Z137" i="1" s="1"/>
  <c r="BN135" i="1"/>
  <c r="BP135" i="1"/>
  <c r="Y138" i="1"/>
  <c r="H505" i="1"/>
  <c r="Y144" i="1"/>
  <c r="Z147" i="1"/>
  <c r="Z149" i="1" s="1"/>
  <c r="BN147" i="1"/>
  <c r="BP147" i="1"/>
  <c r="I505" i="1"/>
  <c r="Y156" i="1"/>
  <c r="Z159" i="1"/>
  <c r="BN159" i="1"/>
  <c r="Z161" i="1"/>
  <c r="BN161" i="1"/>
  <c r="Z163" i="1"/>
  <c r="BN163" i="1"/>
  <c r="Z165" i="1"/>
  <c r="BN165" i="1"/>
  <c r="Y168" i="1"/>
  <c r="Z171" i="1"/>
  <c r="Z173" i="1" s="1"/>
  <c r="BN171" i="1"/>
  <c r="BP171" i="1"/>
  <c r="J505" i="1"/>
  <c r="Z182" i="1"/>
  <c r="Z183" i="1" s="1"/>
  <c r="BN182" i="1"/>
  <c r="BP182" i="1"/>
  <c r="Y183" i="1"/>
  <c r="Z186" i="1"/>
  <c r="Z188" i="1" s="1"/>
  <c r="BN186" i="1"/>
  <c r="BP186" i="1"/>
  <c r="Y189" i="1"/>
  <c r="Y200" i="1"/>
  <c r="Z192" i="1"/>
  <c r="BN192" i="1"/>
  <c r="Z194" i="1"/>
  <c r="BN194" i="1"/>
  <c r="Z196" i="1"/>
  <c r="BN196" i="1"/>
  <c r="Z198" i="1"/>
  <c r="BN198" i="1"/>
  <c r="Y199" i="1"/>
  <c r="Y212" i="1"/>
  <c r="BP205" i="1"/>
  <c r="BN205" i="1"/>
  <c r="Z205" i="1"/>
  <c r="BP209" i="1"/>
  <c r="BN209" i="1"/>
  <c r="Z209" i="1"/>
  <c r="Y216" i="1"/>
  <c r="Y104" i="1"/>
  <c r="Y127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Y230" i="1"/>
  <c r="Y246" i="1"/>
  <c r="Y255" i="1"/>
  <c r="Y264" i="1"/>
  <c r="Y271" i="1"/>
  <c r="Y276" i="1"/>
  <c r="Y280" i="1"/>
  <c r="Y285" i="1"/>
  <c r="Y294" i="1"/>
  <c r="Y304" i="1"/>
  <c r="Y312" i="1"/>
  <c r="Y318" i="1"/>
  <c r="Y325" i="1"/>
  <c r="Y331" i="1"/>
  <c r="Y338" i="1"/>
  <c r="T505" i="1"/>
  <c r="Y349" i="1"/>
  <c r="Y350" i="1"/>
  <c r="Y355" i="1"/>
  <c r="BP352" i="1"/>
  <c r="BN352" i="1"/>
  <c r="Z352" i="1"/>
  <c r="Z354" i="1" s="1"/>
  <c r="BP369" i="1"/>
  <c r="BN369" i="1"/>
  <c r="Z369" i="1"/>
  <c r="Y371" i="1"/>
  <c r="Y375" i="1"/>
  <c r="BP373" i="1"/>
  <c r="BN373" i="1"/>
  <c r="Z373" i="1"/>
  <c r="BP390" i="1"/>
  <c r="BN390" i="1"/>
  <c r="Z390" i="1"/>
  <c r="BP394" i="1"/>
  <c r="BN394" i="1"/>
  <c r="Z394" i="1"/>
  <c r="BP398" i="1"/>
  <c r="BN398" i="1"/>
  <c r="Z398" i="1"/>
  <c r="Y400" i="1"/>
  <c r="Y405" i="1"/>
  <c r="BP402" i="1"/>
  <c r="BN402" i="1"/>
  <c r="Z402" i="1"/>
  <c r="Z404" i="1" s="1"/>
  <c r="K505" i="1"/>
  <c r="Z221" i="1"/>
  <c r="BN221" i="1"/>
  <c r="Z223" i="1"/>
  <c r="BN223" i="1"/>
  <c r="Z225" i="1"/>
  <c r="BN225" i="1"/>
  <c r="Z227" i="1"/>
  <c r="BN227" i="1"/>
  <c r="Y231" i="1"/>
  <c r="Z242" i="1"/>
  <c r="BN242" i="1"/>
  <c r="Z244" i="1"/>
  <c r="BN244" i="1"/>
  <c r="L505" i="1"/>
  <c r="Z251" i="1"/>
  <c r="BN251" i="1"/>
  <c r="Z253" i="1"/>
  <c r="BN253" i="1"/>
  <c r="Y256" i="1"/>
  <c r="M505" i="1"/>
  <c r="Z260" i="1"/>
  <c r="BN260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Z288" i="1"/>
  <c r="Z293" i="1" s="1"/>
  <c r="BN288" i="1"/>
  <c r="BP288" i="1"/>
  <c r="Z290" i="1"/>
  <c r="BN290" i="1"/>
  <c r="Z292" i="1"/>
  <c r="BN292" i="1"/>
  <c r="Y293" i="1"/>
  <c r="Z296" i="1"/>
  <c r="Z303" i="1" s="1"/>
  <c r="BN296" i="1"/>
  <c r="BP296" i="1"/>
  <c r="Z298" i="1"/>
  <c r="BN298" i="1"/>
  <c r="Z300" i="1"/>
  <c r="BN300" i="1"/>
  <c r="Z302" i="1"/>
  <c r="BN302" i="1"/>
  <c r="Z306" i="1"/>
  <c r="BN306" i="1"/>
  <c r="BP306" i="1"/>
  <c r="Z308" i="1"/>
  <c r="BN308" i="1"/>
  <c r="Z310" i="1"/>
  <c r="BN310" i="1"/>
  <c r="Z314" i="1"/>
  <c r="Z317" i="1" s="1"/>
  <c r="BN314" i="1"/>
  <c r="BP314" i="1"/>
  <c r="Z316" i="1"/>
  <c r="BN316" i="1"/>
  <c r="Z320" i="1"/>
  <c r="BN320" i="1"/>
  <c r="BP320" i="1"/>
  <c r="Z321" i="1"/>
  <c r="BN321" i="1"/>
  <c r="Z323" i="1"/>
  <c r="BN323" i="1"/>
  <c r="Z327" i="1"/>
  <c r="Z330" i="1" s="1"/>
  <c r="BN327" i="1"/>
  <c r="BP327" i="1"/>
  <c r="Z329" i="1"/>
  <c r="BN329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54" i="1"/>
  <c r="BP358" i="1"/>
  <c r="BN358" i="1"/>
  <c r="Z358" i="1"/>
  <c r="Z359" i="1" s="1"/>
  <c r="Y360" i="1"/>
  <c r="Y363" i="1"/>
  <c r="BP362" i="1"/>
  <c r="BN362" i="1"/>
  <c r="Z362" i="1"/>
  <c r="Z363" i="1" s="1"/>
  <c r="Y364" i="1"/>
  <c r="U505" i="1"/>
  <c r="Y370" i="1"/>
  <c r="BP367" i="1"/>
  <c r="BN367" i="1"/>
  <c r="Z367" i="1"/>
  <c r="Z370" i="1" s="1"/>
  <c r="BP374" i="1"/>
  <c r="BN374" i="1"/>
  <c r="Z374" i="1"/>
  <c r="Y376" i="1"/>
  <c r="Y381" i="1"/>
  <c r="BP378" i="1"/>
  <c r="BN378" i="1"/>
  <c r="Z378" i="1"/>
  <c r="Z380" i="1" s="1"/>
  <c r="BP392" i="1"/>
  <c r="BN392" i="1"/>
  <c r="Z392" i="1"/>
  <c r="BP396" i="1"/>
  <c r="BN396" i="1"/>
  <c r="Z396" i="1"/>
  <c r="Y417" i="1"/>
  <c r="Y422" i="1"/>
  <c r="Y505" i="1"/>
  <c r="Y439" i="1"/>
  <c r="BP426" i="1"/>
  <c r="BP430" i="1"/>
  <c r="BN430" i="1"/>
  <c r="Z430" i="1"/>
  <c r="BP434" i="1"/>
  <c r="BN434" i="1"/>
  <c r="Z434" i="1"/>
  <c r="Y438" i="1"/>
  <c r="BP442" i="1"/>
  <c r="BN442" i="1"/>
  <c r="Z442" i="1"/>
  <c r="Z444" i="1" s="1"/>
  <c r="BP450" i="1"/>
  <c r="BN450" i="1"/>
  <c r="Z450" i="1"/>
  <c r="BP458" i="1"/>
  <c r="BN458" i="1"/>
  <c r="Z458" i="1"/>
  <c r="Y460" i="1"/>
  <c r="Z505" i="1"/>
  <c r="Y469" i="1"/>
  <c r="BP464" i="1"/>
  <c r="BN464" i="1"/>
  <c r="Z464" i="1"/>
  <c r="Y468" i="1"/>
  <c r="BP473" i="1"/>
  <c r="BN473" i="1"/>
  <c r="Z473" i="1"/>
  <c r="Y475" i="1"/>
  <c r="Y480" i="1"/>
  <c r="BP477" i="1"/>
  <c r="BN477" i="1"/>
  <c r="Z477" i="1"/>
  <c r="Z479" i="1" s="1"/>
  <c r="V505" i="1"/>
  <c r="Y399" i="1"/>
  <c r="W505" i="1"/>
  <c r="Y410" i="1"/>
  <c r="Z413" i="1"/>
  <c r="BN413" i="1"/>
  <c r="Z415" i="1"/>
  <c r="BN415" i="1"/>
  <c r="Z420" i="1"/>
  <c r="Z421" i="1" s="1"/>
  <c r="BN420" i="1"/>
  <c r="BP420" i="1"/>
  <c r="Y421" i="1"/>
  <c r="Z426" i="1"/>
  <c r="BN426" i="1"/>
  <c r="BP428" i="1"/>
  <c r="BN428" i="1"/>
  <c r="Z428" i="1"/>
  <c r="BP432" i="1"/>
  <c r="BN432" i="1"/>
  <c r="Z432" i="1"/>
  <c r="BP436" i="1"/>
  <c r="BN436" i="1"/>
  <c r="Z436" i="1"/>
  <c r="Y445" i="1"/>
  <c r="Y444" i="1"/>
  <c r="BP448" i="1"/>
  <c r="BN448" i="1"/>
  <c r="Z448" i="1"/>
  <c r="Z453" i="1" s="1"/>
  <c r="BP452" i="1"/>
  <c r="BN452" i="1"/>
  <c r="Z452" i="1"/>
  <c r="Y454" i="1"/>
  <c r="Y459" i="1"/>
  <c r="BP456" i="1"/>
  <c r="BN456" i="1"/>
  <c r="Z456" i="1"/>
  <c r="Z459" i="1" s="1"/>
  <c r="BP466" i="1"/>
  <c r="BN466" i="1"/>
  <c r="Z466" i="1"/>
  <c r="Y474" i="1"/>
  <c r="Y479" i="1"/>
  <c r="BP487" i="1"/>
  <c r="BN487" i="1"/>
  <c r="Z487" i="1"/>
  <c r="Z488" i="1" s="1"/>
  <c r="Y489" i="1"/>
  <c r="Z492" i="1"/>
  <c r="Z493" i="1" s="1"/>
  <c r="BN492" i="1"/>
  <c r="BP492" i="1"/>
  <c r="Y493" i="1"/>
  <c r="Y494" i="1"/>
  <c r="Z143" i="1" l="1"/>
  <c r="Z263" i="1"/>
  <c r="Z255" i="1"/>
  <c r="Z230" i="1"/>
  <c r="Z416" i="1"/>
  <c r="Z474" i="1"/>
  <c r="Z246" i="1"/>
  <c r="Z399" i="1"/>
  <c r="Z199" i="1"/>
  <c r="Z167" i="1"/>
  <c r="Z57" i="1"/>
  <c r="Z43" i="1"/>
  <c r="Z438" i="1"/>
  <c r="Z468" i="1"/>
  <c r="Z375" i="1"/>
  <c r="Y497" i="1"/>
  <c r="Z349" i="1"/>
  <c r="Z337" i="1"/>
  <c r="Z324" i="1"/>
  <c r="Z311" i="1"/>
  <c r="Z270" i="1"/>
  <c r="Z104" i="1"/>
  <c r="Z77" i="1"/>
  <c r="Z69" i="1"/>
  <c r="Z63" i="1"/>
  <c r="Y499" i="1"/>
  <c r="Y496" i="1"/>
  <c r="Y495" i="1"/>
  <c r="Y498" i="1" l="1"/>
  <c r="Z500" i="1"/>
</calcChain>
</file>

<file path=xl/sharedStrings.xml><?xml version="1.0" encoding="utf-8"?>
<sst xmlns="http://schemas.openxmlformats.org/spreadsheetml/2006/main" count="2306" uniqueCount="774">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</sst>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3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5"/>
  <sheetViews>
    <sheetView showGridLines="0" tabSelected="1" zoomScaleNormal="100" zoomScaleSheetLayoutView="100" workbookViewId="0">
      <selection activeCell="AA92" sqref="AA92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5" t="s">
        <v>0</v>
      </c>
      <c r="E1" s="581"/>
      <c r="F1" s="581"/>
      <c r="G1" s="12" t="s">
        <v>1</v>
      </c>
      <c r="H1" s="625" t="s">
        <v>2</v>
      </c>
      <c r="I1" s="581"/>
      <c r="J1" s="581"/>
      <c r="K1" s="581"/>
      <c r="L1" s="581"/>
      <c r="M1" s="581"/>
      <c r="N1" s="581"/>
      <c r="O1" s="581"/>
      <c r="P1" s="581"/>
      <c r="Q1" s="581"/>
      <c r="R1" s="580" t="s">
        <v>3</v>
      </c>
      <c r="S1" s="581"/>
      <c r="T1" s="5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8" t="s">
        <v>8</v>
      </c>
      <c r="B5" s="669"/>
      <c r="C5" s="670"/>
      <c r="D5" s="632"/>
      <c r="E5" s="633"/>
      <c r="F5" s="865" t="s">
        <v>9</v>
      </c>
      <c r="G5" s="670"/>
      <c r="H5" s="632" t="s">
        <v>773</v>
      </c>
      <c r="I5" s="780"/>
      <c r="J5" s="780"/>
      <c r="K5" s="780"/>
      <c r="L5" s="780"/>
      <c r="M5" s="633"/>
      <c r="N5" s="58"/>
      <c r="P5" s="24" t="s">
        <v>10</v>
      </c>
      <c r="Q5" s="860">
        <v>45955</v>
      </c>
      <c r="R5" s="682"/>
      <c r="T5" s="720" t="s">
        <v>11</v>
      </c>
      <c r="U5" s="721"/>
      <c r="V5" s="723" t="s">
        <v>12</v>
      </c>
      <c r="W5" s="682"/>
      <c r="AB5" s="51"/>
      <c r="AC5" s="51"/>
      <c r="AD5" s="51"/>
      <c r="AE5" s="51"/>
    </row>
    <row r="6" spans="1:32" s="539" customFormat="1" ht="24" customHeight="1" x14ac:dyDescent="0.2">
      <c r="A6" s="668" t="s">
        <v>13</v>
      </c>
      <c r="B6" s="669"/>
      <c r="C6" s="670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82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Суббота</v>
      </c>
      <c r="R6" s="550"/>
      <c r="T6" s="727" t="s">
        <v>16</v>
      </c>
      <c r="U6" s="721"/>
      <c r="V6" s="764" t="s">
        <v>17</v>
      </c>
      <c r="W6" s="62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2"/>
      <c r="M7" s="613"/>
      <c r="N7" s="60"/>
      <c r="P7" s="24"/>
      <c r="Q7" s="42"/>
      <c r="R7" s="42"/>
      <c r="T7" s="560"/>
      <c r="U7" s="721"/>
      <c r="V7" s="765"/>
      <c r="W7" s="766"/>
      <c r="AB7" s="51"/>
      <c r="AC7" s="51"/>
      <c r="AD7" s="51"/>
      <c r="AE7" s="51"/>
    </row>
    <row r="8" spans="1:32" s="539" customFormat="1" ht="25.5" customHeight="1" x14ac:dyDescent="0.2">
      <c r="A8" s="868" t="s">
        <v>18</v>
      </c>
      <c r="B8" s="565"/>
      <c r="C8" s="566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76">
        <v>0.5</v>
      </c>
      <c r="R8" s="613"/>
      <c r="T8" s="560"/>
      <c r="U8" s="721"/>
      <c r="V8" s="765"/>
      <c r="W8" s="766"/>
      <c r="AB8" s="51"/>
      <c r="AC8" s="51"/>
      <c r="AD8" s="51"/>
      <c r="AE8" s="51"/>
    </row>
    <row r="9" spans="1:32" s="539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91"/>
      <c r="E9" s="621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37"/>
      <c r="P9" s="26" t="s">
        <v>21</v>
      </c>
      <c r="Q9" s="678"/>
      <c r="R9" s="679"/>
      <c r="T9" s="560"/>
      <c r="U9" s="721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91"/>
      <c r="E10" s="621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56" t="str">
        <f>IFERROR(VLOOKUP($D$10,Proxy,2,FALSE),"")</f>
        <v/>
      </c>
      <c r="I10" s="560"/>
      <c r="J10" s="560"/>
      <c r="K10" s="560"/>
      <c r="L10" s="560"/>
      <c r="M10" s="560"/>
      <c r="N10" s="538"/>
      <c r="P10" s="26" t="s">
        <v>22</v>
      </c>
      <c r="Q10" s="712"/>
      <c r="R10" s="713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1"/>
      <c r="R11" s="682"/>
      <c r="U11" s="24" t="s">
        <v>27</v>
      </c>
      <c r="V11" s="866" t="s">
        <v>28</v>
      </c>
      <c r="W11" s="679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8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670"/>
      <c r="N12" s="62"/>
      <c r="P12" s="24" t="s">
        <v>30</v>
      </c>
      <c r="Q12" s="676"/>
      <c r="R12" s="613"/>
      <c r="S12" s="23"/>
      <c r="U12" s="24"/>
      <c r="V12" s="581"/>
      <c r="W12" s="560"/>
      <c r="AB12" s="51"/>
      <c r="AC12" s="51"/>
      <c r="AD12" s="51"/>
      <c r="AE12" s="51"/>
    </row>
    <row r="13" spans="1:32" s="539" customFormat="1" ht="23.25" customHeight="1" x14ac:dyDescent="0.2">
      <c r="A13" s="718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670"/>
      <c r="N13" s="62"/>
      <c r="O13" s="26"/>
      <c r="P13" s="26" t="s">
        <v>32</v>
      </c>
      <c r="Q13" s="866"/>
      <c r="R13" s="6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8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6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2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670"/>
      <c r="N15" s="63"/>
      <c r="P15" s="706" t="s">
        <v>35</v>
      </c>
      <c r="Q15" s="581"/>
      <c r="R15" s="581"/>
      <c r="S15" s="581"/>
      <c r="T15" s="5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2" t="s">
        <v>36</v>
      </c>
      <c r="B17" s="592" t="s">
        <v>37</v>
      </c>
      <c r="C17" s="700" t="s">
        <v>38</v>
      </c>
      <c r="D17" s="592" t="s">
        <v>39</v>
      </c>
      <c r="E17" s="663"/>
      <c r="F17" s="592" t="s">
        <v>40</v>
      </c>
      <c r="G17" s="592" t="s">
        <v>41</v>
      </c>
      <c r="H17" s="592" t="s">
        <v>42</v>
      </c>
      <c r="I17" s="592" t="s">
        <v>43</v>
      </c>
      <c r="J17" s="592" t="s">
        <v>44</v>
      </c>
      <c r="K17" s="592" t="s">
        <v>45</v>
      </c>
      <c r="L17" s="592" t="s">
        <v>46</v>
      </c>
      <c r="M17" s="592" t="s">
        <v>47</v>
      </c>
      <c r="N17" s="592" t="s">
        <v>48</v>
      </c>
      <c r="O17" s="592" t="s">
        <v>49</v>
      </c>
      <c r="P17" s="592" t="s">
        <v>50</v>
      </c>
      <c r="Q17" s="662"/>
      <c r="R17" s="662"/>
      <c r="S17" s="662"/>
      <c r="T17" s="663"/>
      <c r="U17" s="867" t="s">
        <v>51</v>
      </c>
      <c r="V17" s="670"/>
      <c r="W17" s="592" t="s">
        <v>52</v>
      </c>
      <c r="X17" s="592" t="s">
        <v>53</v>
      </c>
      <c r="Y17" s="858" t="s">
        <v>54</v>
      </c>
      <c r="Z17" s="747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93"/>
      <c r="B18" s="593"/>
      <c r="C18" s="593"/>
      <c r="D18" s="664"/>
      <c r="E18" s="666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664"/>
      <c r="Q18" s="665"/>
      <c r="R18" s="665"/>
      <c r="S18" s="665"/>
      <c r="T18" s="666"/>
      <c r="U18" s="67" t="s">
        <v>61</v>
      </c>
      <c r="V18" s="67" t="s">
        <v>62</v>
      </c>
      <c r="W18" s="593"/>
      <c r="X18" s="593"/>
      <c r="Y18" s="859"/>
      <c r="Z18" s="748"/>
      <c r="AA18" s="750"/>
      <c r="AB18" s="750"/>
      <c r="AC18" s="750"/>
      <c r="AD18" s="831"/>
      <c r="AE18" s="832"/>
      <c r="AF18" s="833"/>
      <c r="AG18" s="66"/>
      <c r="BD18" s="65"/>
    </row>
    <row r="19" spans="1:68" ht="27.75" hidden="1" customHeight="1" x14ac:dyDescent="0.2">
      <c r="A19" s="577" t="s">
        <v>63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2" t="s">
        <v>63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0"/>
      <c r="AB20" s="540"/>
      <c r="AC20" s="540"/>
    </row>
    <row r="21" spans="1:68" ht="14.25" hidden="1" customHeight="1" x14ac:dyDescent="0.25">
      <c r="A21" s="567" t="s">
        <v>64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7" t="s">
        <v>73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9"/>
      <c r="B31" s="560"/>
      <c r="C31" s="560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1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60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7" t="s">
        <v>91</v>
      </c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Y33" s="560"/>
      <c r="Z33" s="560"/>
      <c r="AA33" s="541"/>
      <c r="AB33" s="541"/>
      <c r="AC33" s="541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9"/>
      <c r="B35" s="560"/>
      <c r="C35" s="560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1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60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77" t="s">
        <v>97</v>
      </c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48"/>
      <c r="AB37" s="48"/>
      <c r="AC37" s="48"/>
    </row>
    <row r="38" spans="1:68" ht="16.5" hidden="1" customHeight="1" x14ac:dyDescent="0.25">
      <c r="A38" s="562" t="s">
        <v>98</v>
      </c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Y38" s="560"/>
      <c r="Z38" s="560"/>
      <c r="AA38" s="540"/>
      <c r="AB38" s="540"/>
      <c r="AC38" s="540"/>
    </row>
    <row r="39" spans="1:68" ht="14.25" hidden="1" customHeight="1" x14ac:dyDescent="0.25">
      <c r="A39" s="567" t="s">
        <v>99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1"/>
      <c r="AB39" s="541"/>
      <c r="AC39" s="541"/>
    </row>
    <row r="40" spans="1:68" ht="16.5" hidden="1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59"/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1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hidden="1" x14ac:dyDescent="0.2">
      <c r="A44" s="560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hidden="1" customHeight="1" x14ac:dyDescent="0.25">
      <c r="A45" s="567" t="s">
        <v>73</v>
      </c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0"/>
      <c r="R45" s="560"/>
      <c r="S45" s="560"/>
      <c r="T45" s="560"/>
      <c r="U45" s="560"/>
      <c r="V45" s="560"/>
      <c r="W45" s="560"/>
      <c r="X45" s="560"/>
      <c r="Y45" s="560"/>
      <c r="Z45" s="560"/>
      <c r="AA45" s="541"/>
      <c r="AB45" s="541"/>
      <c r="AC45" s="541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9"/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1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60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2" t="s">
        <v>116</v>
      </c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60"/>
      <c r="S49" s="560"/>
      <c r="T49" s="560"/>
      <c r="U49" s="560"/>
      <c r="V49" s="560"/>
      <c r="W49" s="560"/>
      <c r="X49" s="560"/>
      <c r="Y49" s="560"/>
      <c r="Z49" s="560"/>
      <c r="AA49" s="540"/>
      <c r="AB49" s="540"/>
      <c r="AC49" s="540"/>
    </row>
    <row r="50" spans="1:68" ht="14.25" hidden="1" customHeight="1" x14ac:dyDescent="0.25">
      <c r="A50" s="567" t="s">
        <v>99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1"/>
      <c r="AB50" s="541"/>
      <c r="AC50" s="541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59"/>
      <c r="B57" s="560"/>
      <c r="C57" s="560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1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hidden="1" x14ac:dyDescent="0.2">
      <c r="A58" s="560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hidden="1" customHeight="1" x14ac:dyDescent="0.25">
      <c r="A59" s="567" t="s">
        <v>135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541"/>
      <c r="AB59" s="541"/>
      <c r="AC59" s="541"/>
    </row>
    <row r="60" spans="1:68" ht="16.5" hidden="1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9"/>
      <c r="B63" s="560"/>
      <c r="C63" s="560"/>
      <c r="D63" s="560"/>
      <c r="E63" s="560"/>
      <c r="F63" s="560"/>
      <c r="G63" s="560"/>
      <c r="H63" s="560"/>
      <c r="I63" s="560"/>
      <c r="J63" s="560"/>
      <c r="K63" s="560"/>
      <c r="L63" s="560"/>
      <c r="M63" s="560"/>
      <c r="N63" s="560"/>
      <c r="O63" s="561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hidden="1" x14ac:dyDescent="0.2">
      <c r="A64" s="560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hidden="1" customHeight="1" x14ac:dyDescent="0.25">
      <c r="A65" s="567" t="s">
        <v>64</v>
      </c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0"/>
      <c r="P65" s="560"/>
      <c r="Q65" s="560"/>
      <c r="R65" s="560"/>
      <c r="S65" s="560"/>
      <c r="T65" s="560"/>
      <c r="U65" s="560"/>
      <c r="V65" s="560"/>
      <c r="W65" s="560"/>
      <c r="X65" s="560"/>
      <c r="Y65" s="560"/>
      <c r="Z65" s="560"/>
      <c r="AA65" s="541"/>
      <c r="AB65" s="541"/>
      <c r="AC65" s="541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9"/>
      <c r="B69" s="560"/>
      <c r="C69" s="560"/>
      <c r="D69" s="560"/>
      <c r="E69" s="560"/>
      <c r="F69" s="560"/>
      <c r="G69" s="560"/>
      <c r="H69" s="560"/>
      <c r="I69" s="560"/>
      <c r="J69" s="560"/>
      <c r="K69" s="560"/>
      <c r="L69" s="560"/>
      <c r="M69" s="560"/>
      <c r="N69" s="560"/>
      <c r="O69" s="561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60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7" t="s">
        <v>73</v>
      </c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  <c r="U71" s="560"/>
      <c r="V71" s="560"/>
      <c r="W71" s="560"/>
      <c r="X71" s="560"/>
      <c r="Y71" s="560"/>
      <c r="Z71" s="560"/>
      <c r="AA71" s="541"/>
      <c r="AB71" s="541"/>
      <c r="AC71" s="541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9"/>
      <c r="B77" s="560"/>
      <c r="C77" s="560"/>
      <c r="D77" s="560"/>
      <c r="E77" s="560"/>
      <c r="F77" s="560"/>
      <c r="G77" s="560"/>
      <c r="H77" s="560"/>
      <c r="I77" s="560"/>
      <c r="J77" s="560"/>
      <c r="K77" s="560"/>
      <c r="L77" s="560"/>
      <c r="M77" s="560"/>
      <c r="N77" s="560"/>
      <c r="O77" s="561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60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7" t="s">
        <v>165</v>
      </c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  <c r="U79" s="560"/>
      <c r="V79" s="560"/>
      <c r="W79" s="560"/>
      <c r="X79" s="560"/>
      <c r="Y79" s="560"/>
      <c r="Z79" s="560"/>
      <c r="AA79" s="541"/>
      <c r="AB79" s="541"/>
      <c r="AC79" s="541"/>
    </row>
    <row r="80" spans="1:68" ht="27" hidden="1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9"/>
      <c r="B82" s="560"/>
      <c r="C82" s="560"/>
      <c r="D82" s="560"/>
      <c r="E82" s="560"/>
      <c r="F82" s="560"/>
      <c r="G82" s="560"/>
      <c r="H82" s="560"/>
      <c r="I82" s="560"/>
      <c r="J82" s="560"/>
      <c r="K82" s="560"/>
      <c r="L82" s="560"/>
      <c r="M82" s="560"/>
      <c r="N82" s="560"/>
      <c r="O82" s="561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60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2" t="s">
        <v>172</v>
      </c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560"/>
      <c r="W84" s="560"/>
      <c r="X84" s="560"/>
      <c r="Y84" s="560"/>
      <c r="Z84" s="560"/>
      <c r="AA84" s="540"/>
      <c r="AB84" s="540"/>
      <c r="AC84" s="540"/>
    </row>
    <row r="85" spans="1:68" ht="14.25" hidden="1" customHeight="1" x14ac:dyDescent="0.25">
      <c r="A85" s="567" t="s">
        <v>99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1"/>
      <c r="AB85" s="541"/>
      <c r="AC85" s="541"/>
    </row>
    <row r="86" spans="1:68" ht="27" hidden="1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 t="s">
        <v>110</v>
      </c>
      <c r="M87" s="33" t="s">
        <v>77</v>
      </c>
      <c r="N87" s="33"/>
      <c r="O87" s="32">
        <v>50</v>
      </c>
      <c r="P87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 t="s">
        <v>106</v>
      </c>
      <c r="AK87" s="68">
        <v>48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6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59"/>
      <c r="B89" s="560"/>
      <c r="C89" s="560"/>
      <c r="D89" s="560"/>
      <c r="E89" s="560"/>
      <c r="F89" s="560"/>
      <c r="G89" s="560"/>
      <c r="H89" s="560"/>
      <c r="I89" s="560"/>
      <c r="J89" s="560"/>
      <c r="K89" s="560"/>
      <c r="L89" s="560"/>
      <c r="M89" s="560"/>
      <c r="N89" s="560"/>
      <c r="O89" s="561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hidden="1" x14ac:dyDescent="0.2">
      <c r="A90" s="560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hidden="1" customHeight="1" x14ac:dyDescent="0.25">
      <c r="A91" s="567" t="s">
        <v>73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  <c r="U91" s="560"/>
      <c r="V91" s="560"/>
      <c r="W91" s="560"/>
      <c r="X91" s="560"/>
      <c r="Y91" s="560"/>
      <c r="Z91" s="560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114</v>
      </c>
      <c r="Y92" s="546">
        <f>IFERROR(IF(X92="",0,CEILING((X92/$H92),1)*$H92),"")</f>
        <v>121.5</v>
      </c>
      <c r="Z92" s="36">
        <f>IFERROR(IF(Y92=0,"",ROUNDUP(Y92/H92,0)*0.01898),"")</f>
        <v>0.28470000000000001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121.30444444444446</v>
      </c>
      <c r="BN92" s="64">
        <f>IFERROR(Y92*I92/H92,"0")</f>
        <v>129.285</v>
      </c>
      <c r="BO92" s="64">
        <f>IFERROR(1/J92*(X92/H92),"0")</f>
        <v>0.21990740740740741</v>
      </c>
      <c r="BP92" s="64">
        <f>IFERROR(1/J92*(Y92/H92),"0")</f>
        <v>0.234375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9"/>
      <c r="B96" s="560"/>
      <c r="C96" s="560"/>
      <c r="D96" s="560"/>
      <c r="E96" s="560"/>
      <c r="F96" s="560"/>
      <c r="G96" s="560"/>
      <c r="H96" s="560"/>
      <c r="I96" s="560"/>
      <c r="J96" s="560"/>
      <c r="K96" s="560"/>
      <c r="L96" s="560"/>
      <c r="M96" s="560"/>
      <c r="N96" s="560"/>
      <c r="O96" s="561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7">
        <f>IFERROR(X92/H92,"0")+IFERROR(X93/H93,"0")+IFERROR(X94/H94,"0")+IFERROR(X95/H95,"0")</f>
        <v>14.074074074074074</v>
      </c>
      <c r="Y96" s="547">
        <f>IFERROR(Y92/H92,"0")+IFERROR(Y93/H93,"0")+IFERROR(Y94/H94,"0")+IFERROR(Y95/H95,"0")</f>
        <v>15</v>
      </c>
      <c r="Z96" s="547">
        <f>IFERROR(IF(Z92="",0,Z92),"0")+IFERROR(IF(Z93="",0,Z93),"0")+IFERROR(IF(Z94="",0,Z94),"0")+IFERROR(IF(Z95="",0,Z95),"0")</f>
        <v>0.28470000000000001</v>
      </c>
      <c r="AA96" s="548"/>
      <c r="AB96" s="548"/>
      <c r="AC96" s="548"/>
    </row>
    <row r="97" spans="1:68" x14ac:dyDescent="0.2">
      <c r="A97" s="560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7">
        <f>IFERROR(SUM(X92:X95),"0")</f>
        <v>114</v>
      </c>
      <c r="Y97" s="547">
        <f>IFERROR(SUM(Y92:Y95),"0")</f>
        <v>121.5</v>
      </c>
      <c r="Z97" s="37"/>
      <c r="AA97" s="548"/>
      <c r="AB97" s="548"/>
      <c r="AC97" s="548"/>
    </row>
    <row r="98" spans="1:68" ht="16.5" hidden="1" customHeight="1" x14ac:dyDescent="0.25">
      <c r="A98" s="562" t="s">
        <v>192</v>
      </c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40"/>
      <c r="AB98" s="540"/>
      <c r="AC98" s="540"/>
    </row>
    <row r="99" spans="1:68" ht="14.25" hidden="1" customHeight="1" x14ac:dyDescent="0.25">
      <c r="A99" s="567" t="s">
        <v>99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1"/>
      <c r="AB99" s="541"/>
      <c r="AC99" s="541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7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59"/>
      <c r="B104" s="560"/>
      <c r="C104" s="560"/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1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hidden="1" x14ac:dyDescent="0.2">
      <c r="A105" s="560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hidden="1" customHeight="1" x14ac:dyDescent="0.25">
      <c r="A106" s="567" t="s">
        <v>135</v>
      </c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9"/>
      <c r="B110" s="560"/>
      <c r="C110" s="560"/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1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60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7" t="s">
        <v>73</v>
      </c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6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118</v>
      </c>
      <c r="Y113" s="546">
        <f>IFERROR(IF(X113="",0,CEILING((X113/$H113),1)*$H113),"")</f>
        <v>121.5</v>
      </c>
      <c r="Z113" s="36">
        <f>IFERROR(IF(Y113=0,"",ROUNDUP(Y113/H113,0)*0.01898),"")</f>
        <v>0.28470000000000001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125.47333333333333</v>
      </c>
      <c r="BN113" s="64">
        <f>IFERROR(Y113*I113/H113,"0")</f>
        <v>129.19499999999999</v>
      </c>
      <c r="BO113" s="64">
        <f>IFERROR(1/J113*(X113/H113),"0")</f>
        <v>0.22762345679012347</v>
      </c>
      <c r="BP113" s="64">
        <f>IFERROR(1/J113*(Y113/H113),"0")</f>
        <v>0.234375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9"/>
      <c r="B117" s="560"/>
      <c r="C117" s="560"/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1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7">
        <f>IFERROR(X113/H113,"0")+IFERROR(X114/H114,"0")+IFERROR(X115/H115,"0")+IFERROR(X116/H116,"0")</f>
        <v>14.567901234567902</v>
      </c>
      <c r="Y117" s="547">
        <f>IFERROR(Y113/H113,"0")+IFERROR(Y114/H114,"0")+IFERROR(Y115/H115,"0")+IFERROR(Y116/H116,"0")</f>
        <v>15</v>
      </c>
      <c r="Z117" s="547">
        <f>IFERROR(IF(Z113="",0,Z113),"0")+IFERROR(IF(Z114="",0,Z114),"0")+IFERROR(IF(Z115="",0,Z115),"0")+IFERROR(IF(Z116="",0,Z116),"0")</f>
        <v>0.28470000000000001</v>
      </c>
      <c r="AA117" s="548"/>
      <c r="AB117" s="548"/>
      <c r="AC117" s="548"/>
    </row>
    <row r="118" spans="1:68" x14ac:dyDescent="0.2">
      <c r="A118" s="560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7">
        <f>IFERROR(SUM(X113:X116),"0")</f>
        <v>118</v>
      </c>
      <c r="Y118" s="547">
        <f>IFERROR(SUM(Y113:Y116),"0")</f>
        <v>121.5</v>
      </c>
      <c r="Z118" s="37"/>
      <c r="AA118" s="548"/>
      <c r="AB118" s="548"/>
      <c r="AC118" s="548"/>
    </row>
    <row r="119" spans="1:68" ht="14.25" hidden="1" customHeight="1" x14ac:dyDescent="0.25">
      <c r="A119" s="567" t="s">
        <v>165</v>
      </c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9"/>
      <c r="B121" s="560"/>
      <c r="C121" s="560"/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1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60"/>
      <c r="B122" s="560"/>
      <c r="C122" s="560"/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1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2" t="s">
        <v>222</v>
      </c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40"/>
      <c r="AB123" s="540"/>
      <c r="AC123" s="540"/>
    </row>
    <row r="124" spans="1:68" ht="14.25" hidden="1" customHeight="1" x14ac:dyDescent="0.25">
      <c r="A124" s="567" t="s">
        <v>99</v>
      </c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41"/>
      <c r="AB124" s="541"/>
      <c r="AC124" s="541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8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9"/>
      <c r="B127" s="560"/>
      <c r="C127" s="560"/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1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60"/>
      <c r="B128" s="560"/>
      <c r="C128" s="560"/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1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7" t="s">
        <v>64</v>
      </c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9"/>
      <c r="B132" s="560"/>
      <c r="C132" s="560"/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1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60"/>
      <c r="B133" s="560"/>
      <c r="C133" s="560"/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1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7" t="s">
        <v>73</v>
      </c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9"/>
      <c r="B137" s="560"/>
      <c r="C137" s="560"/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1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60"/>
      <c r="B138" s="560"/>
      <c r="C138" s="560"/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1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2" t="s">
        <v>97</v>
      </c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40"/>
      <c r="AB139" s="540"/>
      <c r="AC139" s="540"/>
    </row>
    <row r="140" spans="1:68" ht="14.25" hidden="1" customHeight="1" x14ac:dyDescent="0.25">
      <c r="A140" s="567" t="s">
        <v>99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1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9"/>
      <c r="B143" s="560"/>
      <c r="C143" s="560"/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1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60"/>
      <c r="B144" s="560"/>
      <c r="C144" s="560"/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1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7" t="s">
        <v>64</v>
      </c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  <c r="U145" s="560"/>
      <c r="V145" s="560"/>
      <c r="W145" s="560"/>
      <c r="X145" s="560"/>
      <c r="Y145" s="560"/>
      <c r="Z145" s="560"/>
      <c r="AA145" s="541"/>
      <c r="AB145" s="541"/>
      <c r="AC145" s="541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9"/>
      <c r="B149" s="560"/>
      <c r="C149" s="560"/>
      <c r="D149" s="560"/>
      <c r="E149" s="560"/>
      <c r="F149" s="560"/>
      <c r="G149" s="560"/>
      <c r="H149" s="560"/>
      <c r="I149" s="560"/>
      <c r="J149" s="560"/>
      <c r="K149" s="560"/>
      <c r="L149" s="560"/>
      <c r="M149" s="560"/>
      <c r="N149" s="560"/>
      <c r="O149" s="561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60"/>
      <c r="B150" s="560"/>
      <c r="C150" s="560"/>
      <c r="D150" s="560"/>
      <c r="E150" s="560"/>
      <c r="F150" s="560"/>
      <c r="G150" s="560"/>
      <c r="H150" s="560"/>
      <c r="I150" s="560"/>
      <c r="J150" s="560"/>
      <c r="K150" s="560"/>
      <c r="L150" s="560"/>
      <c r="M150" s="560"/>
      <c r="N150" s="560"/>
      <c r="O150" s="561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77" t="s">
        <v>250</v>
      </c>
      <c r="B151" s="578"/>
      <c r="C151" s="578"/>
      <c r="D151" s="578"/>
      <c r="E151" s="578"/>
      <c r="F151" s="578"/>
      <c r="G151" s="578"/>
      <c r="H151" s="578"/>
      <c r="I151" s="578"/>
      <c r="J151" s="578"/>
      <c r="K151" s="578"/>
      <c r="L151" s="578"/>
      <c r="M151" s="578"/>
      <c r="N151" s="578"/>
      <c r="O151" s="578"/>
      <c r="P151" s="578"/>
      <c r="Q151" s="578"/>
      <c r="R151" s="578"/>
      <c r="S151" s="578"/>
      <c r="T151" s="578"/>
      <c r="U151" s="578"/>
      <c r="V151" s="578"/>
      <c r="W151" s="578"/>
      <c r="X151" s="578"/>
      <c r="Y151" s="578"/>
      <c r="Z151" s="578"/>
      <c r="AA151" s="48"/>
      <c r="AB151" s="48"/>
      <c r="AC151" s="48"/>
    </row>
    <row r="152" spans="1:68" ht="16.5" hidden="1" customHeight="1" x14ac:dyDescent="0.25">
      <c r="A152" s="562" t="s">
        <v>251</v>
      </c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0"/>
      <c r="P152" s="560"/>
      <c r="Q152" s="560"/>
      <c r="R152" s="560"/>
      <c r="S152" s="560"/>
      <c r="T152" s="560"/>
      <c r="U152" s="560"/>
      <c r="V152" s="560"/>
      <c r="W152" s="560"/>
      <c r="X152" s="560"/>
      <c r="Y152" s="560"/>
      <c r="Z152" s="560"/>
      <c r="AA152" s="540"/>
      <c r="AB152" s="540"/>
      <c r="AC152" s="540"/>
    </row>
    <row r="153" spans="1:68" ht="14.25" hidden="1" customHeight="1" x14ac:dyDescent="0.25">
      <c r="A153" s="567" t="s">
        <v>135</v>
      </c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  <c r="U153" s="560"/>
      <c r="V153" s="560"/>
      <c r="W153" s="560"/>
      <c r="X153" s="560"/>
      <c r="Y153" s="560"/>
      <c r="Z153" s="560"/>
      <c r="AA153" s="541"/>
      <c r="AB153" s="541"/>
      <c r="AC153" s="541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9"/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1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60"/>
      <c r="B156" s="560"/>
      <c r="C156" s="560"/>
      <c r="D156" s="560"/>
      <c r="E156" s="560"/>
      <c r="F156" s="560"/>
      <c r="G156" s="560"/>
      <c r="H156" s="560"/>
      <c r="I156" s="560"/>
      <c r="J156" s="560"/>
      <c r="K156" s="560"/>
      <c r="L156" s="560"/>
      <c r="M156" s="560"/>
      <c r="N156" s="560"/>
      <c r="O156" s="561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7" t="s">
        <v>64</v>
      </c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  <c r="U157" s="560"/>
      <c r="V157" s="560"/>
      <c r="W157" s="560"/>
      <c r="X157" s="560"/>
      <c r="Y157" s="560"/>
      <c r="Z157" s="560"/>
      <c r="AA157" s="541"/>
      <c r="AB157" s="541"/>
      <c r="AC157" s="541"/>
    </row>
    <row r="158" spans="1:68" ht="27" hidden="1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/>
      <c r="M158" s="33" t="s">
        <v>68</v>
      </c>
      <c r="N158" s="33"/>
      <c r="O158" s="32">
        <v>40</v>
      </c>
      <c r="P158" s="6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59"/>
      <c r="B167" s="560"/>
      <c r="C167" s="560"/>
      <c r="D167" s="560"/>
      <c r="E167" s="560"/>
      <c r="F167" s="560"/>
      <c r="G167" s="560"/>
      <c r="H167" s="560"/>
      <c r="I167" s="560"/>
      <c r="J167" s="560"/>
      <c r="K167" s="560"/>
      <c r="L167" s="560"/>
      <c r="M167" s="560"/>
      <c r="N167" s="560"/>
      <c r="O167" s="561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hidden="1" x14ac:dyDescent="0.2">
      <c r="A168" s="560"/>
      <c r="B168" s="560"/>
      <c r="C168" s="560"/>
      <c r="D168" s="560"/>
      <c r="E168" s="560"/>
      <c r="F168" s="560"/>
      <c r="G168" s="560"/>
      <c r="H168" s="560"/>
      <c r="I168" s="560"/>
      <c r="J168" s="560"/>
      <c r="K168" s="560"/>
      <c r="L168" s="560"/>
      <c r="M168" s="560"/>
      <c r="N168" s="560"/>
      <c r="O168" s="561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hidden="1" customHeight="1" x14ac:dyDescent="0.25">
      <c r="A169" s="567" t="s">
        <v>91</v>
      </c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  <c r="U169" s="560"/>
      <c r="V169" s="560"/>
      <c r="W169" s="560"/>
      <c r="X169" s="560"/>
      <c r="Y169" s="560"/>
      <c r="Z169" s="560"/>
      <c r="AA169" s="541"/>
      <c r="AB169" s="541"/>
      <c r="AC169" s="541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9"/>
      <c r="B173" s="560"/>
      <c r="C173" s="560"/>
      <c r="D173" s="560"/>
      <c r="E173" s="560"/>
      <c r="F173" s="560"/>
      <c r="G173" s="560"/>
      <c r="H173" s="560"/>
      <c r="I173" s="560"/>
      <c r="J173" s="560"/>
      <c r="K173" s="560"/>
      <c r="L173" s="560"/>
      <c r="M173" s="560"/>
      <c r="N173" s="560"/>
      <c r="O173" s="561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60"/>
      <c r="B174" s="560"/>
      <c r="C174" s="560"/>
      <c r="D174" s="560"/>
      <c r="E174" s="560"/>
      <c r="F174" s="560"/>
      <c r="G174" s="560"/>
      <c r="H174" s="560"/>
      <c r="I174" s="560"/>
      <c r="J174" s="560"/>
      <c r="K174" s="560"/>
      <c r="L174" s="560"/>
      <c r="M174" s="560"/>
      <c r="N174" s="560"/>
      <c r="O174" s="561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67" t="s">
        <v>289</v>
      </c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  <c r="U175" s="560"/>
      <c r="V175" s="560"/>
      <c r="W175" s="560"/>
      <c r="X175" s="560"/>
      <c r="Y175" s="560"/>
      <c r="Z175" s="560"/>
      <c r="AA175" s="541"/>
      <c r="AB175" s="541"/>
      <c r="AC175" s="541"/>
    </row>
    <row r="176" spans="1:68" ht="27" hidden="1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9"/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1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60"/>
      <c r="B178" s="560"/>
      <c r="C178" s="560"/>
      <c r="D178" s="560"/>
      <c r="E178" s="560"/>
      <c r="F178" s="560"/>
      <c r="G178" s="560"/>
      <c r="H178" s="560"/>
      <c r="I178" s="560"/>
      <c r="J178" s="560"/>
      <c r="K178" s="560"/>
      <c r="L178" s="560"/>
      <c r="M178" s="560"/>
      <c r="N178" s="560"/>
      <c r="O178" s="561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2" t="s">
        <v>292</v>
      </c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0"/>
      <c r="P179" s="560"/>
      <c r="Q179" s="560"/>
      <c r="R179" s="560"/>
      <c r="S179" s="560"/>
      <c r="T179" s="560"/>
      <c r="U179" s="560"/>
      <c r="V179" s="560"/>
      <c r="W179" s="560"/>
      <c r="X179" s="560"/>
      <c r="Y179" s="560"/>
      <c r="Z179" s="560"/>
      <c r="AA179" s="540"/>
      <c r="AB179" s="540"/>
      <c r="AC179" s="540"/>
    </row>
    <row r="180" spans="1:68" ht="14.25" hidden="1" customHeight="1" x14ac:dyDescent="0.25">
      <c r="A180" s="567" t="s">
        <v>99</v>
      </c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  <c r="U180" s="560"/>
      <c r="V180" s="560"/>
      <c r="W180" s="560"/>
      <c r="X180" s="560"/>
      <c r="Y180" s="560"/>
      <c r="Z180" s="560"/>
      <c r="AA180" s="541"/>
      <c r="AB180" s="541"/>
      <c r="AC180" s="541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188</v>
      </c>
      <c r="M182" s="33" t="s">
        <v>104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106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9"/>
      <c r="B183" s="560"/>
      <c r="C183" s="560"/>
      <c r="D183" s="560"/>
      <c r="E183" s="560"/>
      <c r="F183" s="560"/>
      <c r="G183" s="560"/>
      <c r="H183" s="560"/>
      <c r="I183" s="560"/>
      <c r="J183" s="560"/>
      <c r="K183" s="560"/>
      <c r="L183" s="560"/>
      <c r="M183" s="560"/>
      <c r="N183" s="560"/>
      <c r="O183" s="561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60"/>
      <c r="B184" s="560"/>
      <c r="C184" s="560"/>
      <c r="D184" s="560"/>
      <c r="E184" s="560"/>
      <c r="F184" s="560"/>
      <c r="G184" s="560"/>
      <c r="H184" s="560"/>
      <c r="I184" s="560"/>
      <c r="J184" s="560"/>
      <c r="K184" s="560"/>
      <c r="L184" s="560"/>
      <c r="M184" s="560"/>
      <c r="N184" s="560"/>
      <c r="O184" s="561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7" t="s">
        <v>135</v>
      </c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  <c r="U185" s="560"/>
      <c r="V185" s="560"/>
      <c r="W185" s="560"/>
      <c r="X185" s="560"/>
      <c r="Y185" s="560"/>
      <c r="Z185" s="560"/>
      <c r="AA185" s="541"/>
      <c r="AB185" s="541"/>
      <c r="AC185" s="541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9"/>
      <c r="B188" s="560"/>
      <c r="C188" s="560"/>
      <c r="D188" s="560"/>
      <c r="E188" s="560"/>
      <c r="F188" s="560"/>
      <c r="G188" s="560"/>
      <c r="H188" s="560"/>
      <c r="I188" s="560"/>
      <c r="J188" s="560"/>
      <c r="K188" s="560"/>
      <c r="L188" s="560"/>
      <c r="M188" s="560"/>
      <c r="N188" s="560"/>
      <c r="O188" s="561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60"/>
      <c r="B189" s="560"/>
      <c r="C189" s="560"/>
      <c r="D189" s="560"/>
      <c r="E189" s="560"/>
      <c r="F189" s="560"/>
      <c r="G189" s="560"/>
      <c r="H189" s="560"/>
      <c r="I189" s="560"/>
      <c r="J189" s="560"/>
      <c r="K189" s="560"/>
      <c r="L189" s="560"/>
      <c r="M189" s="560"/>
      <c r="N189" s="560"/>
      <c r="O189" s="561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7" t="s">
        <v>64</v>
      </c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  <c r="U190" s="560"/>
      <c r="V190" s="560"/>
      <c r="W190" s="560"/>
      <c r="X190" s="560"/>
      <c r="Y190" s="560"/>
      <c r="Z190" s="560"/>
      <c r="AA190" s="541"/>
      <c r="AB190" s="541"/>
      <c r="AC190" s="541"/>
    </row>
    <row r="191" spans="1:68" ht="27" hidden="1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59"/>
      <c r="B199" s="560"/>
      <c r="C199" s="560"/>
      <c r="D199" s="560"/>
      <c r="E199" s="560"/>
      <c r="F199" s="560"/>
      <c r="G199" s="560"/>
      <c r="H199" s="560"/>
      <c r="I199" s="560"/>
      <c r="J199" s="560"/>
      <c r="K199" s="560"/>
      <c r="L199" s="560"/>
      <c r="M199" s="560"/>
      <c r="N199" s="560"/>
      <c r="O199" s="561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hidden="1" x14ac:dyDescent="0.2">
      <c r="A200" s="560"/>
      <c r="B200" s="560"/>
      <c r="C200" s="560"/>
      <c r="D200" s="560"/>
      <c r="E200" s="560"/>
      <c r="F200" s="560"/>
      <c r="G200" s="560"/>
      <c r="H200" s="560"/>
      <c r="I200" s="560"/>
      <c r="J200" s="560"/>
      <c r="K200" s="560"/>
      <c r="L200" s="560"/>
      <c r="M200" s="560"/>
      <c r="N200" s="560"/>
      <c r="O200" s="561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hidden="1" customHeight="1" x14ac:dyDescent="0.25">
      <c r="A201" s="567" t="s">
        <v>73</v>
      </c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  <c r="U201" s="560"/>
      <c r="V201" s="560"/>
      <c r="W201" s="560"/>
      <c r="X201" s="560"/>
      <c r="Y201" s="560"/>
      <c r="Z201" s="560"/>
      <c r="AA201" s="541"/>
      <c r="AB201" s="541"/>
      <c r="AC201" s="541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90</v>
      </c>
      <c r="Y207" s="546">
        <f t="shared" si="15"/>
        <v>91.2</v>
      </c>
      <c r="Z207" s="36">
        <f t="shared" si="20"/>
        <v>0.24738000000000002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99.45</v>
      </c>
      <c r="BN207" s="64">
        <f t="shared" si="17"/>
        <v>100.77600000000001</v>
      </c>
      <c r="BO207" s="64">
        <f t="shared" si="18"/>
        <v>0.20604395604395606</v>
      </c>
      <c r="BP207" s="64">
        <f t="shared" si="19"/>
        <v>0.2087912087912088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83</v>
      </c>
      <c r="Y208" s="546">
        <f t="shared" si="15"/>
        <v>84</v>
      </c>
      <c r="Z208" s="36">
        <f t="shared" si="20"/>
        <v>0.22785</v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91.715000000000003</v>
      </c>
      <c r="BN208" s="64">
        <f t="shared" si="17"/>
        <v>92.820000000000007</v>
      </c>
      <c r="BO208" s="64">
        <f t="shared" si="18"/>
        <v>0.19001831501831504</v>
      </c>
      <c r="BP208" s="64">
        <f t="shared" si="19"/>
        <v>0.19230769230769232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57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7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59"/>
      <c r="B211" s="560"/>
      <c r="C211" s="560"/>
      <c r="D211" s="560"/>
      <c r="E211" s="560"/>
      <c r="F211" s="560"/>
      <c r="G211" s="560"/>
      <c r="H211" s="560"/>
      <c r="I211" s="560"/>
      <c r="J211" s="560"/>
      <c r="K211" s="560"/>
      <c r="L211" s="560"/>
      <c r="M211" s="560"/>
      <c r="N211" s="560"/>
      <c r="O211" s="561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72.083333333333343</v>
      </c>
      <c r="Y211" s="547">
        <f>IFERROR(Y202/H202,"0")+IFERROR(Y203/H203,"0")+IFERROR(Y204/H204,"0")+IFERROR(Y205/H205,"0")+IFERROR(Y206/H206,"0")+IFERROR(Y207/H207,"0")+IFERROR(Y208/H208,"0")+IFERROR(Y209/H209,"0")+IFERROR(Y210/H210,"0")</f>
        <v>73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0.47523000000000004</v>
      </c>
      <c r="AA211" s="548"/>
      <c r="AB211" s="548"/>
      <c r="AC211" s="548"/>
    </row>
    <row r="212" spans="1:68" x14ac:dyDescent="0.2">
      <c r="A212" s="560"/>
      <c r="B212" s="560"/>
      <c r="C212" s="560"/>
      <c r="D212" s="560"/>
      <c r="E212" s="560"/>
      <c r="F212" s="560"/>
      <c r="G212" s="560"/>
      <c r="H212" s="560"/>
      <c r="I212" s="560"/>
      <c r="J212" s="560"/>
      <c r="K212" s="560"/>
      <c r="L212" s="560"/>
      <c r="M212" s="560"/>
      <c r="N212" s="560"/>
      <c r="O212" s="561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7">
        <f>IFERROR(SUM(X202:X210),"0")</f>
        <v>173</v>
      </c>
      <c r="Y212" s="547">
        <f>IFERROR(SUM(Y202:Y210),"0")</f>
        <v>175.2</v>
      </c>
      <c r="Z212" s="37"/>
      <c r="AA212" s="548"/>
      <c r="AB212" s="548"/>
      <c r="AC212" s="548"/>
    </row>
    <row r="213" spans="1:68" ht="14.25" hidden="1" customHeight="1" x14ac:dyDescent="0.25">
      <c r="A213" s="567" t="s">
        <v>165</v>
      </c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  <c r="U213" s="560"/>
      <c r="V213" s="560"/>
      <c r="W213" s="560"/>
      <c r="X213" s="560"/>
      <c r="Y213" s="560"/>
      <c r="Z213" s="560"/>
      <c r="AA213" s="541"/>
      <c r="AB213" s="541"/>
      <c r="AC213" s="541"/>
    </row>
    <row r="214" spans="1:68" ht="27" hidden="1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9"/>
      <c r="B216" s="560"/>
      <c r="C216" s="560"/>
      <c r="D216" s="560"/>
      <c r="E216" s="560"/>
      <c r="F216" s="560"/>
      <c r="G216" s="560"/>
      <c r="H216" s="560"/>
      <c r="I216" s="560"/>
      <c r="J216" s="560"/>
      <c r="K216" s="560"/>
      <c r="L216" s="560"/>
      <c r="M216" s="560"/>
      <c r="N216" s="560"/>
      <c r="O216" s="561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60"/>
      <c r="B217" s="560"/>
      <c r="C217" s="560"/>
      <c r="D217" s="560"/>
      <c r="E217" s="560"/>
      <c r="F217" s="560"/>
      <c r="G217" s="560"/>
      <c r="H217" s="560"/>
      <c r="I217" s="560"/>
      <c r="J217" s="560"/>
      <c r="K217" s="560"/>
      <c r="L217" s="560"/>
      <c r="M217" s="560"/>
      <c r="N217" s="560"/>
      <c r="O217" s="561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2" t="s">
        <v>352</v>
      </c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0"/>
      <c r="P218" s="560"/>
      <c r="Q218" s="560"/>
      <c r="R218" s="560"/>
      <c r="S218" s="560"/>
      <c r="T218" s="560"/>
      <c r="U218" s="560"/>
      <c r="V218" s="560"/>
      <c r="W218" s="560"/>
      <c r="X218" s="560"/>
      <c r="Y218" s="560"/>
      <c r="Z218" s="560"/>
      <c r="AA218" s="540"/>
      <c r="AB218" s="540"/>
      <c r="AC218" s="540"/>
    </row>
    <row r="219" spans="1:68" ht="14.25" hidden="1" customHeight="1" x14ac:dyDescent="0.25">
      <c r="A219" s="567" t="s">
        <v>99</v>
      </c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  <c r="U219" s="560"/>
      <c r="V219" s="560"/>
      <c r="W219" s="560"/>
      <c r="X219" s="560"/>
      <c r="Y219" s="560"/>
      <c r="Z219" s="560"/>
      <c r="AA219" s="541"/>
      <c r="AB219" s="541"/>
      <c r="AC219" s="541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0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 t="s">
        <v>110</v>
      </c>
      <c r="M228" s="33" t="s">
        <v>104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3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59"/>
      <c r="B230" s="560"/>
      <c r="C230" s="560"/>
      <c r="D230" s="560"/>
      <c r="E230" s="560"/>
      <c r="F230" s="560"/>
      <c r="G230" s="560"/>
      <c r="H230" s="560"/>
      <c r="I230" s="560"/>
      <c r="J230" s="560"/>
      <c r="K230" s="560"/>
      <c r="L230" s="560"/>
      <c r="M230" s="560"/>
      <c r="N230" s="560"/>
      <c r="O230" s="561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60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7" t="s">
        <v>135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  <c r="U232" s="560"/>
      <c r="V232" s="560"/>
      <c r="W232" s="560"/>
      <c r="X232" s="560"/>
      <c r="Y232" s="560"/>
      <c r="Z232" s="560"/>
      <c r="AA232" s="541"/>
      <c r="AB232" s="541"/>
      <c r="AC232" s="541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9"/>
      <c r="B234" s="560"/>
      <c r="C234" s="560"/>
      <c r="D234" s="560"/>
      <c r="E234" s="560"/>
      <c r="F234" s="560"/>
      <c r="G234" s="560"/>
      <c r="H234" s="560"/>
      <c r="I234" s="560"/>
      <c r="J234" s="560"/>
      <c r="K234" s="560"/>
      <c r="L234" s="560"/>
      <c r="M234" s="560"/>
      <c r="N234" s="560"/>
      <c r="O234" s="561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60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7" t="s">
        <v>381</v>
      </c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  <c r="U236" s="560"/>
      <c r="V236" s="560"/>
      <c r="W236" s="560"/>
      <c r="X236" s="560"/>
      <c r="Y236" s="560"/>
      <c r="Z236" s="560"/>
      <c r="AA236" s="541"/>
      <c r="AB236" s="541"/>
      <c r="AC236" s="541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0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9"/>
      <c r="B238" s="560"/>
      <c r="C238" s="560"/>
      <c r="D238" s="560"/>
      <c r="E238" s="560"/>
      <c r="F238" s="560"/>
      <c r="G238" s="560"/>
      <c r="H238" s="560"/>
      <c r="I238" s="560"/>
      <c r="J238" s="560"/>
      <c r="K238" s="560"/>
      <c r="L238" s="560"/>
      <c r="M238" s="560"/>
      <c r="N238" s="560"/>
      <c r="O238" s="561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60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7" t="s">
        <v>385</v>
      </c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  <c r="U240" s="560"/>
      <c r="V240" s="560"/>
      <c r="W240" s="560"/>
      <c r="X240" s="560"/>
      <c r="Y240" s="560"/>
      <c r="Z240" s="560"/>
      <c r="AA240" s="541"/>
      <c r="AB240" s="541"/>
      <c r="AC240" s="541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6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9"/>
      <c r="B246" s="560"/>
      <c r="C246" s="560"/>
      <c r="D246" s="560"/>
      <c r="E246" s="560"/>
      <c r="F246" s="560"/>
      <c r="G246" s="560"/>
      <c r="H246" s="560"/>
      <c r="I246" s="560"/>
      <c r="J246" s="560"/>
      <c r="K246" s="560"/>
      <c r="L246" s="560"/>
      <c r="M246" s="560"/>
      <c r="N246" s="560"/>
      <c r="O246" s="561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60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62" t="s">
        <v>397</v>
      </c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0"/>
      <c r="P248" s="560"/>
      <c r="Q248" s="560"/>
      <c r="R248" s="560"/>
      <c r="S248" s="560"/>
      <c r="T248" s="560"/>
      <c r="U248" s="560"/>
      <c r="V248" s="560"/>
      <c r="W248" s="560"/>
      <c r="X248" s="560"/>
      <c r="Y248" s="560"/>
      <c r="Z248" s="560"/>
      <c r="AA248" s="540"/>
      <c r="AB248" s="540"/>
      <c r="AC248" s="540"/>
    </row>
    <row r="249" spans="1:68" ht="14.25" hidden="1" customHeight="1" x14ac:dyDescent="0.25">
      <c r="A249" s="567" t="s">
        <v>99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1"/>
      <c r="AB249" s="541"/>
      <c r="AC249" s="541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 t="s">
        <v>103</v>
      </c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106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9"/>
      <c r="B255" s="560"/>
      <c r="C255" s="560"/>
      <c r="D255" s="560"/>
      <c r="E255" s="560"/>
      <c r="F255" s="560"/>
      <c r="G255" s="560"/>
      <c r="H255" s="560"/>
      <c r="I255" s="560"/>
      <c r="J255" s="560"/>
      <c r="K255" s="560"/>
      <c r="L255" s="560"/>
      <c r="M255" s="560"/>
      <c r="N255" s="560"/>
      <c r="O255" s="561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60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2" t="s">
        <v>413</v>
      </c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0"/>
      <c r="P257" s="560"/>
      <c r="Q257" s="560"/>
      <c r="R257" s="560"/>
      <c r="S257" s="560"/>
      <c r="T257" s="560"/>
      <c r="U257" s="560"/>
      <c r="V257" s="560"/>
      <c r="W257" s="560"/>
      <c r="X257" s="560"/>
      <c r="Y257" s="560"/>
      <c r="Z257" s="560"/>
      <c r="AA257" s="540"/>
      <c r="AB257" s="540"/>
      <c r="AC257" s="540"/>
    </row>
    <row r="258" spans="1:68" ht="14.25" hidden="1" customHeight="1" x14ac:dyDescent="0.25">
      <c r="A258" s="567" t="s">
        <v>99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1"/>
      <c r="AB258" s="541"/>
      <c r="AC258" s="541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64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9"/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1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60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2" t="s">
        <v>425</v>
      </c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0"/>
      <c r="P265" s="560"/>
      <c r="Q265" s="560"/>
      <c r="R265" s="560"/>
      <c r="S265" s="560"/>
      <c r="T265" s="560"/>
      <c r="U265" s="560"/>
      <c r="V265" s="560"/>
      <c r="W265" s="560"/>
      <c r="X265" s="560"/>
      <c r="Y265" s="560"/>
      <c r="Z265" s="560"/>
      <c r="AA265" s="540"/>
      <c r="AB265" s="540"/>
      <c r="AC265" s="540"/>
    </row>
    <row r="266" spans="1:68" ht="14.25" hidden="1" customHeight="1" x14ac:dyDescent="0.25">
      <c r="A266" s="567" t="s">
        <v>73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5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35</v>
      </c>
      <c r="Y268" s="546">
        <f>IFERROR(IF(X268="",0,CEILING((X268/$H268),1)*$H268),"")</f>
        <v>36</v>
      </c>
      <c r="Z268" s="36">
        <f>IFERROR(IF(Y268=0,"",ROUNDUP(Y268/H268,0)*0.00651),"")</f>
        <v>9.7650000000000001E-2</v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38.675000000000004</v>
      </c>
      <c r="BN268" s="64">
        <f>IFERROR(Y268*I268/H268,"0")</f>
        <v>39.780000000000008</v>
      </c>
      <c r="BO268" s="64">
        <f>IFERROR(1/J268*(X268/H268),"0")</f>
        <v>8.0128205128205135E-2</v>
      </c>
      <c r="BP268" s="64">
        <f>IFERROR(1/J268*(Y268/H268),"0")</f>
        <v>8.241758241758243E-2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48</v>
      </c>
      <c r="Y269" s="546">
        <f>IFERROR(IF(X269="",0,CEILING((X269/$H269),1)*$H269),"")</f>
        <v>48</v>
      </c>
      <c r="Z269" s="36">
        <f>IFERROR(IF(Y269=0,"",ROUNDUP(Y269/H269,0)*0.00651),"")</f>
        <v>0.13020000000000001</v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51.6</v>
      </c>
      <c r="BN269" s="64">
        <f>IFERROR(Y269*I269/H269,"0")</f>
        <v>51.6</v>
      </c>
      <c r="BO269" s="64">
        <f>IFERROR(1/J269*(X269/H269),"0")</f>
        <v>0.1098901098901099</v>
      </c>
      <c r="BP269" s="64">
        <f>IFERROR(1/J269*(Y269/H269),"0")</f>
        <v>0.1098901098901099</v>
      </c>
    </row>
    <row r="270" spans="1:68" x14ac:dyDescent="0.2">
      <c r="A270" s="559"/>
      <c r="B270" s="560"/>
      <c r="C270" s="560"/>
      <c r="D270" s="560"/>
      <c r="E270" s="560"/>
      <c r="F270" s="560"/>
      <c r="G270" s="560"/>
      <c r="H270" s="560"/>
      <c r="I270" s="560"/>
      <c r="J270" s="560"/>
      <c r="K270" s="560"/>
      <c r="L270" s="560"/>
      <c r="M270" s="560"/>
      <c r="N270" s="560"/>
      <c r="O270" s="561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7">
        <f>IFERROR(X267/H267,"0")+IFERROR(X268/H268,"0")+IFERROR(X269/H269,"0")</f>
        <v>34.583333333333336</v>
      </c>
      <c r="Y270" s="547">
        <f>IFERROR(Y267/H267,"0")+IFERROR(Y268/H268,"0")+IFERROR(Y269/H269,"0")</f>
        <v>35</v>
      </c>
      <c r="Z270" s="547">
        <f>IFERROR(IF(Z267="",0,Z267),"0")+IFERROR(IF(Z268="",0,Z268),"0")+IFERROR(IF(Z269="",0,Z269),"0")</f>
        <v>0.22785</v>
      </c>
      <c r="AA270" s="548"/>
      <c r="AB270" s="548"/>
      <c r="AC270" s="548"/>
    </row>
    <row r="271" spans="1:68" x14ac:dyDescent="0.2">
      <c r="A271" s="560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7">
        <f>IFERROR(SUM(X267:X269),"0")</f>
        <v>83</v>
      </c>
      <c r="Y271" s="547">
        <f>IFERROR(SUM(Y267:Y269),"0")</f>
        <v>84</v>
      </c>
      <c r="Z271" s="37"/>
      <c r="AA271" s="548"/>
      <c r="AB271" s="548"/>
      <c r="AC271" s="548"/>
    </row>
    <row r="272" spans="1:68" ht="16.5" hidden="1" customHeight="1" x14ac:dyDescent="0.25">
      <c r="A272" s="562" t="s">
        <v>435</v>
      </c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0"/>
      <c r="P272" s="560"/>
      <c r="Q272" s="560"/>
      <c r="R272" s="560"/>
      <c r="S272" s="560"/>
      <c r="T272" s="560"/>
      <c r="U272" s="560"/>
      <c r="V272" s="560"/>
      <c r="W272" s="560"/>
      <c r="X272" s="560"/>
      <c r="Y272" s="560"/>
      <c r="Z272" s="560"/>
      <c r="AA272" s="540"/>
      <c r="AB272" s="540"/>
      <c r="AC272" s="540"/>
    </row>
    <row r="273" spans="1:68" ht="14.25" hidden="1" customHeight="1" x14ac:dyDescent="0.25">
      <c r="A273" s="567" t="s">
        <v>64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9"/>
      <c r="B275" s="560"/>
      <c r="C275" s="560"/>
      <c r="D275" s="560"/>
      <c r="E275" s="560"/>
      <c r="F275" s="560"/>
      <c r="G275" s="560"/>
      <c r="H275" s="560"/>
      <c r="I275" s="560"/>
      <c r="J275" s="560"/>
      <c r="K275" s="560"/>
      <c r="L275" s="560"/>
      <c r="M275" s="560"/>
      <c r="N275" s="560"/>
      <c r="O275" s="561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60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67" t="s">
        <v>73</v>
      </c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560"/>
      <c r="V277" s="560"/>
      <c r="W277" s="560"/>
      <c r="X277" s="560"/>
      <c r="Y277" s="560"/>
      <c r="Z277" s="560"/>
      <c r="AA277" s="541"/>
      <c r="AB277" s="541"/>
      <c r="AC277" s="541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9"/>
      <c r="B279" s="560"/>
      <c r="C279" s="560"/>
      <c r="D279" s="560"/>
      <c r="E279" s="560"/>
      <c r="F279" s="560"/>
      <c r="G279" s="560"/>
      <c r="H279" s="560"/>
      <c r="I279" s="560"/>
      <c r="J279" s="560"/>
      <c r="K279" s="560"/>
      <c r="L279" s="560"/>
      <c r="M279" s="560"/>
      <c r="N279" s="560"/>
      <c r="O279" s="561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60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62" t="s">
        <v>442</v>
      </c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0"/>
      <c r="P281" s="560"/>
      <c r="Q281" s="560"/>
      <c r="R281" s="560"/>
      <c r="S281" s="560"/>
      <c r="T281" s="560"/>
      <c r="U281" s="560"/>
      <c r="V281" s="560"/>
      <c r="W281" s="560"/>
      <c r="X281" s="560"/>
      <c r="Y281" s="560"/>
      <c r="Z281" s="560"/>
      <c r="AA281" s="540"/>
      <c r="AB281" s="540"/>
      <c r="AC281" s="540"/>
    </row>
    <row r="282" spans="1:68" ht="14.25" hidden="1" customHeight="1" x14ac:dyDescent="0.25">
      <c r="A282" s="567" t="s">
        <v>99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9"/>
      <c r="B284" s="560"/>
      <c r="C284" s="560"/>
      <c r="D284" s="560"/>
      <c r="E284" s="560"/>
      <c r="F284" s="560"/>
      <c r="G284" s="560"/>
      <c r="H284" s="560"/>
      <c r="I284" s="560"/>
      <c r="J284" s="560"/>
      <c r="K284" s="560"/>
      <c r="L284" s="560"/>
      <c r="M284" s="560"/>
      <c r="N284" s="560"/>
      <c r="O284" s="561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60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62" t="s">
        <v>447</v>
      </c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0"/>
      <c r="P286" s="560"/>
      <c r="Q286" s="560"/>
      <c r="R286" s="560"/>
      <c r="S286" s="560"/>
      <c r="T286" s="560"/>
      <c r="U286" s="560"/>
      <c r="V286" s="560"/>
      <c r="W286" s="560"/>
      <c r="X286" s="560"/>
      <c r="Y286" s="560"/>
      <c r="Z286" s="560"/>
      <c r="AA286" s="540"/>
      <c r="AB286" s="540"/>
      <c r="AC286" s="540"/>
    </row>
    <row r="287" spans="1:68" ht="14.25" hidden="1" customHeight="1" x14ac:dyDescent="0.25">
      <c r="A287" s="567" t="s">
        <v>99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1"/>
      <c r="AB287" s="541"/>
      <c r="AC287" s="541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9"/>
      <c r="B293" s="560"/>
      <c r="C293" s="560"/>
      <c r="D293" s="560"/>
      <c r="E293" s="560"/>
      <c r="F293" s="560"/>
      <c r="G293" s="560"/>
      <c r="H293" s="560"/>
      <c r="I293" s="560"/>
      <c r="J293" s="560"/>
      <c r="K293" s="560"/>
      <c r="L293" s="560"/>
      <c r="M293" s="560"/>
      <c r="N293" s="560"/>
      <c r="O293" s="561"/>
      <c r="P293" s="564" t="s">
        <v>71</v>
      </c>
      <c r="Q293" s="565"/>
      <c r="R293" s="565"/>
      <c r="S293" s="565"/>
      <c r="T293" s="565"/>
      <c r="U293" s="565"/>
      <c r="V293" s="566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60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64" t="s">
        <v>71</v>
      </c>
      <c r="Q294" s="565"/>
      <c r="R294" s="565"/>
      <c r="S294" s="565"/>
      <c r="T294" s="565"/>
      <c r="U294" s="565"/>
      <c r="V294" s="566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67" t="s">
        <v>64</v>
      </c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0"/>
      <c r="P295" s="560"/>
      <c r="Q295" s="560"/>
      <c r="R295" s="560"/>
      <c r="S295" s="560"/>
      <c r="T295" s="560"/>
      <c r="U295" s="560"/>
      <c r="V295" s="560"/>
      <c r="W295" s="560"/>
      <c r="X295" s="560"/>
      <c r="Y295" s="560"/>
      <c r="Z295" s="560"/>
      <c r="AA295" s="541"/>
      <c r="AB295" s="541"/>
      <c r="AC295" s="541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 t="s">
        <v>110</v>
      </c>
      <c r="M297" s="33" t="s">
        <v>68</v>
      </c>
      <c r="N297" s="33"/>
      <c r="O297" s="32">
        <v>40</v>
      </c>
      <c r="P297" s="8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106</v>
      </c>
      <c r="AK297" s="68">
        <v>50.4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idden="1" x14ac:dyDescent="0.2">
      <c r="A303" s="559"/>
      <c r="B303" s="560"/>
      <c r="C303" s="560"/>
      <c r="D303" s="560"/>
      <c r="E303" s="560"/>
      <c r="F303" s="560"/>
      <c r="G303" s="560"/>
      <c r="H303" s="560"/>
      <c r="I303" s="560"/>
      <c r="J303" s="560"/>
      <c r="K303" s="560"/>
      <c r="L303" s="560"/>
      <c r="M303" s="560"/>
      <c r="N303" s="560"/>
      <c r="O303" s="561"/>
      <c r="P303" s="564" t="s">
        <v>71</v>
      </c>
      <c r="Q303" s="565"/>
      <c r="R303" s="565"/>
      <c r="S303" s="565"/>
      <c r="T303" s="565"/>
      <c r="U303" s="565"/>
      <c r="V303" s="566"/>
      <c r="W303" s="37" t="s">
        <v>72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hidden="1" x14ac:dyDescent="0.2">
      <c r="A304" s="560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64" t="s">
        <v>71</v>
      </c>
      <c r="Q304" s="565"/>
      <c r="R304" s="565"/>
      <c r="S304" s="565"/>
      <c r="T304" s="565"/>
      <c r="U304" s="565"/>
      <c r="V304" s="566"/>
      <c r="W304" s="37" t="s">
        <v>69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hidden="1" customHeight="1" x14ac:dyDescent="0.25">
      <c r="A305" s="567" t="s">
        <v>73</v>
      </c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0"/>
      <c r="P305" s="560"/>
      <c r="Q305" s="560"/>
      <c r="R305" s="560"/>
      <c r="S305" s="560"/>
      <c r="T305" s="560"/>
      <c r="U305" s="560"/>
      <c r="V305" s="560"/>
      <c r="W305" s="560"/>
      <c r="X305" s="560"/>
      <c r="Y305" s="560"/>
      <c r="Z305" s="560"/>
      <c r="AA305" s="541"/>
      <c r="AB305" s="541"/>
      <c r="AC305" s="541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 t="s">
        <v>103</v>
      </c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 t="s">
        <v>106</v>
      </c>
      <c r="AK306" s="68">
        <v>62.4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6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9"/>
      <c r="B311" s="560"/>
      <c r="C311" s="560"/>
      <c r="D311" s="560"/>
      <c r="E311" s="560"/>
      <c r="F311" s="560"/>
      <c r="G311" s="560"/>
      <c r="H311" s="560"/>
      <c r="I311" s="560"/>
      <c r="J311" s="560"/>
      <c r="K311" s="560"/>
      <c r="L311" s="560"/>
      <c r="M311" s="560"/>
      <c r="N311" s="560"/>
      <c r="O311" s="561"/>
      <c r="P311" s="564" t="s">
        <v>71</v>
      </c>
      <c r="Q311" s="565"/>
      <c r="R311" s="565"/>
      <c r="S311" s="565"/>
      <c r="T311" s="565"/>
      <c r="U311" s="565"/>
      <c r="V311" s="566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60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64" t="s">
        <v>71</v>
      </c>
      <c r="Q312" s="565"/>
      <c r="R312" s="565"/>
      <c r="S312" s="565"/>
      <c r="T312" s="565"/>
      <c r="U312" s="565"/>
      <c r="V312" s="566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67" t="s">
        <v>165</v>
      </c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0"/>
      <c r="P313" s="560"/>
      <c r="Q313" s="560"/>
      <c r="R313" s="560"/>
      <c r="S313" s="560"/>
      <c r="T313" s="560"/>
      <c r="U313" s="560"/>
      <c r="V313" s="560"/>
      <c r="W313" s="560"/>
      <c r="X313" s="560"/>
      <c r="Y313" s="560"/>
      <c r="Z313" s="560"/>
      <c r="AA313" s="541"/>
      <c r="AB313" s="541"/>
      <c r="AC313" s="541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/>
      <c r="M314" s="33" t="s">
        <v>77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97</v>
      </c>
      <c r="Y315" s="546">
        <f>IFERROR(IF(X315="",0,CEILING((X315/$H315),1)*$H315),"")</f>
        <v>101.39999999999999</v>
      </c>
      <c r="Z315" s="36">
        <f>IFERROR(IF(Y315=0,"",ROUNDUP(Y315/H315,0)*0.01898),"")</f>
        <v>0.24674000000000001</v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103.45423076923079</v>
      </c>
      <c r="BN315" s="64">
        <f>IFERROR(Y315*I315/H315,"0")</f>
        <v>108.14700000000001</v>
      </c>
      <c r="BO315" s="64">
        <f>IFERROR(1/J315*(X315/H315),"0")</f>
        <v>0.19431089743589744</v>
      </c>
      <c r="BP315" s="64">
        <f>IFERROR(1/J315*(Y315/H315),"0")</f>
        <v>0.203125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/>
      <c r="M316" s="33" t="s">
        <v>84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9"/>
      <c r="B317" s="560"/>
      <c r="C317" s="560"/>
      <c r="D317" s="560"/>
      <c r="E317" s="560"/>
      <c r="F317" s="560"/>
      <c r="G317" s="560"/>
      <c r="H317" s="560"/>
      <c r="I317" s="560"/>
      <c r="J317" s="560"/>
      <c r="K317" s="560"/>
      <c r="L317" s="560"/>
      <c r="M317" s="560"/>
      <c r="N317" s="560"/>
      <c r="O317" s="561"/>
      <c r="P317" s="564" t="s">
        <v>71</v>
      </c>
      <c r="Q317" s="565"/>
      <c r="R317" s="565"/>
      <c r="S317" s="565"/>
      <c r="T317" s="565"/>
      <c r="U317" s="565"/>
      <c r="V317" s="566"/>
      <c r="W317" s="37" t="s">
        <v>72</v>
      </c>
      <c r="X317" s="547">
        <f>IFERROR(X314/H314,"0")+IFERROR(X315/H315,"0")+IFERROR(X316/H316,"0")</f>
        <v>12.435897435897436</v>
      </c>
      <c r="Y317" s="547">
        <f>IFERROR(Y314/H314,"0")+IFERROR(Y315/H315,"0")+IFERROR(Y316/H316,"0")</f>
        <v>13</v>
      </c>
      <c r="Z317" s="547">
        <f>IFERROR(IF(Z314="",0,Z314),"0")+IFERROR(IF(Z315="",0,Z315),"0")+IFERROR(IF(Z316="",0,Z316),"0")</f>
        <v>0.24674000000000001</v>
      </c>
      <c r="AA317" s="548"/>
      <c r="AB317" s="548"/>
      <c r="AC317" s="548"/>
    </row>
    <row r="318" spans="1:68" x14ac:dyDescent="0.2">
      <c r="A318" s="560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64" t="s">
        <v>71</v>
      </c>
      <c r="Q318" s="565"/>
      <c r="R318" s="565"/>
      <c r="S318" s="565"/>
      <c r="T318" s="565"/>
      <c r="U318" s="565"/>
      <c r="V318" s="566"/>
      <c r="W318" s="37" t="s">
        <v>69</v>
      </c>
      <c r="X318" s="547">
        <f>IFERROR(SUM(X314:X316),"0")</f>
        <v>97</v>
      </c>
      <c r="Y318" s="547">
        <f>IFERROR(SUM(Y314:Y316),"0")</f>
        <v>101.39999999999999</v>
      </c>
      <c r="Z318" s="37"/>
      <c r="AA318" s="548"/>
      <c r="AB318" s="548"/>
      <c r="AC318" s="548"/>
    </row>
    <row r="319" spans="1:68" ht="14.25" hidden="1" customHeight="1" x14ac:dyDescent="0.25">
      <c r="A319" s="567" t="s">
        <v>91</v>
      </c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0"/>
      <c r="P319" s="560"/>
      <c r="Q319" s="560"/>
      <c r="R319" s="560"/>
      <c r="S319" s="560"/>
      <c r="T319" s="560"/>
      <c r="U319" s="560"/>
      <c r="V319" s="560"/>
      <c r="W319" s="560"/>
      <c r="X319" s="560"/>
      <c r="Y319" s="560"/>
      <c r="Z319" s="560"/>
      <c r="AA319" s="541"/>
      <c r="AB319" s="541"/>
      <c r="AC319" s="541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801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188</v>
      </c>
      <c r="M322" s="33" t="s">
        <v>94</v>
      </c>
      <c r="N322" s="33"/>
      <c r="O322" s="32">
        <v>180</v>
      </c>
      <c r="P322" s="6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59"/>
      <c r="B324" s="560"/>
      <c r="C324" s="560"/>
      <c r="D324" s="560"/>
      <c r="E324" s="560"/>
      <c r="F324" s="560"/>
      <c r="G324" s="560"/>
      <c r="H324" s="560"/>
      <c r="I324" s="560"/>
      <c r="J324" s="560"/>
      <c r="K324" s="560"/>
      <c r="L324" s="560"/>
      <c r="M324" s="560"/>
      <c r="N324" s="560"/>
      <c r="O324" s="561"/>
      <c r="P324" s="564" t="s">
        <v>71</v>
      </c>
      <c r="Q324" s="565"/>
      <c r="R324" s="565"/>
      <c r="S324" s="565"/>
      <c r="T324" s="565"/>
      <c r="U324" s="565"/>
      <c r="V324" s="566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hidden="1" x14ac:dyDescent="0.2">
      <c r="A325" s="560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64" t="s">
        <v>71</v>
      </c>
      <c r="Q325" s="565"/>
      <c r="R325" s="565"/>
      <c r="S325" s="565"/>
      <c r="T325" s="565"/>
      <c r="U325" s="565"/>
      <c r="V325" s="566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hidden="1" customHeight="1" x14ac:dyDescent="0.25">
      <c r="A326" s="567" t="s">
        <v>516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560"/>
      <c r="AA326" s="541"/>
      <c r="AB326" s="541"/>
      <c r="AC326" s="541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519</v>
      </c>
      <c r="N327" s="33"/>
      <c r="O327" s="32">
        <v>730</v>
      </c>
      <c r="P327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59"/>
      <c r="B330" s="560"/>
      <c r="C330" s="560"/>
      <c r="D330" s="560"/>
      <c r="E330" s="560"/>
      <c r="F330" s="560"/>
      <c r="G330" s="560"/>
      <c r="H330" s="560"/>
      <c r="I330" s="560"/>
      <c r="J330" s="560"/>
      <c r="K330" s="560"/>
      <c r="L330" s="560"/>
      <c r="M330" s="560"/>
      <c r="N330" s="560"/>
      <c r="O330" s="561"/>
      <c r="P330" s="564" t="s">
        <v>71</v>
      </c>
      <c r="Q330" s="565"/>
      <c r="R330" s="565"/>
      <c r="S330" s="565"/>
      <c r="T330" s="565"/>
      <c r="U330" s="565"/>
      <c r="V330" s="566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60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64" t="s">
        <v>71</v>
      </c>
      <c r="Q331" s="565"/>
      <c r="R331" s="565"/>
      <c r="S331" s="565"/>
      <c r="T331" s="565"/>
      <c r="U331" s="565"/>
      <c r="V331" s="566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2" t="s">
        <v>525</v>
      </c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0"/>
      <c r="P332" s="560"/>
      <c r="Q332" s="560"/>
      <c r="R332" s="560"/>
      <c r="S332" s="560"/>
      <c r="T332" s="560"/>
      <c r="U332" s="560"/>
      <c r="V332" s="560"/>
      <c r="W332" s="560"/>
      <c r="X332" s="560"/>
      <c r="Y332" s="560"/>
      <c r="Z332" s="560"/>
      <c r="AA332" s="540"/>
      <c r="AB332" s="540"/>
      <c r="AC332" s="540"/>
    </row>
    <row r="333" spans="1:68" ht="14.25" hidden="1" customHeight="1" x14ac:dyDescent="0.25">
      <c r="A333" s="567" t="s">
        <v>73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1"/>
      <c r="AB333" s="541"/>
      <c r="AC333" s="541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188</v>
      </c>
      <c r="M335" s="33" t="s">
        <v>77</v>
      </c>
      <c r="N335" s="33"/>
      <c r="O335" s="32">
        <v>45</v>
      </c>
      <c r="P335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188</v>
      </c>
      <c r="M336" s="33" t="s">
        <v>84</v>
      </c>
      <c r="N336" s="33"/>
      <c r="O336" s="32">
        <v>40</v>
      </c>
      <c r="P336" s="8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59"/>
      <c r="B337" s="560"/>
      <c r="C337" s="560"/>
      <c r="D337" s="560"/>
      <c r="E337" s="560"/>
      <c r="F337" s="560"/>
      <c r="G337" s="560"/>
      <c r="H337" s="560"/>
      <c r="I337" s="560"/>
      <c r="J337" s="560"/>
      <c r="K337" s="560"/>
      <c r="L337" s="560"/>
      <c r="M337" s="560"/>
      <c r="N337" s="560"/>
      <c r="O337" s="561"/>
      <c r="P337" s="564" t="s">
        <v>71</v>
      </c>
      <c r="Q337" s="565"/>
      <c r="R337" s="565"/>
      <c r="S337" s="565"/>
      <c r="T337" s="565"/>
      <c r="U337" s="565"/>
      <c r="V337" s="566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hidden="1" x14ac:dyDescent="0.2">
      <c r="A338" s="560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64" t="s">
        <v>71</v>
      </c>
      <c r="Q338" s="565"/>
      <c r="R338" s="565"/>
      <c r="S338" s="565"/>
      <c r="T338" s="565"/>
      <c r="U338" s="565"/>
      <c r="V338" s="566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hidden="1" customHeight="1" x14ac:dyDescent="0.2">
      <c r="A339" s="577" t="s">
        <v>535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2" t="s">
        <v>536</v>
      </c>
      <c r="B340" s="560"/>
      <c r="C340" s="560"/>
      <c r="D340" s="560"/>
      <c r="E340" s="560"/>
      <c r="F340" s="560"/>
      <c r="G340" s="560"/>
      <c r="H340" s="560"/>
      <c r="I340" s="560"/>
      <c r="J340" s="560"/>
      <c r="K340" s="560"/>
      <c r="L340" s="560"/>
      <c r="M340" s="560"/>
      <c r="N340" s="560"/>
      <c r="O340" s="560"/>
      <c r="P340" s="560"/>
      <c r="Q340" s="560"/>
      <c r="R340" s="560"/>
      <c r="S340" s="560"/>
      <c r="T340" s="560"/>
      <c r="U340" s="560"/>
      <c r="V340" s="560"/>
      <c r="W340" s="560"/>
      <c r="X340" s="560"/>
      <c r="Y340" s="560"/>
      <c r="Z340" s="560"/>
      <c r="AA340" s="540"/>
      <c r="AB340" s="540"/>
      <c r="AC340" s="540"/>
    </row>
    <row r="341" spans="1:68" ht="14.25" hidden="1" customHeight="1" x14ac:dyDescent="0.25">
      <c r="A341" s="567" t="s">
        <v>99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160</v>
      </c>
      <c r="Y342" s="546">
        <f t="shared" ref="Y342:Y348" si="32">IFERROR(IF(X342="",0,CEILING((X342/$H342),1)*$H342),"")</f>
        <v>165</v>
      </c>
      <c r="Z342" s="36">
        <f>IFERROR(IF(Y342=0,"",ROUNDUP(Y342/H342,0)*0.02175),"")</f>
        <v>0.23924999999999999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165.12</v>
      </c>
      <c r="BN342" s="64">
        <f t="shared" ref="BN342:BN348" si="34">IFERROR(Y342*I342/H342,"0")</f>
        <v>170.28000000000003</v>
      </c>
      <c r="BO342" s="64">
        <f t="shared" ref="BO342:BO348" si="35">IFERROR(1/J342*(X342/H342),"0")</f>
        <v>0.22222222222222221</v>
      </c>
      <c r="BP342" s="64">
        <f t="shared" ref="BP342:BP348" si="36">IFERROR(1/J342*(Y342/H342),"0")</f>
        <v>0.22916666666666666</v>
      </c>
    </row>
    <row r="343" spans="1:68" ht="27" hidden="1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0</v>
      </c>
      <c r="Y343" s="546">
        <f t="shared" si="32"/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0</v>
      </c>
      <c r="BN343" s="64">
        <f t="shared" si="34"/>
        <v>0</v>
      </c>
      <c r="BO343" s="64">
        <f t="shared" si="35"/>
        <v>0</v>
      </c>
      <c r="BP343" s="64">
        <f t="shared" si="36"/>
        <v>0</v>
      </c>
    </row>
    <row r="344" spans="1:68" ht="37.5" hidden="1" customHeight="1" x14ac:dyDescent="0.25">
      <c r="A344" s="54" t="s">
        <v>543</v>
      </c>
      <c r="B344" s="54" t="s">
        <v>544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0</v>
      </c>
      <c r="Y344" s="546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106</v>
      </c>
      <c r="Y345" s="546">
        <f t="shared" si="32"/>
        <v>120</v>
      </c>
      <c r="Z345" s="36">
        <f>IFERROR(IF(Y345=0,"",ROUNDUP(Y345/H345,0)*0.02175),"")</f>
        <v>0.17399999999999999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109.39200000000001</v>
      </c>
      <c r="BN345" s="64">
        <f t="shared" si="34"/>
        <v>123.84</v>
      </c>
      <c r="BO345" s="64">
        <f t="shared" si="35"/>
        <v>0.1472222222222222</v>
      </c>
      <c r="BP345" s="64">
        <f t="shared" si="36"/>
        <v>0.16666666666666666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59"/>
      <c r="B349" s="560"/>
      <c r="C349" s="560"/>
      <c r="D349" s="560"/>
      <c r="E349" s="560"/>
      <c r="F349" s="560"/>
      <c r="G349" s="560"/>
      <c r="H349" s="560"/>
      <c r="I349" s="560"/>
      <c r="J349" s="560"/>
      <c r="K349" s="560"/>
      <c r="L349" s="560"/>
      <c r="M349" s="560"/>
      <c r="N349" s="560"/>
      <c r="O349" s="561"/>
      <c r="P349" s="564" t="s">
        <v>71</v>
      </c>
      <c r="Q349" s="565"/>
      <c r="R349" s="565"/>
      <c r="S349" s="565"/>
      <c r="T349" s="565"/>
      <c r="U349" s="565"/>
      <c r="V349" s="566"/>
      <c r="W349" s="37" t="s">
        <v>72</v>
      </c>
      <c r="X349" s="547">
        <f>IFERROR(X342/H342,"0")+IFERROR(X343/H343,"0")+IFERROR(X344/H344,"0")+IFERROR(X345/H345,"0")+IFERROR(X346/H346,"0")+IFERROR(X347/H347,"0")+IFERROR(X348/H348,"0")</f>
        <v>17.733333333333334</v>
      </c>
      <c r="Y349" s="547">
        <f>IFERROR(Y342/H342,"0")+IFERROR(Y343/H343,"0")+IFERROR(Y344/H344,"0")+IFERROR(Y345/H345,"0")+IFERROR(Y346/H346,"0")+IFERROR(Y347/H347,"0")+IFERROR(Y348/H348,"0")</f>
        <v>19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0.41325000000000001</v>
      </c>
      <c r="AA349" s="548"/>
      <c r="AB349" s="548"/>
      <c r="AC349" s="548"/>
    </row>
    <row r="350" spans="1:68" x14ac:dyDescent="0.2">
      <c r="A350" s="560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64" t="s">
        <v>71</v>
      </c>
      <c r="Q350" s="565"/>
      <c r="R350" s="565"/>
      <c r="S350" s="565"/>
      <c r="T350" s="565"/>
      <c r="U350" s="565"/>
      <c r="V350" s="566"/>
      <c r="W350" s="37" t="s">
        <v>69</v>
      </c>
      <c r="X350" s="547">
        <f>IFERROR(SUM(X342:X348),"0")</f>
        <v>266</v>
      </c>
      <c r="Y350" s="547">
        <f>IFERROR(SUM(Y342:Y348),"0")</f>
        <v>285</v>
      </c>
      <c r="Z350" s="37"/>
      <c r="AA350" s="548"/>
      <c r="AB350" s="548"/>
      <c r="AC350" s="548"/>
    </row>
    <row r="351" spans="1:68" ht="14.25" hidden="1" customHeight="1" x14ac:dyDescent="0.25">
      <c r="A351" s="567" t="s">
        <v>135</v>
      </c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0"/>
      <c r="P351" s="560"/>
      <c r="Q351" s="560"/>
      <c r="R351" s="560"/>
      <c r="S351" s="560"/>
      <c r="T351" s="560"/>
      <c r="U351" s="560"/>
      <c r="V351" s="560"/>
      <c r="W351" s="560"/>
      <c r="X351" s="560"/>
      <c r="Y351" s="560"/>
      <c r="Z351" s="560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137</v>
      </c>
      <c r="Y352" s="546">
        <f>IFERROR(IF(X352="",0,CEILING((X352/$H352),1)*$H352),"")</f>
        <v>150</v>
      </c>
      <c r="Z352" s="36">
        <f>IFERROR(IF(Y352=0,"",ROUNDUP(Y352/H352,0)*0.02175),"")</f>
        <v>0.21749999999999997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141.38400000000001</v>
      </c>
      <c r="BN352" s="64">
        <f>IFERROR(Y352*I352/H352,"0")</f>
        <v>154.80000000000001</v>
      </c>
      <c r="BO352" s="64">
        <f>IFERROR(1/J352*(X352/H352),"0")</f>
        <v>0.19027777777777777</v>
      </c>
      <c r="BP352" s="64">
        <f>IFERROR(1/J352*(Y352/H352),"0")</f>
        <v>0.20833333333333331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9"/>
      <c r="B354" s="560"/>
      <c r="C354" s="560"/>
      <c r="D354" s="560"/>
      <c r="E354" s="560"/>
      <c r="F354" s="560"/>
      <c r="G354" s="560"/>
      <c r="H354" s="560"/>
      <c r="I354" s="560"/>
      <c r="J354" s="560"/>
      <c r="K354" s="560"/>
      <c r="L354" s="560"/>
      <c r="M354" s="560"/>
      <c r="N354" s="560"/>
      <c r="O354" s="561"/>
      <c r="P354" s="564" t="s">
        <v>71</v>
      </c>
      <c r="Q354" s="565"/>
      <c r="R354" s="565"/>
      <c r="S354" s="565"/>
      <c r="T354" s="565"/>
      <c r="U354" s="565"/>
      <c r="V354" s="566"/>
      <c r="W354" s="37" t="s">
        <v>72</v>
      </c>
      <c r="X354" s="547">
        <f>IFERROR(X352/H352,"0")+IFERROR(X353/H353,"0")</f>
        <v>9.1333333333333329</v>
      </c>
      <c r="Y354" s="547">
        <f>IFERROR(Y352/H352,"0")+IFERROR(Y353/H353,"0")</f>
        <v>10</v>
      </c>
      <c r="Z354" s="547">
        <f>IFERROR(IF(Z352="",0,Z352),"0")+IFERROR(IF(Z353="",0,Z353),"0")</f>
        <v>0.21749999999999997</v>
      </c>
      <c r="AA354" s="548"/>
      <c r="AB354" s="548"/>
      <c r="AC354" s="548"/>
    </row>
    <row r="355" spans="1:68" x14ac:dyDescent="0.2">
      <c r="A355" s="560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64" t="s">
        <v>71</v>
      </c>
      <c r="Q355" s="565"/>
      <c r="R355" s="565"/>
      <c r="S355" s="565"/>
      <c r="T355" s="565"/>
      <c r="U355" s="565"/>
      <c r="V355" s="566"/>
      <c r="W355" s="37" t="s">
        <v>69</v>
      </c>
      <c r="X355" s="547">
        <f>IFERROR(SUM(X352:X353),"0")</f>
        <v>137</v>
      </c>
      <c r="Y355" s="547">
        <f>IFERROR(SUM(Y352:Y353),"0")</f>
        <v>150</v>
      </c>
      <c r="Z355" s="37"/>
      <c r="AA355" s="548"/>
      <c r="AB355" s="548"/>
      <c r="AC355" s="548"/>
    </row>
    <row r="356" spans="1:68" ht="14.25" hidden="1" customHeight="1" x14ac:dyDescent="0.25">
      <c r="A356" s="567" t="s">
        <v>73</v>
      </c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0"/>
      <c r="P356" s="560"/>
      <c r="Q356" s="560"/>
      <c r="R356" s="560"/>
      <c r="S356" s="560"/>
      <c r="T356" s="560"/>
      <c r="U356" s="560"/>
      <c r="V356" s="560"/>
      <c r="W356" s="560"/>
      <c r="X356" s="560"/>
      <c r="Y356" s="560"/>
      <c r="Z356" s="560"/>
      <c r="AA356" s="541"/>
      <c r="AB356" s="541"/>
      <c r="AC356" s="541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59"/>
      <c r="B359" s="560"/>
      <c r="C359" s="560"/>
      <c r="D359" s="560"/>
      <c r="E359" s="560"/>
      <c r="F359" s="560"/>
      <c r="G359" s="560"/>
      <c r="H359" s="560"/>
      <c r="I359" s="560"/>
      <c r="J359" s="560"/>
      <c r="K359" s="560"/>
      <c r="L359" s="560"/>
      <c r="M359" s="560"/>
      <c r="N359" s="560"/>
      <c r="O359" s="561"/>
      <c r="P359" s="564" t="s">
        <v>71</v>
      </c>
      <c r="Q359" s="565"/>
      <c r="R359" s="565"/>
      <c r="S359" s="565"/>
      <c r="T359" s="565"/>
      <c r="U359" s="565"/>
      <c r="V359" s="566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hidden="1" x14ac:dyDescent="0.2">
      <c r="A360" s="560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64" t="s">
        <v>71</v>
      </c>
      <c r="Q360" s="565"/>
      <c r="R360" s="565"/>
      <c r="S360" s="565"/>
      <c r="T360" s="565"/>
      <c r="U360" s="565"/>
      <c r="V360" s="566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hidden="1" customHeight="1" x14ac:dyDescent="0.25">
      <c r="A361" s="567" t="s">
        <v>165</v>
      </c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0"/>
      <c r="P361" s="560"/>
      <c r="Q361" s="560"/>
      <c r="R361" s="560"/>
      <c r="S361" s="560"/>
      <c r="T361" s="560"/>
      <c r="U361" s="560"/>
      <c r="V361" s="560"/>
      <c r="W361" s="560"/>
      <c r="X361" s="560"/>
      <c r="Y361" s="560"/>
      <c r="Z361" s="560"/>
      <c r="AA361" s="541"/>
      <c r="AB361" s="541"/>
      <c r="AC361" s="541"/>
    </row>
    <row r="362" spans="1:68" ht="16.5" hidden="1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1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59"/>
      <c r="B363" s="560"/>
      <c r="C363" s="560"/>
      <c r="D363" s="560"/>
      <c r="E363" s="560"/>
      <c r="F363" s="560"/>
      <c r="G363" s="560"/>
      <c r="H363" s="560"/>
      <c r="I363" s="560"/>
      <c r="J363" s="560"/>
      <c r="K363" s="560"/>
      <c r="L363" s="560"/>
      <c r="M363" s="560"/>
      <c r="N363" s="560"/>
      <c r="O363" s="561"/>
      <c r="P363" s="564" t="s">
        <v>71</v>
      </c>
      <c r="Q363" s="565"/>
      <c r="R363" s="565"/>
      <c r="S363" s="565"/>
      <c r="T363" s="565"/>
      <c r="U363" s="565"/>
      <c r="V363" s="566"/>
      <c r="W363" s="37" t="s">
        <v>72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hidden="1" x14ac:dyDescent="0.2">
      <c r="A364" s="560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64" t="s">
        <v>71</v>
      </c>
      <c r="Q364" s="565"/>
      <c r="R364" s="565"/>
      <c r="S364" s="565"/>
      <c r="T364" s="565"/>
      <c r="U364" s="565"/>
      <c r="V364" s="566"/>
      <c r="W364" s="37" t="s">
        <v>69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hidden="1" customHeight="1" x14ac:dyDescent="0.25">
      <c r="A365" s="562" t="s">
        <v>570</v>
      </c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0"/>
      <c r="P365" s="560"/>
      <c r="Q365" s="560"/>
      <c r="R365" s="560"/>
      <c r="S365" s="560"/>
      <c r="T365" s="560"/>
      <c r="U365" s="560"/>
      <c r="V365" s="560"/>
      <c r="W365" s="560"/>
      <c r="X365" s="560"/>
      <c r="Y365" s="560"/>
      <c r="Z365" s="560"/>
      <c r="AA365" s="540"/>
      <c r="AB365" s="540"/>
      <c r="AC365" s="540"/>
    </row>
    <row r="366" spans="1:68" ht="14.25" hidden="1" customHeight="1" x14ac:dyDescent="0.25">
      <c r="A366" s="567" t="s">
        <v>99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1"/>
      <c r="AB366" s="541"/>
      <c r="AC366" s="541"/>
    </row>
    <row r="367" spans="1:68" ht="37.5" hidden="1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9"/>
      <c r="B370" s="560"/>
      <c r="C370" s="560"/>
      <c r="D370" s="560"/>
      <c r="E370" s="560"/>
      <c r="F370" s="560"/>
      <c r="G370" s="560"/>
      <c r="H370" s="560"/>
      <c r="I370" s="560"/>
      <c r="J370" s="560"/>
      <c r="K370" s="560"/>
      <c r="L370" s="560"/>
      <c r="M370" s="560"/>
      <c r="N370" s="560"/>
      <c r="O370" s="561"/>
      <c r="P370" s="564" t="s">
        <v>71</v>
      </c>
      <c r="Q370" s="565"/>
      <c r="R370" s="565"/>
      <c r="S370" s="565"/>
      <c r="T370" s="565"/>
      <c r="U370" s="565"/>
      <c r="V370" s="566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60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64" t="s">
        <v>71</v>
      </c>
      <c r="Q371" s="565"/>
      <c r="R371" s="565"/>
      <c r="S371" s="565"/>
      <c r="T371" s="565"/>
      <c r="U371" s="565"/>
      <c r="V371" s="566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67" t="s">
        <v>64</v>
      </c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0"/>
      <c r="P372" s="560"/>
      <c r="Q372" s="560"/>
      <c r="R372" s="560"/>
      <c r="S372" s="560"/>
      <c r="T372" s="560"/>
      <c r="U372" s="560"/>
      <c r="V372" s="560"/>
      <c r="W372" s="560"/>
      <c r="X372" s="560"/>
      <c r="Y372" s="560"/>
      <c r="Z372" s="560"/>
      <c r="AA372" s="541"/>
      <c r="AB372" s="541"/>
      <c r="AC372" s="541"/>
    </row>
    <row r="373" spans="1:68" ht="27" hidden="1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24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64" t="s">
        <v>71</v>
      </c>
      <c r="Q375" s="565"/>
      <c r="R375" s="565"/>
      <c r="S375" s="565"/>
      <c r="T375" s="565"/>
      <c r="U375" s="565"/>
      <c r="V375" s="566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64" t="s">
        <v>71</v>
      </c>
      <c r="Q376" s="565"/>
      <c r="R376" s="565"/>
      <c r="S376" s="565"/>
      <c r="T376" s="565"/>
      <c r="U376" s="565"/>
      <c r="V376" s="566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67" t="s">
        <v>73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1"/>
      <c r="AB377" s="541"/>
      <c r="AC377" s="541"/>
    </row>
    <row r="378" spans="1:68" ht="27" hidden="1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64" t="s">
        <v>71</v>
      </c>
      <c r="Q380" s="565"/>
      <c r="R380" s="565"/>
      <c r="S380" s="565"/>
      <c r="T380" s="565"/>
      <c r="U380" s="565"/>
      <c r="V380" s="566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hidden="1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64" t="s">
        <v>71</v>
      </c>
      <c r="Q381" s="565"/>
      <c r="R381" s="565"/>
      <c r="S381" s="565"/>
      <c r="T381" s="565"/>
      <c r="U381" s="565"/>
      <c r="V381" s="566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hidden="1" customHeight="1" x14ac:dyDescent="0.25">
      <c r="A382" s="567" t="s">
        <v>165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1"/>
      <c r="AB382" s="541"/>
      <c r="AC382" s="541"/>
    </row>
    <row r="383" spans="1:68" ht="27" hidden="1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64" t="s">
        <v>71</v>
      </c>
      <c r="Q384" s="565"/>
      <c r="R384" s="565"/>
      <c r="S384" s="565"/>
      <c r="T384" s="565"/>
      <c r="U384" s="565"/>
      <c r="V384" s="566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64" t="s">
        <v>71</v>
      </c>
      <c r="Q385" s="565"/>
      <c r="R385" s="565"/>
      <c r="S385" s="565"/>
      <c r="T385" s="565"/>
      <c r="U385" s="565"/>
      <c r="V385" s="566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77" t="s">
        <v>592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hidden="1" customHeight="1" x14ac:dyDescent="0.25">
      <c r="A387" s="562" t="s">
        <v>593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0"/>
      <c r="AB387" s="540"/>
      <c r="AC387" s="540"/>
    </row>
    <row r="388" spans="1:68" ht="14.25" hidden="1" customHeight="1" x14ac:dyDescent="0.25">
      <c r="A388" s="567" t="s">
        <v>64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1"/>
      <c r="AB388" s="541"/>
      <c r="AC388" s="541"/>
    </row>
    <row r="389" spans="1:68" ht="27" hidden="1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596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hidden="1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 t="s">
        <v>110</v>
      </c>
      <c r="M392" s="33" t="s">
        <v>68</v>
      </c>
      <c r="N392" s="33"/>
      <c r="O392" s="32">
        <v>50</v>
      </c>
      <c r="P392" s="58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 t="s">
        <v>106</v>
      </c>
      <c r="AK392" s="68">
        <v>64.8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hidden="1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hidden="1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hidden="1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64" t="s">
        <v>71</v>
      </c>
      <c r="Q399" s="565"/>
      <c r="R399" s="565"/>
      <c r="S399" s="565"/>
      <c r="T399" s="565"/>
      <c r="U399" s="565"/>
      <c r="V399" s="566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hidden="1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64" t="s">
        <v>71</v>
      </c>
      <c r="Q400" s="565"/>
      <c r="R400" s="565"/>
      <c r="S400" s="565"/>
      <c r="T400" s="565"/>
      <c r="U400" s="565"/>
      <c r="V400" s="566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hidden="1" customHeight="1" x14ac:dyDescent="0.25">
      <c r="A401" s="567" t="s">
        <v>73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1"/>
      <c r="AB401" s="541"/>
      <c r="AC401" s="541"/>
    </row>
    <row r="402" spans="1:68" ht="27" hidden="1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64" t="s">
        <v>71</v>
      </c>
      <c r="Q404" s="565"/>
      <c r="R404" s="565"/>
      <c r="S404" s="565"/>
      <c r="T404" s="565"/>
      <c r="U404" s="565"/>
      <c r="V404" s="566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64" t="s">
        <v>71</v>
      </c>
      <c r="Q405" s="565"/>
      <c r="R405" s="565"/>
      <c r="S405" s="565"/>
      <c r="T405" s="565"/>
      <c r="U405" s="565"/>
      <c r="V405" s="566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62" t="s">
        <v>625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0"/>
      <c r="AB406" s="540"/>
      <c r="AC406" s="540"/>
    </row>
    <row r="407" spans="1:68" ht="14.25" hidden="1" customHeight="1" x14ac:dyDescent="0.25">
      <c r="A407" s="567" t="s">
        <v>135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1"/>
      <c r="AB407" s="541"/>
      <c r="AC407" s="541"/>
    </row>
    <row r="408" spans="1:68" ht="27" hidden="1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64" t="s">
        <v>71</v>
      </c>
      <c r="Q409" s="565"/>
      <c r="R409" s="565"/>
      <c r="S409" s="565"/>
      <c r="T409" s="565"/>
      <c r="U409" s="565"/>
      <c r="V409" s="566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64" t="s">
        <v>71</v>
      </c>
      <c r="Q410" s="565"/>
      <c r="R410" s="565"/>
      <c r="S410" s="565"/>
      <c r="T410" s="565"/>
      <c r="U410" s="565"/>
      <c r="V410" s="566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67" t="s">
        <v>64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1"/>
      <c r="AB411" s="541"/>
      <c r="AC411" s="541"/>
    </row>
    <row r="412" spans="1:68" ht="27" hidden="1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631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64" t="s">
        <v>71</v>
      </c>
      <c r="Q416" s="565"/>
      <c r="R416" s="565"/>
      <c r="S416" s="565"/>
      <c r="T416" s="565"/>
      <c r="U416" s="565"/>
      <c r="V416" s="566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hidden="1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64" t="s">
        <v>71</v>
      </c>
      <c r="Q417" s="565"/>
      <c r="R417" s="565"/>
      <c r="S417" s="565"/>
      <c r="T417" s="565"/>
      <c r="U417" s="565"/>
      <c r="V417" s="566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hidden="1" customHeight="1" x14ac:dyDescent="0.25">
      <c r="A418" s="562" t="s">
        <v>640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0"/>
      <c r="AB418" s="540"/>
      <c r="AC418" s="540"/>
    </row>
    <row r="419" spans="1:68" ht="14.25" hidden="1" customHeight="1" x14ac:dyDescent="0.25">
      <c r="A419" s="567" t="s">
        <v>64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1"/>
      <c r="AB419" s="541"/>
      <c r="AC419" s="541"/>
    </row>
    <row r="420" spans="1:68" ht="27" hidden="1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64" t="s">
        <v>71</v>
      </c>
      <c r="Q421" s="565"/>
      <c r="R421" s="565"/>
      <c r="S421" s="565"/>
      <c r="T421" s="565"/>
      <c r="U421" s="565"/>
      <c r="V421" s="566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64" t="s">
        <v>71</v>
      </c>
      <c r="Q422" s="565"/>
      <c r="R422" s="565"/>
      <c r="S422" s="565"/>
      <c r="T422" s="565"/>
      <c r="U422" s="565"/>
      <c r="V422" s="566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hidden="1" customHeight="1" x14ac:dyDescent="0.2">
      <c r="A423" s="577" t="s">
        <v>644</v>
      </c>
      <c r="B423" s="578"/>
      <c r="C423" s="578"/>
      <c r="D423" s="578"/>
      <c r="E423" s="578"/>
      <c r="F423" s="578"/>
      <c r="G423" s="578"/>
      <c r="H423" s="578"/>
      <c r="I423" s="578"/>
      <c r="J423" s="578"/>
      <c r="K423" s="578"/>
      <c r="L423" s="578"/>
      <c r="M423" s="578"/>
      <c r="N423" s="578"/>
      <c r="O423" s="578"/>
      <c r="P423" s="578"/>
      <c r="Q423" s="578"/>
      <c r="R423" s="578"/>
      <c r="S423" s="578"/>
      <c r="T423" s="578"/>
      <c r="U423" s="578"/>
      <c r="V423" s="578"/>
      <c r="W423" s="578"/>
      <c r="X423" s="578"/>
      <c r="Y423" s="578"/>
      <c r="Z423" s="578"/>
      <c r="AA423" s="48"/>
      <c r="AB423" s="48"/>
      <c r="AC423" s="48"/>
    </row>
    <row r="424" spans="1:68" ht="16.5" hidden="1" customHeight="1" x14ac:dyDescent="0.25">
      <c r="A424" s="562" t="s">
        <v>644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0"/>
      <c r="AB424" s="540"/>
      <c r="AC424" s="540"/>
    </row>
    <row r="425" spans="1:68" ht="14.25" hidden="1" customHeight="1" x14ac:dyDescent="0.25">
      <c r="A425" s="567" t="s">
        <v>99</v>
      </c>
      <c r="B425" s="560"/>
      <c r="C425" s="560"/>
      <c r="D425" s="560"/>
      <c r="E425" s="560"/>
      <c r="F425" s="560"/>
      <c r="G425" s="560"/>
      <c r="H425" s="560"/>
      <c r="I425" s="560"/>
      <c r="J425" s="560"/>
      <c r="K425" s="560"/>
      <c r="L425" s="560"/>
      <c r="M425" s="560"/>
      <c r="N425" s="560"/>
      <c r="O425" s="560"/>
      <c r="P425" s="560"/>
      <c r="Q425" s="560"/>
      <c r="R425" s="560"/>
      <c r="S425" s="560"/>
      <c r="T425" s="560"/>
      <c r="U425" s="560"/>
      <c r="V425" s="560"/>
      <c r="W425" s="560"/>
      <c r="X425" s="560"/>
      <c r="Y425" s="560"/>
      <c r="Z425" s="560"/>
      <c r="AA425" s="541"/>
      <c r="AB425" s="541"/>
      <c r="AC425" s="541"/>
    </row>
    <row r="426" spans="1:68" ht="27" hidden="1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hidden="1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hidden="1" customHeight="1" x14ac:dyDescent="0.25">
      <c r="A428" s="54" t="s">
        <v>650</v>
      </c>
      <c r="B428" s="54" t="s">
        <v>651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3"/>
        <v>0</v>
      </c>
      <c r="Z428" s="36" t="str">
        <f t="shared" si="44"/>
        <v/>
      </c>
      <c r="AA428" s="56"/>
      <c r="AB428" s="57"/>
      <c r="AC428" s="467" t="s">
        <v>652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653</v>
      </c>
      <c r="B429" s="54" t="s">
        <v>654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hidden="1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220</v>
      </c>
      <c r="Y431" s="546">
        <f t="shared" si="43"/>
        <v>221.76000000000002</v>
      </c>
      <c r="Z431" s="36">
        <f t="shared" si="44"/>
        <v>0.50231999999999999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234.99999999999997</v>
      </c>
      <c r="BN431" s="64">
        <f t="shared" si="46"/>
        <v>236.88</v>
      </c>
      <c r="BO431" s="64">
        <f t="shared" si="47"/>
        <v>0.40064102564102566</v>
      </c>
      <c r="BP431" s="64">
        <f t="shared" si="48"/>
        <v>0.40384615384615385</v>
      </c>
    </row>
    <row r="432" spans="1:68" ht="16.5" hidden="1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hidden="1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hidden="1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59"/>
      <c r="B438" s="560"/>
      <c r="C438" s="560"/>
      <c r="D438" s="560"/>
      <c r="E438" s="560"/>
      <c r="F438" s="560"/>
      <c r="G438" s="560"/>
      <c r="H438" s="560"/>
      <c r="I438" s="560"/>
      <c r="J438" s="560"/>
      <c r="K438" s="560"/>
      <c r="L438" s="560"/>
      <c r="M438" s="560"/>
      <c r="N438" s="560"/>
      <c r="O438" s="561"/>
      <c r="P438" s="564" t="s">
        <v>71</v>
      </c>
      <c r="Q438" s="565"/>
      <c r="R438" s="565"/>
      <c r="S438" s="565"/>
      <c r="T438" s="565"/>
      <c r="U438" s="565"/>
      <c r="V438" s="566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41.666666666666664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42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0.50231999999999999</v>
      </c>
      <c r="AA438" s="548"/>
      <c r="AB438" s="548"/>
      <c r="AC438" s="548"/>
    </row>
    <row r="439" spans="1:68" x14ac:dyDescent="0.2">
      <c r="A439" s="560"/>
      <c r="B439" s="560"/>
      <c r="C439" s="560"/>
      <c r="D439" s="560"/>
      <c r="E439" s="560"/>
      <c r="F439" s="560"/>
      <c r="G439" s="560"/>
      <c r="H439" s="560"/>
      <c r="I439" s="560"/>
      <c r="J439" s="560"/>
      <c r="K439" s="560"/>
      <c r="L439" s="560"/>
      <c r="M439" s="560"/>
      <c r="N439" s="560"/>
      <c r="O439" s="561"/>
      <c r="P439" s="564" t="s">
        <v>71</v>
      </c>
      <c r="Q439" s="565"/>
      <c r="R439" s="565"/>
      <c r="S439" s="565"/>
      <c r="T439" s="565"/>
      <c r="U439" s="565"/>
      <c r="V439" s="566"/>
      <c r="W439" s="37" t="s">
        <v>69</v>
      </c>
      <c r="X439" s="547">
        <f>IFERROR(SUM(X426:X437),"0")</f>
        <v>220</v>
      </c>
      <c r="Y439" s="547">
        <f>IFERROR(SUM(Y426:Y437),"0")</f>
        <v>221.76000000000002</v>
      </c>
      <c r="Z439" s="37"/>
      <c r="AA439" s="548"/>
      <c r="AB439" s="548"/>
      <c r="AC439" s="548"/>
    </row>
    <row r="440" spans="1:68" ht="14.25" hidden="1" customHeight="1" x14ac:dyDescent="0.25">
      <c r="A440" s="567" t="s">
        <v>135</v>
      </c>
      <c r="B440" s="560"/>
      <c r="C440" s="560"/>
      <c r="D440" s="560"/>
      <c r="E440" s="560"/>
      <c r="F440" s="560"/>
      <c r="G440" s="560"/>
      <c r="H440" s="560"/>
      <c r="I440" s="560"/>
      <c r="J440" s="560"/>
      <c r="K440" s="560"/>
      <c r="L440" s="560"/>
      <c r="M440" s="560"/>
      <c r="N440" s="560"/>
      <c r="O440" s="560"/>
      <c r="P440" s="560"/>
      <c r="Q440" s="560"/>
      <c r="R440" s="560"/>
      <c r="S440" s="560"/>
      <c r="T440" s="560"/>
      <c r="U440" s="560"/>
      <c r="V440" s="560"/>
      <c r="W440" s="560"/>
      <c r="X440" s="560"/>
      <c r="Y440" s="560"/>
      <c r="Z440" s="560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101</v>
      </c>
      <c r="Y441" s="546">
        <f>IFERROR(IF(X441="",0,CEILING((X441/$H441),1)*$H441),"")</f>
        <v>105.60000000000001</v>
      </c>
      <c r="Z441" s="36">
        <f>IFERROR(IF(Y441=0,"",ROUNDUP(Y441/H441,0)*0.01196),"")</f>
        <v>0.2392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107.88636363636363</v>
      </c>
      <c r="BN441" s="64">
        <f>IFERROR(Y441*I441/H441,"0")</f>
        <v>112.80000000000001</v>
      </c>
      <c r="BO441" s="64">
        <f>IFERROR(1/J441*(X441/H441),"0")</f>
        <v>0.1839306526806527</v>
      </c>
      <c r="BP441" s="64">
        <f>IFERROR(1/J441*(Y441/H441),"0")</f>
        <v>0.19230769230769232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7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hidden="1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110</v>
      </c>
      <c r="M443" s="33" t="s">
        <v>104</v>
      </c>
      <c r="N443" s="33"/>
      <c r="O443" s="32">
        <v>70</v>
      </c>
      <c r="P443" s="6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59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64" t="s">
        <v>71</v>
      </c>
      <c r="Q444" s="565"/>
      <c r="R444" s="565"/>
      <c r="S444" s="565"/>
      <c r="T444" s="565"/>
      <c r="U444" s="565"/>
      <c r="V444" s="566"/>
      <c r="W444" s="37" t="s">
        <v>72</v>
      </c>
      <c r="X444" s="547">
        <f>IFERROR(X441/H441,"0")+IFERROR(X442/H442,"0")+IFERROR(X443/H443,"0")</f>
        <v>19.128787878787879</v>
      </c>
      <c r="Y444" s="547">
        <f>IFERROR(Y441/H441,"0")+IFERROR(Y442/H442,"0")+IFERROR(Y443/H443,"0")</f>
        <v>20</v>
      </c>
      <c r="Z444" s="547">
        <f>IFERROR(IF(Z441="",0,Z441),"0")+IFERROR(IF(Z442="",0,Z442),"0")+IFERROR(IF(Z443="",0,Z443),"0")</f>
        <v>0.2392</v>
      </c>
      <c r="AA444" s="548"/>
      <c r="AB444" s="548"/>
      <c r="AC444" s="548"/>
    </row>
    <row r="445" spans="1:68" x14ac:dyDescent="0.2">
      <c r="A445" s="560"/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1"/>
      <c r="P445" s="564" t="s">
        <v>71</v>
      </c>
      <c r="Q445" s="565"/>
      <c r="R445" s="565"/>
      <c r="S445" s="565"/>
      <c r="T445" s="565"/>
      <c r="U445" s="565"/>
      <c r="V445" s="566"/>
      <c r="W445" s="37" t="s">
        <v>69</v>
      </c>
      <c r="X445" s="547">
        <f>IFERROR(SUM(X441:X443),"0")</f>
        <v>101</v>
      </c>
      <c r="Y445" s="547">
        <f>IFERROR(SUM(Y441:Y443),"0")</f>
        <v>105.60000000000001</v>
      </c>
      <c r="Z445" s="37"/>
      <c r="AA445" s="548"/>
      <c r="AB445" s="548"/>
      <c r="AC445" s="548"/>
    </row>
    <row r="446" spans="1:68" ht="14.25" hidden="1" customHeight="1" x14ac:dyDescent="0.25">
      <c r="A446" s="567" t="s">
        <v>64</v>
      </c>
      <c r="B446" s="560"/>
      <c r="C446" s="560"/>
      <c r="D446" s="560"/>
      <c r="E446" s="560"/>
      <c r="F446" s="560"/>
      <c r="G446" s="560"/>
      <c r="H446" s="560"/>
      <c r="I446" s="560"/>
      <c r="J446" s="560"/>
      <c r="K446" s="560"/>
      <c r="L446" s="560"/>
      <c r="M446" s="560"/>
      <c r="N446" s="560"/>
      <c r="O446" s="560"/>
      <c r="P446" s="560"/>
      <c r="Q446" s="560"/>
      <c r="R446" s="560"/>
      <c r="S446" s="560"/>
      <c r="T446" s="560"/>
      <c r="U446" s="560"/>
      <c r="V446" s="560"/>
      <c r="W446" s="560"/>
      <c r="X446" s="560"/>
      <c r="Y446" s="560"/>
      <c r="Z446" s="560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47</v>
      </c>
      <c r="Y447" s="546">
        <f t="shared" ref="Y447:Y452" si="49">IFERROR(IF(X447="",0,CEILING((X447/$H447),1)*$H447),"")</f>
        <v>47.52</v>
      </c>
      <c r="Z447" s="36">
        <f>IFERROR(IF(Y447=0,"",ROUNDUP(Y447/H447,0)*0.01196),"")</f>
        <v>0.10764</v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50.204545454545446</v>
      </c>
      <c r="BN447" s="64">
        <f t="shared" ref="BN447:BN452" si="51">IFERROR(Y447*I447/H447,"0")</f>
        <v>50.760000000000005</v>
      </c>
      <c r="BO447" s="64">
        <f t="shared" ref="BO447:BO452" si="52">IFERROR(1/J447*(X447/H447),"0")</f>
        <v>8.559149184149184E-2</v>
      </c>
      <c r="BP447" s="64">
        <f t="shared" ref="BP447:BP452" si="53">IFERROR(1/J447*(Y447/H447),"0")</f>
        <v>8.6538461538461536E-2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58</v>
      </c>
      <c r="Y448" s="546">
        <f t="shared" si="49"/>
        <v>58.080000000000005</v>
      </c>
      <c r="Z448" s="36">
        <f>IFERROR(IF(Y448=0,"",ROUNDUP(Y448/H448,0)*0.01196),"")</f>
        <v>0.13156000000000001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61.954545454545453</v>
      </c>
      <c r="BN448" s="64">
        <f t="shared" si="51"/>
        <v>62.040000000000006</v>
      </c>
      <c r="BO448" s="64">
        <f t="shared" si="52"/>
        <v>0.10562354312354312</v>
      </c>
      <c r="BP448" s="64">
        <f t="shared" si="53"/>
        <v>0.10576923076923078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83</v>
      </c>
      <c r="Y449" s="546">
        <f t="shared" si="49"/>
        <v>84.48</v>
      </c>
      <c r="Z449" s="36">
        <f>IFERROR(IF(Y449=0,"",ROUNDUP(Y449/H449,0)*0.01196),"")</f>
        <v>0.19136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88.659090909090892</v>
      </c>
      <c r="BN449" s="64">
        <f t="shared" si="51"/>
        <v>90.24</v>
      </c>
      <c r="BO449" s="64">
        <f t="shared" si="52"/>
        <v>0.15115093240093241</v>
      </c>
      <c r="BP449" s="64">
        <f t="shared" si="53"/>
        <v>0.15384615384615385</v>
      </c>
    </row>
    <row r="450" spans="1:68" ht="27" hidden="1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hidden="1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hidden="1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59"/>
      <c r="B453" s="560"/>
      <c r="C453" s="560"/>
      <c r="D453" s="560"/>
      <c r="E453" s="560"/>
      <c r="F453" s="560"/>
      <c r="G453" s="560"/>
      <c r="H453" s="560"/>
      <c r="I453" s="560"/>
      <c r="J453" s="560"/>
      <c r="K453" s="560"/>
      <c r="L453" s="560"/>
      <c r="M453" s="560"/>
      <c r="N453" s="560"/>
      <c r="O453" s="561"/>
      <c r="P453" s="564" t="s">
        <v>71</v>
      </c>
      <c r="Q453" s="565"/>
      <c r="R453" s="565"/>
      <c r="S453" s="565"/>
      <c r="T453" s="565"/>
      <c r="U453" s="565"/>
      <c r="V453" s="566"/>
      <c r="W453" s="37" t="s">
        <v>72</v>
      </c>
      <c r="X453" s="547">
        <f>IFERROR(X447/H447,"0")+IFERROR(X448/H448,"0")+IFERROR(X449/H449,"0")+IFERROR(X450/H450,"0")+IFERROR(X451/H451,"0")+IFERROR(X452/H452,"0")</f>
        <v>35.606060606060602</v>
      </c>
      <c r="Y453" s="547">
        <f>IFERROR(Y447/H447,"0")+IFERROR(Y448/H448,"0")+IFERROR(Y449/H449,"0")+IFERROR(Y450/H450,"0")+IFERROR(Y451/H451,"0")+IFERROR(Y452/H452,"0")</f>
        <v>36</v>
      </c>
      <c r="Z453" s="547">
        <f>IFERROR(IF(Z447="",0,Z447),"0")+IFERROR(IF(Z448="",0,Z448),"0")+IFERROR(IF(Z449="",0,Z449),"0")+IFERROR(IF(Z450="",0,Z450),"0")+IFERROR(IF(Z451="",0,Z451),"0")+IFERROR(IF(Z452="",0,Z452),"0")</f>
        <v>0.43056000000000005</v>
      </c>
      <c r="AA453" s="548"/>
      <c r="AB453" s="548"/>
      <c r="AC453" s="548"/>
    </row>
    <row r="454" spans="1:68" x14ac:dyDescent="0.2">
      <c r="A454" s="560"/>
      <c r="B454" s="560"/>
      <c r="C454" s="560"/>
      <c r="D454" s="560"/>
      <c r="E454" s="560"/>
      <c r="F454" s="560"/>
      <c r="G454" s="560"/>
      <c r="H454" s="560"/>
      <c r="I454" s="560"/>
      <c r="J454" s="560"/>
      <c r="K454" s="560"/>
      <c r="L454" s="560"/>
      <c r="M454" s="560"/>
      <c r="N454" s="560"/>
      <c r="O454" s="561"/>
      <c r="P454" s="564" t="s">
        <v>71</v>
      </c>
      <c r="Q454" s="565"/>
      <c r="R454" s="565"/>
      <c r="S454" s="565"/>
      <c r="T454" s="565"/>
      <c r="U454" s="565"/>
      <c r="V454" s="566"/>
      <c r="W454" s="37" t="s">
        <v>69</v>
      </c>
      <c r="X454" s="547">
        <f>IFERROR(SUM(X447:X452),"0")</f>
        <v>188</v>
      </c>
      <c r="Y454" s="547">
        <f>IFERROR(SUM(Y447:Y452),"0")</f>
        <v>190.08</v>
      </c>
      <c r="Z454" s="37"/>
      <c r="AA454" s="548"/>
      <c r="AB454" s="548"/>
      <c r="AC454" s="548"/>
    </row>
    <row r="455" spans="1:68" ht="14.25" hidden="1" customHeight="1" x14ac:dyDescent="0.25">
      <c r="A455" s="567" t="s">
        <v>73</v>
      </c>
      <c r="B455" s="560"/>
      <c r="C455" s="560"/>
      <c r="D455" s="560"/>
      <c r="E455" s="560"/>
      <c r="F455" s="560"/>
      <c r="G455" s="560"/>
      <c r="H455" s="560"/>
      <c r="I455" s="560"/>
      <c r="J455" s="560"/>
      <c r="K455" s="560"/>
      <c r="L455" s="560"/>
      <c r="M455" s="560"/>
      <c r="N455" s="560"/>
      <c r="O455" s="560"/>
      <c r="P455" s="560"/>
      <c r="Q455" s="560"/>
      <c r="R455" s="560"/>
      <c r="S455" s="560"/>
      <c r="T455" s="560"/>
      <c r="U455" s="560"/>
      <c r="V455" s="560"/>
      <c r="W455" s="560"/>
      <c r="X455" s="560"/>
      <c r="Y455" s="560"/>
      <c r="Z455" s="560"/>
      <c r="AA455" s="541"/>
      <c r="AB455" s="541"/>
      <c r="AC455" s="541"/>
    </row>
    <row r="456" spans="1:68" ht="16.5" hidden="1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59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64" t="s">
        <v>71</v>
      </c>
      <c r="Q459" s="565"/>
      <c r="R459" s="565"/>
      <c r="S459" s="565"/>
      <c r="T459" s="565"/>
      <c r="U459" s="565"/>
      <c r="V459" s="566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hidden="1" x14ac:dyDescent="0.2">
      <c r="A460" s="560"/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1"/>
      <c r="P460" s="564" t="s">
        <v>71</v>
      </c>
      <c r="Q460" s="565"/>
      <c r="R460" s="565"/>
      <c r="S460" s="565"/>
      <c r="T460" s="565"/>
      <c r="U460" s="565"/>
      <c r="V460" s="566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hidden="1" customHeight="1" x14ac:dyDescent="0.2">
      <c r="A461" s="577" t="s">
        <v>706</v>
      </c>
      <c r="B461" s="578"/>
      <c r="C461" s="578"/>
      <c r="D461" s="578"/>
      <c r="E461" s="578"/>
      <c r="F461" s="578"/>
      <c r="G461" s="578"/>
      <c r="H461" s="578"/>
      <c r="I461" s="578"/>
      <c r="J461" s="578"/>
      <c r="K461" s="578"/>
      <c r="L461" s="578"/>
      <c r="M461" s="578"/>
      <c r="N461" s="578"/>
      <c r="O461" s="578"/>
      <c r="P461" s="578"/>
      <c r="Q461" s="578"/>
      <c r="R461" s="578"/>
      <c r="S461" s="578"/>
      <c r="T461" s="578"/>
      <c r="U461" s="578"/>
      <c r="V461" s="578"/>
      <c r="W461" s="578"/>
      <c r="X461" s="578"/>
      <c r="Y461" s="578"/>
      <c r="Z461" s="578"/>
      <c r="AA461" s="48"/>
      <c r="AB461" s="48"/>
      <c r="AC461" s="48"/>
    </row>
    <row r="462" spans="1:68" ht="16.5" hidden="1" customHeight="1" x14ac:dyDescent="0.25">
      <c r="A462" s="562" t="s">
        <v>706</v>
      </c>
      <c r="B462" s="560"/>
      <c r="C462" s="560"/>
      <c r="D462" s="560"/>
      <c r="E462" s="560"/>
      <c r="F462" s="560"/>
      <c r="G462" s="560"/>
      <c r="H462" s="560"/>
      <c r="I462" s="560"/>
      <c r="J462" s="560"/>
      <c r="K462" s="560"/>
      <c r="L462" s="560"/>
      <c r="M462" s="560"/>
      <c r="N462" s="560"/>
      <c r="O462" s="560"/>
      <c r="P462" s="560"/>
      <c r="Q462" s="560"/>
      <c r="R462" s="560"/>
      <c r="S462" s="560"/>
      <c r="T462" s="560"/>
      <c r="U462" s="560"/>
      <c r="V462" s="560"/>
      <c r="W462" s="560"/>
      <c r="X462" s="560"/>
      <c r="Y462" s="560"/>
      <c r="Z462" s="560"/>
      <c r="AA462" s="540"/>
      <c r="AB462" s="540"/>
      <c r="AC462" s="540"/>
    </row>
    <row r="463" spans="1:68" ht="14.25" hidden="1" customHeight="1" x14ac:dyDescent="0.25">
      <c r="A463" s="567" t="s">
        <v>99</v>
      </c>
      <c r="B463" s="560"/>
      <c r="C463" s="560"/>
      <c r="D463" s="560"/>
      <c r="E463" s="560"/>
      <c r="F463" s="560"/>
      <c r="G463" s="560"/>
      <c r="H463" s="560"/>
      <c r="I463" s="560"/>
      <c r="J463" s="560"/>
      <c r="K463" s="560"/>
      <c r="L463" s="560"/>
      <c r="M463" s="560"/>
      <c r="N463" s="560"/>
      <c r="O463" s="560"/>
      <c r="P463" s="560"/>
      <c r="Q463" s="560"/>
      <c r="R463" s="560"/>
      <c r="S463" s="560"/>
      <c r="T463" s="560"/>
      <c r="U463" s="560"/>
      <c r="V463" s="560"/>
      <c r="W463" s="560"/>
      <c r="X463" s="560"/>
      <c r="Y463" s="560"/>
      <c r="Z463" s="560"/>
      <c r="AA463" s="541"/>
      <c r="AB463" s="541"/>
      <c r="AC463" s="541"/>
    </row>
    <row r="464" spans="1:68" ht="27" hidden="1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5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 t="s">
        <v>103</v>
      </c>
      <c r="M466" s="33" t="s">
        <v>104</v>
      </c>
      <c r="N466" s="33"/>
      <c r="O466" s="32">
        <v>50</v>
      </c>
      <c r="P466" s="6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 t="s">
        <v>106</v>
      </c>
      <c r="AK466" s="68">
        <v>96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70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9"/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1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hidden="1" x14ac:dyDescent="0.2">
      <c r="A469" s="560"/>
      <c r="B469" s="560"/>
      <c r="C469" s="560"/>
      <c r="D469" s="560"/>
      <c r="E469" s="560"/>
      <c r="F469" s="560"/>
      <c r="G469" s="560"/>
      <c r="H469" s="560"/>
      <c r="I469" s="560"/>
      <c r="J469" s="560"/>
      <c r="K469" s="560"/>
      <c r="L469" s="560"/>
      <c r="M469" s="560"/>
      <c r="N469" s="560"/>
      <c r="O469" s="561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hidden="1" customHeight="1" x14ac:dyDescent="0.25">
      <c r="A470" s="567" t="s">
        <v>135</v>
      </c>
      <c r="B470" s="560"/>
      <c r="C470" s="560"/>
      <c r="D470" s="560"/>
      <c r="E470" s="560"/>
      <c r="F470" s="560"/>
      <c r="G470" s="560"/>
      <c r="H470" s="560"/>
      <c r="I470" s="560"/>
      <c r="J470" s="560"/>
      <c r="K470" s="560"/>
      <c r="L470" s="560"/>
      <c r="M470" s="560"/>
      <c r="N470" s="560"/>
      <c r="O470" s="560"/>
      <c r="P470" s="560"/>
      <c r="Q470" s="560"/>
      <c r="R470" s="560"/>
      <c r="S470" s="560"/>
      <c r="T470" s="560"/>
      <c r="U470" s="560"/>
      <c r="V470" s="560"/>
      <c r="W470" s="560"/>
      <c r="X470" s="560"/>
      <c r="Y470" s="560"/>
      <c r="Z470" s="560"/>
      <c r="AA470" s="541"/>
      <c r="AB470" s="541"/>
      <c r="AC470" s="541"/>
    </row>
    <row r="471" spans="1:68" ht="27" hidden="1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807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5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9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64" t="s">
        <v>71</v>
      </c>
      <c r="Q474" s="565"/>
      <c r="R474" s="565"/>
      <c r="S474" s="565"/>
      <c r="T474" s="565"/>
      <c r="U474" s="565"/>
      <c r="V474" s="566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hidden="1" x14ac:dyDescent="0.2">
      <c r="A475" s="560"/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1"/>
      <c r="P475" s="564" t="s">
        <v>71</v>
      </c>
      <c r="Q475" s="565"/>
      <c r="R475" s="565"/>
      <c r="S475" s="565"/>
      <c r="T475" s="565"/>
      <c r="U475" s="565"/>
      <c r="V475" s="566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hidden="1" customHeight="1" x14ac:dyDescent="0.25">
      <c r="A476" s="567" t="s">
        <v>64</v>
      </c>
      <c r="B476" s="560"/>
      <c r="C476" s="560"/>
      <c r="D476" s="560"/>
      <c r="E476" s="560"/>
      <c r="F476" s="560"/>
      <c r="G476" s="560"/>
      <c r="H476" s="560"/>
      <c r="I476" s="560"/>
      <c r="J476" s="560"/>
      <c r="K476" s="560"/>
      <c r="L476" s="560"/>
      <c r="M476" s="560"/>
      <c r="N476" s="560"/>
      <c r="O476" s="560"/>
      <c r="P476" s="560"/>
      <c r="Q476" s="560"/>
      <c r="R476" s="560"/>
      <c r="S476" s="560"/>
      <c r="T476" s="560"/>
      <c r="U476" s="560"/>
      <c r="V476" s="560"/>
      <c r="W476" s="560"/>
      <c r="X476" s="560"/>
      <c r="Y476" s="560"/>
      <c r="Z476" s="560"/>
      <c r="AA476" s="541"/>
      <c r="AB476" s="541"/>
      <c r="AC476" s="541"/>
    </row>
    <row r="477" spans="1:68" ht="27" hidden="1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64" t="s">
        <v>71</v>
      </c>
      <c r="Q479" s="565"/>
      <c r="R479" s="565"/>
      <c r="S479" s="565"/>
      <c r="T479" s="565"/>
      <c r="U479" s="565"/>
      <c r="V479" s="566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64" t="s">
        <v>71</v>
      </c>
      <c r="Q480" s="565"/>
      <c r="R480" s="565"/>
      <c r="S480" s="565"/>
      <c r="T480" s="565"/>
      <c r="U480" s="565"/>
      <c r="V480" s="566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hidden="1" customHeight="1" x14ac:dyDescent="0.25">
      <c r="A481" s="567" t="s">
        <v>73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1"/>
      <c r="AB481" s="541"/>
      <c r="AC481" s="541"/>
    </row>
    <row r="482" spans="1:68" ht="27" hidden="1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59"/>
      <c r="B483" s="560"/>
      <c r="C483" s="560"/>
      <c r="D483" s="560"/>
      <c r="E483" s="560"/>
      <c r="F483" s="560"/>
      <c r="G483" s="560"/>
      <c r="H483" s="560"/>
      <c r="I483" s="560"/>
      <c r="J483" s="560"/>
      <c r="K483" s="560"/>
      <c r="L483" s="560"/>
      <c r="M483" s="560"/>
      <c r="N483" s="560"/>
      <c r="O483" s="561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hidden="1" x14ac:dyDescent="0.2">
      <c r="A484" s="560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67" t="s">
        <v>165</v>
      </c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0"/>
      <c r="P485" s="560"/>
      <c r="Q485" s="560"/>
      <c r="R485" s="560"/>
      <c r="S485" s="560"/>
      <c r="T485" s="560"/>
      <c r="U485" s="560"/>
      <c r="V485" s="560"/>
      <c r="W485" s="560"/>
      <c r="X485" s="560"/>
      <c r="Y485" s="560"/>
      <c r="Z485" s="560"/>
      <c r="AA485" s="541"/>
      <c r="AB485" s="541"/>
      <c r="AC485" s="541"/>
    </row>
    <row r="486" spans="1:68" ht="27" hidden="1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4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4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hidden="1" customHeight="1" x14ac:dyDescent="0.25">
      <c r="A490" s="562" t="s">
        <v>743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0"/>
      <c r="AB490" s="540"/>
      <c r="AC490" s="540"/>
    </row>
    <row r="491" spans="1:68" ht="14.25" hidden="1" customHeight="1" x14ac:dyDescent="0.25">
      <c r="A491" s="567" t="s">
        <v>135</v>
      </c>
      <c r="B491" s="560"/>
      <c r="C491" s="560"/>
      <c r="D491" s="560"/>
      <c r="E491" s="560"/>
      <c r="F491" s="560"/>
      <c r="G491" s="560"/>
      <c r="H491" s="560"/>
      <c r="I491" s="560"/>
      <c r="J491" s="560"/>
      <c r="K491" s="560"/>
      <c r="L491" s="560"/>
      <c r="M491" s="560"/>
      <c r="N491" s="560"/>
      <c r="O491" s="560"/>
      <c r="P491" s="560"/>
      <c r="Q491" s="560"/>
      <c r="R491" s="560"/>
      <c r="S491" s="560"/>
      <c r="T491" s="560"/>
      <c r="U491" s="560"/>
      <c r="V491" s="560"/>
      <c r="W491" s="560"/>
      <c r="X491" s="560"/>
      <c r="Y491" s="560"/>
      <c r="Z491" s="560"/>
      <c r="AA491" s="541"/>
      <c r="AB491" s="541"/>
      <c r="AC491" s="541"/>
    </row>
    <row r="492" spans="1:68" ht="27" hidden="1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22"/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721"/>
      <c r="P495" s="705" t="s">
        <v>747</v>
      </c>
      <c r="Q495" s="669"/>
      <c r="R495" s="669"/>
      <c r="S495" s="669"/>
      <c r="T495" s="669"/>
      <c r="U495" s="669"/>
      <c r="V495" s="670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1497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1556.0399999999997</v>
      </c>
      <c r="Z495" s="37"/>
      <c r="AA495" s="548"/>
      <c r="AB495" s="548"/>
      <c r="AC495" s="548"/>
    </row>
    <row r="496" spans="1:68" x14ac:dyDescent="0.2">
      <c r="A496" s="560"/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721"/>
      <c r="P496" s="705" t="s">
        <v>748</v>
      </c>
      <c r="Q496" s="669"/>
      <c r="R496" s="669"/>
      <c r="S496" s="669"/>
      <c r="T496" s="669"/>
      <c r="U496" s="669"/>
      <c r="V496" s="670"/>
      <c r="W496" s="37" t="s">
        <v>69</v>
      </c>
      <c r="X496" s="547">
        <f>IFERROR(SUM(BM22:BM492),"0")</f>
        <v>1591.272554001554</v>
      </c>
      <c r="Y496" s="547">
        <f>IFERROR(SUM(BN22:BN492),"0")</f>
        <v>1653.2430000000002</v>
      </c>
      <c r="Z496" s="37"/>
      <c r="AA496" s="548"/>
      <c r="AB496" s="548"/>
      <c r="AC496" s="548"/>
    </row>
    <row r="497" spans="1:32" x14ac:dyDescent="0.2">
      <c r="A497" s="560"/>
      <c r="B497" s="560"/>
      <c r="C497" s="560"/>
      <c r="D497" s="560"/>
      <c r="E497" s="560"/>
      <c r="F497" s="560"/>
      <c r="G497" s="560"/>
      <c r="H497" s="560"/>
      <c r="I497" s="560"/>
      <c r="J497" s="560"/>
      <c r="K497" s="560"/>
      <c r="L497" s="560"/>
      <c r="M497" s="560"/>
      <c r="N497" s="560"/>
      <c r="O497" s="721"/>
      <c r="P497" s="705" t="s">
        <v>749</v>
      </c>
      <c r="Q497" s="669"/>
      <c r="R497" s="669"/>
      <c r="S497" s="669"/>
      <c r="T497" s="669"/>
      <c r="U497" s="669"/>
      <c r="V497" s="670"/>
      <c r="W497" s="37" t="s">
        <v>750</v>
      </c>
      <c r="X497" s="38">
        <f>ROUNDUP(SUM(BO22:BO492),0)</f>
        <v>3</v>
      </c>
      <c r="Y497" s="38">
        <f>ROUNDUP(SUM(BP22:BP492),0)</f>
        <v>3</v>
      </c>
      <c r="Z497" s="37"/>
      <c r="AA497" s="548"/>
      <c r="AB497" s="548"/>
      <c r="AC497" s="548"/>
    </row>
    <row r="498" spans="1:32" x14ac:dyDescent="0.2">
      <c r="A498" s="560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721"/>
      <c r="P498" s="705" t="s">
        <v>751</v>
      </c>
      <c r="Q498" s="669"/>
      <c r="R498" s="669"/>
      <c r="S498" s="669"/>
      <c r="T498" s="669"/>
      <c r="U498" s="669"/>
      <c r="V498" s="670"/>
      <c r="W498" s="37" t="s">
        <v>69</v>
      </c>
      <c r="X498" s="547">
        <f>GrossWeightTotal+PalletQtyTotal*25</f>
        <v>1666.272554001554</v>
      </c>
      <c r="Y498" s="547">
        <f>GrossWeightTotalR+PalletQtyTotalR*25</f>
        <v>1728.2430000000002</v>
      </c>
      <c r="Z498" s="37"/>
      <c r="AA498" s="548"/>
      <c r="AB498" s="548"/>
      <c r="AC498" s="548"/>
    </row>
    <row r="499" spans="1:32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721"/>
      <c r="P499" s="705" t="s">
        <v>752</v>
      </c>
      <c r="Q499" s="669"/>
      <c r="R499" s="669"/>
      <c r="S499" s="669"/>
      <c r="T499" s="669"/>
      <c r="U499" s="669"/>
      <c r="V499" s="670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271.01272122938786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278</v>
      </c>
      <c r="Z499" s="37"/>
      <c r="AA499" s="548"/>
      <c r="AB499" s="548"/>
      <c r="AC499" s="548"/>
    </row>
    <row r="500" spans="1:32" ht="14.25" hidden="1" customHeight="1" x14ac:dyDescent="0.2">
      <c r="A500" s="560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721"/>
      <c r="P500" s="705" t="s">
        <v>753</v>
      </c>
      <c r="Q500" s="669"/>
      <c r="R500" s="669"/>
      <c r="S500" s="669"/>
      <c r="T500" s="669"/>
      <c r="U500" s="669"/>
      <c r="V500" s="670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3.3220499999999999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94" t="s">
        <v>97</v>
      </c>
      <c r="D502" s="622"/>
      <c r="E502" s="622"/>
      <c r="F502" s="622"/>
      <c r="G502" s="622"/>
      <c r="H502" s="623"/>
      <c r="I502" s="594" t="s">
        <v>250</v>
      </c>
      <c r="J502" s="622"/>
      <c r="K502" s="622"/>
      <c r="L502" s="622"/>
      <c r="M502" s="622"/>
      <c r="N502" s="622"/>
      <c r="O502" s="622"/>
      <c r="P502" s="622"/>
      <c r="Q502" s="622"/>
      <c r="R502" s="622"/>
      <c r="S502" s="623"/>
      <c r="T502" s="594" t="s">
        <v>535</v>
      </c>
      <c r="U502" s="623"/>
      <c r="V502" s="594" t="s">
        <v>592</v>
      </c>
      <c r="W502" s="622"/>
      <c r="X502" s="623"/>
      <c r="Y502" s="542" t="s">
        <v>644</v>
      </c>
      <c r="Z502" s="594" t="s">
        <v>706</v>
      </c>
      <c r="AA502" s="623"/>
      <c r="AB502" s="52"/>
      <c r="AC502" s="52"/>
      <c r="AF502" s="543"/>
    </row>
    <row r="503" spans="1:32" ht="14.25" customHeight="1" thickTop="1" x14ac:dyDescent="0.2">
      <c r="A503" s="599" t="s">
        <v>756</v>
      </c>
      <c r="B503" s="594" t="s">
        <v>63</v>
      </c>
      <c r="C503" s="594" t="s">
        <v>98</v>
      </c>
      <c r="D503" s="594" t="s">
        <v>116</v>
      </c>
      <c r="E503" s="594" t="s">
        <v>172</v>
      </c>
      <c r="F503" s="594" t="s">
        <v>192</v>
      </c>
      <c r="G503" s="594" t="s">
        <v>222</v>
      </c>
      <c r="H503" s="594" t="s">
        <v>97</v>
      </c>
      <c r="I503" s="594" t="s">
        <v>251</v>
      </c>
      <c r="J503" s="594" t="s">
        <v>292</v>
      </c>
      <c r="K503" s="594" t="s">
        <v>352</v>
      </c>
      <c r="L503" s="594" t="s">
        <v>397</v>
      </c>
      <c r="M503" s="594" t="s">
        <v>413</v>
      </c>
      <c r="N503" s="543"/>
      <c r="O503" s="594" t="s">
        <v>425</v>
      </c>
      <c r="P503" s="594" t="s">
        <v>435</v>
      </c>
      <c r="Q503" s="594" t="s">
        <v>442</v>
      </c>
      <c r="R503" s="594" t="s">
        <v>447</v>
      </c>
      <c r="S503" s="594" t="s">
        <v>525</v>
      </c>
      <c r="T503" s="594" t="s">
        <v>536</v>
      </c>
      <c r="U503" s="594" t="s">
        <v>570</v>
      </c>
      <c r="V503" s="594" t="s">
        <v>593</v>
      </c>
      <c r="W503" s="594" t="s">
        <v>625</v>
      </c>
      <c r="X503" s="594" t="s">
        <v>640</v>
      </c>
      <c r="Y503" s="594" t="s">
        <v>644</v>
      </c>
      <c r="Z503" s="594" t="s">
        <v>706</v>
      </c>
      <c r="AA503" s="594" t="s">
        <v>743</v>
      </c>
      <c r="AB503" s="52"/>
      <c r="AC503" s="52"/>
      <c r="AF503" s="543"/>
    </row>
    <row r="504" spans="1:32" ht="13.5" customHeight="1" thickBot="1" x14ac:dyDescent="0.25">
      <c r="A504" s="600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43"/>
      <c r="O504" s="595"/>
      <c r="P504" s="595"/>
      <c r="Q504" s="595"/>
      <c r="R504" s="595"/>
      <c r="S504" s="595"/>
      <c r="T504" s="595"/>
      <c r="U504" s="595"/>
      <c r="V504" s="595"/>
      <c r="W504" s="595"/>
      <c r="X504" s="595"/>
      <c r="Y504" s="595"/>
      <c r="Z504" s="595"/>
      <c r="AA504" s="595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0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46">
        <f>IFERROR(Y86*1,"0")+IFERROR(Y87*1,"0")+IFERROR(Y88*1,"0")+IFERROR(Y92*1,"0")+IFERROR(Y93*1,"0")+IFERROR(Y94*1,"0")+IFERROR(Y95*1,"0")</f>
        <v>121.5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121.5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175.2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84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101.39999999999999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435</v>
      </c>
      <c r="U505" s="46">
        <f>IFERROR(Y367*1,"0")+IFERROR(Y368*1,"0")+IFERROR(Y369*1,"0")+IFERROR(Y373*1,"0")+IFERROR(Y374*1,"0")+IFERROR(Y378*1,"0")+IFERROR(Y379*1,"0")+IFERROR(Y383*1,"0")</f>
        <v>0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517.43999999999994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HOsmP8JNPNJoPhg3Zeok63miIwVaQUps4YOvs0tfZ3gtHVTitwpt0o+pWmxBojEznqubtx8kS/i1AV0YLzDJZw==" saltValue="i+jk+fAGqeAYYilPi5bpqA==" spinCount="100000" sheet="1" objects="1" scenarios="1" sort="0" autoFilter="0" pivotTables="0"/>
  <autoFilter ref="A18:AF5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97,00"/>
        <filter val="1 591,27"/>
        <filter val="1 666,27"/>
        <filter val="101,00"/>
        <filter val="106,00"/>
        <filter val="114,00"/>
        <filter val="118,00"/>
        <filter val="12,44"/>
        <filter val="137,00"/>
        <filter val="14,07"/>
        <filter val="14,57"/>
        <filter val="160,00"/>
        <filter val="17,73"/>
        <filter val="173,00"/>
        <filter val="188,00"/>
        <filter val="19,13"/>
        <filter val="220,00"/>
        <filter val="266,00"/>
        <filter val="271,01"/>
        <filter val="3"/>
        <filter val="34,58"/>
        <filter val="35,00"/>
        <filter val="35,61"/>
        <filter val="41,67"/>
        <filter val="47,00"/>
        <filter val="48,00"/>
        <filter val="58,00"/>
        <filter val="72,08"/>
        <filter val="83,00"/>
        <filter val="9,13"/>
        <filter val="90,00"/>
        <filter val="97,00"/>
      </filters>
    </filterColumn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D433:E433"/>
    <mergeCell ref="D262:E262"/>
    <mergeCell ref="P368:T368"/>
    <mergeCell ref="P122:V122"/>
    <mergeCell ref="D237:E237"/>
    <mergeCell ref="P43:V43"/>
    <mergeCell ref="P285:V285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Q6:R6"/>
    <mergeCell ref="D29:E29"/>
    <mergeCell ref="P75:T75"/>
    <mergeCell ref="P357:T357"/>
    <mergeCell ref="F5:G5"/>
    <mergeCell ref="V11:W11"/>
    <mergeCell ref="A9:C9"/>
    <mergeCell ref="Q13:R13"/>
    <mergeCell ref="A127:O128"/>
    <mergeCell ref="U17:V1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P243:T243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D321:E321"/>
    <mergeCell ref="P278:T278"/>
    <mergeCell ref="P107:T107"/>
    <mergeCell ref="P101:T101"/>
    <mergeCell ref="P63:V63"/>
    <mergeCell ref="D202:E202"/>
    <mergeCell ref="P32:V32"/>
    <mergeCell ref="P47:V47"/>
    <mergeCell ref="P41:T41"/>
    <mergeCell ref="A35:O36"/>
    <mergeCell ref="P61:T61"/>
    <mergeCell ref="P125:T12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A370:O371"/>
    <mergeCell ref="D457:E457"/>
    <mergeCell ref="P367:T367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D373:E373"/>
    <mergeCell ref="A455:Z455"/>
    <mergeCell ref="D320:E320"/>
    <mergeCell ref="D447:E447"/>
    <mergeCell ref="P301:T301"/>
    <mergeCell ref="P255:V255"/>
    <mergeCell ref="A461:Z461"/>
    <mergeCell ref="P421:V421"/>
    <mergeCell ref="D434:E434"/>
    <mergeCell ref="D383:E383"/>
    <mergeCell ref="D415:E415"/>
    <mergeCell ref="P472:T472"/>
    <mergeCell ref="A491:Z491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474:V474"/>
    <mergeCell ref="P97:V97"/>
    <mergeCell ref="D389:E389"/>
    <mergeCell ref="P176:T176"/>
    <mergeCell ref="P114:T114"/>
    <mergeCell ref="P241:T241"/>
    <mergeCell ref="A157:Z157"/>
    <mergeCell ref="A481:Z481"/>
    <mergeCell ref="A399:O400"/>
    <mergeCell ref="A273:Z273"/>
    <mergeCell ref="D436:E436"/>
    <mergeCell ref="D292:E292"/>
    <mergeCell ref="P346:T346"/>
    <mergeCell ref="D227:E227"/>
    <mergeCell ref="P321:T321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D288:E288"/>
    <mergeCell ref="P130:T130"/>
    <mergeCell ref="D136:E136"/>
    <mergeCell ref="P46:T46"/>
    <mergeCell ref="D154:E154"/>
    <mergeCell ref="D225:E225"/>
    <mergeCell ref="D22:E22"/>
    <mergeCell ref="M17:M18"/>
    <mergeCell ref="A39:Z39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A175:Z175"/>
    <mergeCell ref="P410:V410"/>
    <mergeCell ref="P174:V174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O17:O18"/>
    <mergeCell ref="A106:Z106"/>
    <mergeCell ref="D164:E164"/>
    <mergeCell ref="AA17:AA18"/>
    <mergeCell ref="H10:M10"/>
    <mergeCell ref="A377:Z377"/>
    <mergeCell ref="AC17:AC18"/>
    <mergeCell ref="A409:O410"/>
    <mergeCell ref="P108:T108"/>
    <mergeCell ref="D393:E393"/>
    <mergeCell ref="P254:T254"/>
    <mergeCell ref="A12:M12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P164:T164"/>
    <mergeCell ref="D299:E299"/>
    <mergeCell ref="D222:E222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80:T80"/>
    <mergeCell ref="D194:E194"/>
    <mergeCell ref="P173:V173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445:V445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D206:E206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P384:V384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P150:V150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A401:Z401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A483:O484"/>
    <mergeCell ref="H503:H504"/>
    <mergeCell ref="P442:T442"/>
    <mergeCell ref="P467:T467"/>
    <mergeCell ref="P489:V489"/>
    <mergeCell ref="D448:E448"/>
    <mergeCell ref="Y503:Y504"/>
    <mergeCell ref="D492:E492"/>
    <mergeCell ref="Z503:Z504"/>
    <mergeCell ref="P439:V439"/>
    <mergeCell ref="A438:O439"/>
    <mergeCell ref="P427:T427"/>
    <mergeCell ref="P497:V497"/>
    <mergeCell ref="P484:V484"/>
    <mergeCell ref="E503:E504"/>
    <mergeCell ref="A470:Z470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P353:T353"/>
    <mergeCell ref="P82:V82"/>
    <mergeCell ref="A134:Z134"/>
    <mergeCell ref="A265:Z265"/>
    <mergeCell ref="P354:V354"/>
    <mergeCell ref="P183:V183"/>
    <mergeCell ref="A43:O44"/>
    <mergeCell ref="P133:V133"/>
    <mergeCell ref="D390:E390"/>
    <mergeCell ref="A123:Z123"/>
    <mergeCell ref="P127:V127"/>
    <mergeCell ref="A132:O133"/>
    <mergeCell ref="P245:T24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P417:V417"/>
    <mergeCell ref="P456:T456"/>
    <mergeCell ref="P414:T414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Q12:R12"/>
    <mergeCell ref="I17:I18"/>
    <mergeCell ref="D141:E141"/>
    <mergeCell ref="D306:E306"/>
    <mergeCell ref="D135:E135"/>
    <mergeCell ref="A246:O247"/>
    <mergeCell ref="P352:T352"/>
    <mergeCell ref="D72:E72"/>
    <mergeCell ref="A326:Z326"/>
    <mergeCell ref="P178:V178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51:T51"/>
    <mergeCell ref="A295:Z295"/>
    <mergeCell ref="P57:V57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493:O494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97:E397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8:M8"/>
    <mergeCell ref="H9:I9"/>
    <mergeCell ref="P24:V24"/>
    <mergeCell ref="W17:W18"/>
    <mergeCell ref="A281:Z281"/>
    <mergeCell ref="P35:V35"/>
    <mergeCell ref="D316:E316"/>
    <mergeCell ref="A218:Z218"/>
    <mergeCell ref="D210:E210"/>
    <mergeCell ref="D308:E308"/>
    <mergeCell ref="D209:E209"/>
    <mergeCell ref="P166:T166"/>
    <mergeCell ref="A282:Z282"/>
    <mergeCell ref="P103:T103"/>
    <mergeCell ref="D108:E108"/>
    <mergeCell ref="P52:T52"/>
    <mergeCell ref="P29:T29"/>
    <mergeCell ref="P100:T100"/>
    <mergeCell ref="D81:E81"/>
    <mergeCell ref="P94:T94"/>
    <mergeCell ref="D379:E379"/>
    <mergeCell ref="D208:E208"/>
    <mergeCell ref="A211:O212"/>
    <mergeCell ref="D300:E300"/>
    <mergeCell ref="P279:V279"/>
    <mergeCell ref="P237:T237"/>
    <mergeCell ref="P329:T329"/>
    <mergeCell ref="P158:T158"/>
    <mergeCell ref="A49:Z49"/>
    <mergeCell ref="P211:V211"/>
    <mergeCell ref="P89:V89"/>
    <mergeCell ref="P56:T56"/>
    <mergeCell ref="D53:E53"/>
    <mergeCell ref="A50:Z50"/>
    <mergeCell ref="D55:E55"/>
    <mergeCell ref="D30:E30"/>
    <mergeCell ref="D353:E353"/>
    <mergeCell ref="P224:T224"/>
    <mergeCell ref="P322:T322"/>
    <mergeCell ref="P260:T260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D442:E442"/>
    <mergeCell ref="D302:E302"/>
    <mergeCell ref="D429:E429"/>
    <mergeCell ref="P399:V399"/>
    <mergeCell ref="D443:E443"/>
    <mergeCell ref="A421:O422"/>
    <mergeCell ref="P309:T309"/>
    <mergeCell ref="D172:E172"/>
    <mergeCell ref="P88:T88"/>
    <mergeCell ref="D369:E369"/>
    <mergeCell ref="P223:T223"/>
    <mergeCell ref="D160:E160"/>
    <mergeCell ref="P149:V149"/>
    <mergeCell ref="P251:T251"/>
    <mergeCell ref="A104:O105"/>
    <mergeCell ref="P102:T102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P220:T220"/>
    <mergeCell ref="A65:Z65"/>
    <mergeCell ref="D426:E426"/>
    <mergeCell ref="A77:O78"/>
    <mergeCell ref="D66:E66"/>
    <mergeCell ref="D92:E92"/>
    <mergeCell ref="D67:E67"/>
    <mergeCell ref="A140:Z140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  <mergeCell ref="P453:V453"/>
    <mergeCell ref="P389:T389"/>
    <mergeCell ref="D297:E297"/>
    <mergeCell ref="P324:V324"/>
    <mergeCell ref="P391:T3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4 X56 X60 X80 X86:X88 X92 X94:X95 X100:X102 X107 X113 X115 X125:X126 X131 X160:X161 X164 X182 X191:X196 X198 X202:X205 X207:X210 X228 X250 X252 X268:X269 X297 X306 X315 X322:X323 X335:X336 X342:X345 X352 X368 X373 X378:X379 X392 X426:X428 X431 X441 X443 X447:X449 X466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VvnN2cHETap3asHGPwuHrReotIahqUjTbS20HgnI8L4adPIWhKk5LkC2a6pc0lMfv0He+nUnDdQZxdTLlkcyzQ==" saltValue="w1WtzLCy9OkjdI9jrI4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2025-10-22T12:02:17Z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