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80FA792-D44C-47B3-B35B-7F4F4EFE3F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Z82" i="1" l="1"/>
  <c r="Z69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Z77" i="1" s="1"/>
  <c r="BN73" i="1"/>
  <c r="Z75" i="1"/>
  <c r="BN75" i="1"/>
  <c r="Z81" i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Z337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Z211" i="1" s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Z246" i="1" s="1"/>
  <c r="BP245" i="1"/>
  <c r="BN245" i="1"/>
  <c r="Z245" i="1"/>
  <c r="Y247" i="1"/>
  <c r="L505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Z270" i="1" s="1"/>
  <c r="R505" i="1"/>
  <c r="BP291" i="1"/>
  <c r="BN291" i="1"/>
  <c r="Z291" i="1"/>
  <c r="Z293" i="1" s="1"/>
  <c r="Y304" i="1"/>
  <c r="BP299" i="1"/>
  <c r="BN299" i="1"/>
  <c r="Z299" i="1"/>
  <c r="BP307" i="1"/>
  <c r="BN307" i="1"/>
  <c r="Z307" i="1"/>
  <c r="Z311" i="1" s="1"/>
  <c r="Y311" i="1"/>
  <c r="Z317" i="1"/>
  <c r="BP315" i="1"/>
  <c r="BN315" i="1"/>
  <c r="Z315" i="1"/>
  <c r="Y325" i="1"/>
  <c r="BP328" i="1"/>
  <c r="BN328" i="1"/>
  <c r="Z328" i="1"/>
  <c r="Z330" i="1" s="1"/>
  <c r="BP343" i="1"/>
  <c r="BN343" i="1"/>
  <c r="Z343" i="1"/>
  <c r="Z349" i="1" s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Y445" i="1"/>
  <c r="BP449" i="1"/>
  <c r="BN449" i="1"/>
  <c r="Z449" i="1"/>
  <c r="Y453" i="1"/>
  <c r="Z459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53" i="1" l="1"/>
  <c r="Z474" i="1"/>
  <c r="Z438" i="1"/>
  <c r="Z263" i="1"/>
  <c r="Z255" i="1"/>
  <c r="Z96" i="1"/>
  <c r="Z89" i="1"/>
  <c r="Z57" i="1"/>
  <c r="Y497" i="1"/>
  <c r="Z199" i="1"/>
  <c r="Z173" i="1"/>
  <c r="Z399" i="1"/>
  <c r="Z230" i="1"/>
  <c r="Y499" i="1"/>
  <c r="Y496" i="1"/>
  <c r="Y498" i="1" s="1"/>
  <c r="Z167" i="1"/>
  <c r="Z143" i="1"/>
  <c r="Z110" i="1"/>
  <c r="Z500" i="1" s="1"/>
  <c r="Y495" i="1"/>
</calcChain>
</file>

<file path=xl/sharedStrings.xml><?xml version="1.0" encoding="utf-8"?>
<sst xmlns="http://schemas.openxmlformats.org/spreadsheetml/2006/main" count="2229" uniqueCount="773">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</sst>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2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24</v>
      </c>
      <c r="Y40" s="546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24.966666666666665</v>
      </c>
      <c r="BN40" s="64">
        <f>IFERROR(Y40*I40/H40,"0")</f>
        <v>33.705000000000005</v>
      </c>
      <c r="BO40" s="64">
        <f>IFERROR(1/J40*(X40/H40),"0")</f>
        <v>3.4722222222222217E-2</v>
      </c>
      <c r="BP40" s="64">
        <f>IFERROR(1/J40*(Y40/H40),"0")</f>
        <v>4.6875000000000007E-2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2.2222222222222219</v>
      </c>
      <c r="Y43" s="547">
        <f>IFERROR(Y40/H40,"0")+IFERROR(Y41/H41,"0")+IFERROR(Y42/H42,"0")</f>
        <v>3.0000000000000004</v>
      </c>
      <c r="Z43" s="547">
        <f>IFERROR(IF(Z40="",0,Z40),"0")+IFERROR(IF(Z41="",0,Z41),"0")+IFERROR(IF(Z42="",0,Z42),"0")</f>
        <v>5.6940000000000004E-2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24</v>
      </c>
      <c r="Y44" s="547">
        <f>IFERROR(SUM(Y40:Y42),"0")</f>
        <v>32.400000000000006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115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134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36</v>
      </c>
      <c r="Y60" s="546">
        <f>IFERROR(IF(X60="",0,CEILING((X60/$H60),1)*$H60),"")</f>
        <v>43.2</v>
      </c>
      <c r="Z60" s="36">
        <f>IFERROR(IF(Y60=0,"",ROUNDUP(Y60/H60,0)*0.01898),"")</f>
        <v>7.5920000000000001E-2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37.449999999999996</v>
      </c>
      <c r="BN60" s="64">
        <f>IFERROR(Y60*I60/H60,"0")</f>
        <v>44.94</v>
      </c>
      <c r="BO60" s="64">
        <f>IFERROR(1/J60*(X60/H60),"0")</f>
        <v>5.2083333333333329E-2</v>
      </c>
      <c r="BP60" s="64">
        <f>IFERROR(1/J60*(Y60/H60),"0")</f>
        <v>6.25E-2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3.333333333333333</v>
      </c>
      <c r="Y63" s="547">
        <f>IFERROR(Y60/H60,"0")+IFERROR(Y61/H61,"0")+IFERROR(Y62/H62,"0")</f>
        <v>4</v>
      </c>
      <c r="Z63" s="547">
        <f>IFERROR(IF(Z60="",0,Z60),"0")+IFERROR(IF(Z61="",0,Z61),"0")+IFERROR(IF(Z62="",0,Z62),"0")</f>
        <v>7.5920000000000001E-2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36</v>
      </c>
      <c r="Y64" s="547">
        <f>IFERROR(SUM(Y60:Y62),"0")</f>
        <v>43.2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20</v>
      </c>
      <c r="Y73" s="546">
        <f>IFERROR(IF(X73="",0,CEILING((X73/$H73),1)*$H73),"")</f>
        <v>25.200000000000003</v>
      </c>
      <c r="Z73" s="36">
        <f>IFERROR(IF(Y73=0,"",ROUNDUP(Y73/H73,0)*0.01898),"")</f>
        <v>5.6940000000000004E-2</v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21.035714285714288</v>
      </c>
      <c r="BN73" s="64">
        <f>IFERROR(Y73*I73/H73,"0")</f>
        <v>26.505000000000006</v>
      </c>
      <c r="BO73" s="64">
        <f>IFERROR(1/J73*(X73/H73),"0")</f>
        <v>3.7202380952380952E-2</v>
      </c>
      <c r="BP73" s="64">
        <f>IFERROR(1/J73*(Y73/H73),"0")</f>
        <v>4.6875E-2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2.3809523809523809</v>
      </c>
      <c r="Y77" s="547">
        <f>IFERROR(Y72/H72,"0")+IFERROR(Y73/H73,"0")+IFERROR(Y74/H74,"0")+IFERROR(Y75/H75,"0")+IFERROR(Y76/H76,"0")</f>
        <v>3</v>
      </c>
      <c r="Z77" s="547">
        <f>IFERROR(IF(Z72="",0,Z72),"0")+IFERROR(IF(Z73="",0,Z73),"0")+IFERROR(IF(Z74="",0,Z74),"0")+IFERROR(IF(Z75="",0,Z75),"0")+IFERROR(IF(Z76="",0,Z76),"0")</f>
        <v>5.6940000000000004E-2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20</v>
      </c>
      <c r="Y78" s="547">
        <f>IFERROR(SUM(Y72:Y76),"0")</f>
        <v>25.200000000000003</v>
      </c>
      <c r="Z78" s="37"/>
      <c r="AA78" s="548"/>
      <c r="AB78" s="548"/>
      <c r="AC78" s="548"/>
    </row>
    <row r="79" spans="1:68" ht="14.25" customHeight="1" x14ac:dyDescent="0.25">
      <c r="A79" s="568" t="s">
        <v>164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171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191</v>
      </c>
      <c r="Y86" s="546">
        <f>IFERROR(IF(X86="",0,CEILING((X86/$H86),1)*$H86),"")</f>
        <v>194.4</v>
      </c>
      <c r="Z86" s="36">
        <f>IFERROR(IF(Y86=0,"",ROUNDUP(Y86/H86,0)*0.01898),"")</f>
        <v>0.34164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198.69305555555553</v>
      </c>
      <c r="BN86" s="64">
        <f>IFERROR(Y86*I86/H86,"0")</f>
        <v>202.22999999999996</v>
      </c>
      <c r="BO86" s="64">
        <f>IFERROR(1/J86*(X86/H86),"0")</f>
        <v>0.27633101851851849</v>
      </c>
      <c r="BP86" s="64">
        <f>IFERROR(1/J86*(Y86/H86),"0")</f>
        <v>0.28125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57</v>
      </c>
      <c r="Y88" s="546">
        <f>IFERROR(IF(X88="",0,CEILING((X88/$H88),1)*$H88),"")</f>
        <v>58.5</v>
      </c>
      <c r="Z88" s="36">
        <f>IFERROR(IF(Y88=0,"",ROUNDUP(Y88/H88,0)*0.00902),"")</f>
        <v>0.11726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59.66</v>
      </c>
      <c r="BN88" s="64">
        <f>IFERROR(Y88*I88/H88,"0")</f>
        <v>61.230000000000004</v>
      </c>
      <c r="BO88" s="64">
        <f>IFERROR(1/J88*(X88/H88),"0")</f>
        <v>9.5959595959595953E-2</v>
      </c>
      <c r="BP88" s="64">
        <f>IFERROR(1/J88*(Y88/H88),"0")</f>
        <v>9.8484848484848481E-2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30.351851851851848</v>
      </c>
      <c r="Y89" s="547">
        <f>IFERROR(Y86/H86,"0")+IFERROR(Y87/H87,"0")+IFERROR(Y88/H88,"0")</f>
        <v>31</v>
      </c>
      <c r="Z89" s="547">
        <f>IFERROR(IF(Z86="",0,Z86),"0")+IFERROR(IF(Z87="",0,Z87),"0")+IFERROR(IF(Z88="",0,Z88),"0")</f>
        <v>0.45889999999999997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248</v>
      </c>
      <c r="Y90" s="547">
        <f>IFERROR(SUM(Y86:Y88),"0")</f>
        <v>252.9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89</v>
      </c>
      <c r="Y92" s="546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94.702592592592595</v>
      </c>
      <c r="BN92" s="64">
        <f>IFERROR(Y92*I92/H92,"0")</f>
        <v>94.808999999999983</v>
      </c>
      <c r="BO92" s="64">
        <f>IFERROR(1/J92*(X92/H92),"0")</f>
        <v>0.17168209876543211</v>
      </c>
      <c r="BP92" s="64">
        <f>IFERROR(1/J92*(Y92/H92),"0")</f>
        <v>0.171875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35</v>
      </c>
      <c r="Y94" s="546">
        <f>IFERROR(IF(X94="",0,CEILING((X94/$H94),1)*$H94),"")</f>
        <v>35.1</v>
      </c>
      <c r="Z94" s="36">
        <f>IFERROR(IF(Y94=0,"",ROUNDUP(Y94/H94,0)*0.00651),"")</f>
        <v>8.4629999999999997E-2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38.266666666666659</v>
      </c>
      <c r="BN94" s="64">
        <f>IFERROR(Y94*I94/H94,"0")</f>
        <v>38.375999999999998</v>
      </c>
      <c r="BO94" s="64">
        <f>IFERROR(1/J94*(X94/H94),"0")</f>
        <v>7.1225071225071226E-2</v>
      </c>
      <c r="BP94" s="64">
        <f>IFERROR(1/J94*(Y94/H94),"0")</f>
        <v>7.1428571428571438E-2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23.950617283950617</v>
      </c>
      <c r="Y96" s="547">
        <f>IFERROR(Y92/H92,"0")+IFERROR(Y93/H93,"0")+IFERROR(Y94/H94,"0")+IFERROR(Y95/H95,"0")</f>
        <v>24</v>
      </c>
      <c r="Z96" s="547">
        <f>IFERROR(IF(Z92="",0,Z92),"0")+IFERROR(IF(Z93="",0,Z93),"0")+IFERROR(IF(Z94="",0,Z94),"0")+IFERROR(IF(Z95="",0,Z95),"0")</f>
        <v>0.29341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124</v>
      </c>
      <c r="Y97" s="547">
        <f>IFERROR(SUM(Y92:Y95),"0")</f>
        <v>124.19999999999999</v>
      </c>
      <c r="Z97" s="37"/>
      <c r="AA97" s="548"/>
      <c r="AB97" s="548"/>
      <c r="AC97" s="548"/>
    </row>
    <row r="98" spans="1:68" ht="16.5" customHeight="1" x14ac:dyDescent="0.25">
      <c r="A98" s="563" t="s">
        <v>190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183</v>
      </c>
      <c r="Y100" s="546">
        <f>IFERROR(IF(X100="",0,CEILING((X100/$H100),1)*$H100),"")</f>
        <v>183.60000000000002</v>
      </c>
      <c r="Z100" s="36">
        <f>IFERROR(IF(Y100=0,"",ROUNDUP(Y100/H100,0)*0.01898),"")</f>
        <v>0.32266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190.37083333333334</v>
      </c>
      <c r="BN100" s="64">
        <f>IFERROR(Y100*I100/H100,"0")</f>
        <v>190.995</v>
      </c>
      <c r="BO100" s="64">
        <f>IFERROR(1/J100*(X100/H100),"0")</f>
        <v>0.26475694444444442</v>
      </c>
      <c r="BP100" s="64">
        <f>IFERROR(1/J100*(Y100/H100),"0")</f>
        <v>0.265625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16.944444444444443</v>
      </c>
      <c r="Y104" s="547">
        <f>IFERROR(Y100/H100,"0")+IFERROR(Y101/H101,"0")+IFERROR(Y102/H102,"0")+IFERROR(Y103/H103,"0")</f>
        <v>17</v>
      </c>
      <c r="Z104" s="547">
        <f>IFERROR(IF(Z100="",0,Z100),"0")+IFERROR(IF(Z101="",0,Z101),"0")+IFERROR(IF(Z102="",0,Z102),"0")+IFERROR(IF(Z103="",0,Z103),"0")</f>
        <v>0.32266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183</v>
      </c>
      <c r="Y105" s="547">
        <f>IFERROR(SUM(Y100:Y103),"0")</f>
        <v>183.60000000000002</v>
      </c>
      <c r="Z105" s="37"/>
      <c r="AA105" s="548"/>
      <c r="AB105" s="548"/>
      <c r="AC105" s="548"/>
    </row>
    <row r="106" spans="1:68" ht="14.25" customHeight="1" x14ac:dyDescent="0.25">
      <c r="A106" s="568" t="s">
        <v>134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64</v>
      </c>
      <c r="Y107" s="546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66.577777777777769</v>
      </c>
      <c r="BN107" s="64">
        <f>IFERROR(Y107*I107/H107,"0")</f>
        <v>67.410000000000011</v>
      </c>
      <c r="BO107" s="64">
        <f>IFERROR(1/J107*(X107/H107),"0")</f>
        <v>9.2592592592592587E-2</v>
      </c>
      <c r="BP107" s="64">
        <f>IFERROR(1/J107*(Y107/H107),"0")</f>
        <v>9.3750000000000014E-2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5.9259259259259256</v>
      </c>
      <c r="Y110" s="547">
        <f>IFERROR(Y107/H107,"0")+IFERROR(Y108/H108,"0")+IFERROR(Y109/H109,"0")</f>
        <v>6.0000000000000009</v>
      </c>
      <c r="Z110" s="547">
        <f>IFERROR(IF(Z107="",0,Z107),"0")+IFERROR(IF(Z108="",0,Z108),"0")+IFERROR(IF(Z109="",0,Z109),"0")</f>
        <v>0.11388000000000001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64</v>
      </c>
      <c r="Y111" s="547">
        <f>IFERROR(SUM(Y107:Y109),"0")</f>
        <v>64.800000000000011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34</v>
      </c>
      <c r="Y113" s="546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36.153333333333336</v>
      </c>
      <c r="BN113" s="64">
        <f>IFERROR(Y113*I113/H113,"0")</f>
        <v>43.065000000000005</v>
      </c>
      <c r="BO113" s="64">
        <f>IFERROR(1/J113*(X113/H113),"0")</f>
        <v>6.558641975308642E-2</v>
      </c>
      <c r="BP113" s="64">
        <f>IFERROR(1/J113*(Y113/H113),"0")</f>
        <v>7.8125E-2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20</v>
      </c>
      <c r="Y115" s="546">
        <f>IFERROR(IF(X115="",0,CEILING((X115/$H115),1)*$H115),"")</f>
        <v>21.6</v>
      </c>
      <c r="Z115" s="36">
        <f>IFERROR(IF(Y115=0,"",ROUNDUP(Y115/H115,0)*0.00651),"")</f>
        <v>5.2080000000000001E-2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21.866666666666664</v>
      </c>
      <c r="BN115" s="64">
        <f>IFERROR(Y115*I115/H115,"0")</f>
        <v>23.616</v>
      </c>
      <c r="BO115" s="64">
        <f>IFERROR(1/J115*(X115/H115),"0")</f>
        <v>4.0700040700040699E-2</v>
      </c>
      <c r="BP115" s="64">
        <f>IFERROR(1/J115*(Y115/H115),"0")</f>
        <v>4.3956043956043959E-2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11.604938271604937</v>
      </c>
      <c r="Y117" s="547">
        <f>IFERROR(Y113/H113,"0")+IFERROR(Y114/H114,"0")+IFERROR(Y115/H115,"0")+IFERROR(Y116/H116,"0")</f>
        <v>13</v>
      </c>
      <c r="Z117" s="547">
        <f>IFERROR(IF(Z113="",0,Z113),"0")+IFERROR(IF(Z114="",0,Z114),"0")+IFERROR(IF(Z115="",0,Z115),"0")+IFERROR(IF(Z116="",0,Z116),"0")</f>
        <v>0.14698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54</v>
      </c>
      <c r="Y118" s="547">
        <f>IFERROR(SUM(Y113:Y116),"0")</f>
        <v>62.1</v>
      </c>
      <c r="Z118" s="37"/>
      <c r="AA118" s="548"/>
      <c r="AB118" s="548"/>
      <c r="AC118" s="548"/>
    </row>
    <row r="119" spans="1:68" ht="14.25" customHeight="1" x14ac:dyDescent="0.25">
      <c r="A119" s="568" t="s">
        <v>164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134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85</v>
      </c>
      <c r="Y158" s="546">
        <f t="shared" ref="Y158:Y166" si="5">IFERROR(IF(X158="",0,CEILING((X158/$H158),1)*$H158),"")</f>
        <v>88.2</v>
      </c>
      <c r="Z158" s="36">
        <f>IFERROR(IF(Y158=0,"",ROUNDUP(Y158/H158,0)*0.00902),"")</f>
        <v>0.18942000000000001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90.464285714285708</v>
      </c>
      <c r="BN158" s="64">
        <f t="shared" ref="BN158:BN166" si="7">IFERROR(Y158*I158/H158,"0")</f>
        <v>93.87</v>
      </c>
      <c r="BO158" s="64">
        <f t="shared" ref="BO158:BO166" si="8">IFERROR(1/J158*(X158/H158),"0")</f>
        <v>0.15331890331890333</v>
      </c>
      <c r="BP158" s="64">
        <f t="shared" ref="BP158:BP166" si="9">IFERROR(1/J158*(Y158/H158),"0")</f>
        <v>0.15909090909090909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44</v>
      </c>
      <c r="Y161" s="546">
        <f t="shared" si="5"/>
        <v>44.1</v>
      </c>
      <c r="Z161" s="36">
        <f>IFERROR(IF(Y161=0,"",ROUNDUP(Y161/H161,0)*0.00502),"")</f>
        <v>0.10542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46.723809523809521</v>
      </c>
      <c r="BN161" s="64">
        <f t="shared" si="7"/>
        <v>46.83</v>
      </c>
      <c r="BO161" s="64">
        <f t="shared" si="8"/>
        <v>8.9540089540089546E-2</v>
      </c>
      <c r="BP161" s="64">
        <f t="shared" si="9"/>
        <v>8.9743589743589758E-2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48</v>
      </c>
      <c r="Y164" s="546">
        <f t="shared" si="5"/>
        <v>48.300000000000004</v>
      </c>
      <c r="Z164" s="36">
        <f>IFERROR(IF(Y164=0,"",ROUNDUP(Y164/H164,0)*0.00502),"")</f>
        <v>0.11546000000000001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6"/>
        <v>50.285714285714285</v>
      </c>
      <c r="BN164" s="64">
        <f t="shared" si="7"/>
        <v>50.600000000000009</v>
      </c>
      <c r="BO164" s="64">
        <f t="shared" si="8"/>
        <v>9.7680097680097694E-2</v>
      </c>
      <c r="BP164" s="64">
        <f t="shared" si="9"/>
        <v>9.8290598290598302E-2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64.047619047619051</v>
      </c>
      <c r="Y167" s="547">
        <f>IFERROR(Y158/H158,"0")+IFERROR(Y159/H159,"0")+IFERROR(Y160/H160,"0")+IFERROR(Y161/H161,"0")+IFERROR(Y162/H162,"0")+IFERROR(Y163/H163,"0")+IFERROR(Y164/H164,"0")+IFERROR(Y165/H165,"0")+IFERROR(Y166/H166,"0")</f>
        <v>65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0.4103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177</v>
      </c>
      <c r="Y168" s="547">
        <f>IFERROR(SUM(Y158:Y166),"0")</f>
        <v>180.60000000000002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2.3809523809523809</v>
      </c>
      <c r="Y173" s="547">
        <f>IFERROR(Y170/H170,"0")+IFERROR(Y171/H171,"0")+IFERROR(Y172/H172,"0")</f>
        <v>3</v>
      </c>
      <c r="Z173" s="547">
        <f>IFERROR(IF(Z170="",0,Z170),"0")+IFERROR(IF(Z171="",0,Z171),"0")+IFERROR(IF(Z172="",0,Z172),"0")</f>
        <v>1.77E-2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3</v>
      </c>
      <c r="Y174" s="547">
        <f>IFERROR(SUM(Y170:Y172),"0")</f>
        <v>3.7800000000000002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134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284</v>
      </c>
      <c r="Y192" s="546">
        <f t="shared" si="10"/>
        <v>286.20000000000005</v>
      </c>
      <c r="Z192" s="36">
        <f>IFERROR(IF(Y192=0,"",ROUNDUP(Y192/H192,0)*0.00902),"")</f>
        <v>0.47806000000000004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295.04444444444442</v>
      </c>
      <c r="BN192" s="64">
        <f t="shared" si="12"/>
        <v>297.33000000000004</v>
      </c>
      <c r="BO192" s="64">
        <f t="shared" si="13"/>
        <v>0.39842873176206506</v>
      </c>
      <c r="BP192" s="64">
        <f t="shared" si="14"/>
        <v>0.4015151515151516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56</v>
      </c>
      <c r="Y194" s="546">
        <f t="shared" si="10"/>
        <v>59.400000000000006</v>
      </c>
      <c r="Z194" s="36">
        <f>IFERROR(IF(Y194=0,"",ROUNDUP(Y194/H194,0)*0.00902),"")</f>
        <v>9.9220000000000003E-2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58.177777777777777</v>
      </c>
      <c r="BN194" s="64">
        <f t="shared" si="12"/>
        <v>61.71</v>
      </c>
      <c r="BO194" s="64">
        <f t="shared" si="13"/>
        <v>7.8563411896745233E-2</v>
      </c>
      <c r="BP194" s="64">
        <f t="shared" si="14"/>
        <v>8.3333333333333343E-2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2</v>
      </c>
      <c r="Y196" s="546">
        <f t="shared" si="10"/>
        <v>3.6</v>
      </c>
      <c r="Z196" s="36">
        <f>IFERROR(IF(Y196=0,"",ROUNDUP(Y196/H196,0)*0.00502),"")</f>
        <v>1.004E-2</v>
      </c>
      <c r="AA196" s="56"/>
      <c r="AB196" s="57"/>
      <c r="AC196" s="235" t="s">
        <v>308</v>
      </c>
      <c r="AG196" s="64"/>
      <c r="AJ196" s="68"/>
      <c r="AK196" s="68">
        <v>0</v>
      </c>
      <c r="BB196" s="236" t="s">
        <v>1</v>
      </c>
      <c r="BM196" s="64">
        <f t="shared" si="11"/>
        <v>2.1111111111111112</v>
      </c>
      <c r="BN196" s="64">
        <f t="shared" si="12"/>
        <v>3.8</v>
      </c>
      <c r="BO196" s="64">
        <f t="shared" si="13"/>
        <v>4.7483380816714157E-3</v>
      </c>
      <c r="BP196" s="64">
        <f t="shared" si="14"/>
        <v>8.5470085470085479E-3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64.074074074074076</v>
      </c>
      <c r="Y199" s="547">
        <f>IFERROR(Y191/H191,"0")+IFERROR(Y192/H192,"0")+IFERROR(Y193/H193,"0")+IFERROR(Y194/H194,"0")+IFERROR(Y195/H195,"0")+IFERROR(Y196/H196,"0")+IFERROR(Y197/H197,"0")+IFERROR(Y198/H198,"0")</f>
        <v>66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0.58732000000000006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342</v>
      </c>
      <c r="Y200" s="547">
        <f>IFERROR(SUM(Y191:Y198),"0")</f>
        <v>349.20000000000005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35</v>
      </c>
      <c r="Y204" s="546">
        <f t="shared" si="15"/>
        <v>43.5</v>
      </c>
      <c r="Z204" s="36">
        <f>IFERROR(IF(Y204=0,"",ROUNDUP(Y204/H204,0)*0.01898),"")</f>
        <v>9.4899999999999998E-2</v>
      </c>
      <c r="AA204" s="56"/>
      <c r="AB204" s="57"/>
      <c r="AC204" s="245" t="s">
        <v>331</v>
      </c>
      <c r="AG204" s="64"/>
      <c r="AJ204" s="68"/>
      <c r="AK204" s="68">
        <v>0</v>
      </c>
      <c r="BB204" s="246" t="s">
        <v>1</v>
      </c>
      <c r="BM204" s="64">
        <f t="shared" si="16"/>
        <v>37.087931034482757</v>
      </c>
      <c r="BN204" s="64">
        <f t="shared" si="17"/>
        <v>46.095000000000006</v>
      </c>
      <c r="BO204" s="64">
        <f t="shared" si="18"/>
        <v>6.2859195402298854E-2</v>
      </c>
      <c r="BP204" s="64">
        <f t="shared" si="19"/>
        <v>7.8125E-2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157</v>
      </c>
      <c r="Y205" s="546">
        <f t="shared" si="15"/>
        <v>158.4</v>
      </c>
      <c r="Z205" s="36">
        <f t="shared" ref="Z205:Z210" si="20">IFERROR(IF(Y205=0,"",ROUNDUP(Y205/H205,0)*0.00651),"")</f>
        <v>0.42965999999999999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174.66249999999999</v>
      </c>
      <c r="BN205" s="64">
        <f t="shared" si="17"/>
        <v>176.22</v>
      </c>
      <c r="BO205" s="64">
        <f t="shared" si="18"/>
        <v>0.35943223443223449</v>
      </c>
      <c r="BP205" s="64">
        <f t="shared" si="19"/>
        <v>0.36263736263736268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149</v>
      </c>
      <c r="Y207" s="546">
        <f t="shared" si="15"/>
        <v>151.19999999999999</v>
      </c>
      <c r="Z207" s="36">
        <f t="shared" si="20"/>
        <v>0.41012999999999999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164.64500000000001</v>
      </c>
      <c r="BN207" s="64">
        <f t="shared" si="17"/>
        <v>167.07599999999999</v>
      </c>
      <c r="BO207" s="64">
        <f t="shared" si="18"/>
        <v>0.34111721611721618</v>
      </c>
      <c r="BP207" s="64">
        <f t="shared" si="19"/>
        <v>0.3461538461538462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</v>
      </c>
      <c r="Y210" s="546">
        <f t="shared" si="15"/>
        <v>12</v>
      </c>
      <c r="Z210" s="36">
        <f t="shared" si="20"/>
        <v>3.2550000000000003E-2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12.182500000000001</v>
      </c>
      <c r="BN210" s="64">
        <f t="shared" si="17"/>
        <v>13.290000000000001</v>
      </c>
      <c r="BO210" s="64">
        <f t="shared" si="18"/>
        <v>2.5183150183150187E-2</v>
      </c>
      <c r="BP210" s="64">
        <f t="shared" si="19"/>
        <v>2.7472527472527476E-2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136.10632183908046</v>
      </c>
      <c r="Y211" s="547">
        <f>IFERROR(Y202/H202,"0")+IFERROR(Y203/H203,"0")+IFERROR(Y204/H204,"0")+IFERROR(Y205/H205,"0")+IFERROR(Y206/H206,"0")+IFERROR(Y207/H207,"0")+IFERROR(Y208/H208,"0")+IFERROR(Y209/H209,"0")+IFERROR(Y210/H210,"0")</f>
        <v>139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0.96723999999999999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352</v>
      </c>
      <c r="Y212" s="547">
        <f>IFERROR(SUM(Y202:Y210),"0")</f>
        <v>365.1</v>
      </c>
      <c r="Z212" s="37"/>
      <c r="AA212" s="548"/>
      <c r="AB212" s="548"/>
      <c r="AC212" s="548"/>
    </row>
    <row r="213" spans="1:68" ht="14.25" customHeight="1" x14ac:dyDescent="0.25">
      <c r="A213" s="568" t="s">
        <v>164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40</v>
      </c>
      <c r="Y214" s="546">
        <f>IFERROR(IF(X214="",0,CEILING((X214/$H214),1)*$H214),"")</f>
        <v>40.799999999999997</v>
      </c>
      <c r="Z214" s="36">
        <f>IFERROR(IF(Y214=0,"",ROUNDUP(Y214/H214,0)*0.00651),"")</f>
        <v>0.11067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44.20000000000001</v>
      </c>
      <c r="BN214" s="64">
        <f>IFERROR(Y214*I214/H214,"0")</f>
        <v>45.084000000000003</v>
      </c>
      <c r="BO214" s="64">
        <f>IFERROR(1/J214*(X214/H214),"0")</f>
        <v>9.1575091575091583E-2</v>
      </c>
      <c r="BP214" s="64">
        <f>IFERROR(1/J214*(Y214/H214),"0")</f>
        <v>9.3406593406593408E-2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5</v>
      </c>
      <c r="Y215" s="546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5.5250000000000012</v>
      </c>
      <c r="BN215" s="64">
        <f>IFERROR(Y215*I215/H215,"0")</f>
        <v>7.9560000000000004</v>
      </c>
      <c r="BO215" s="64">
        <f>IFERROR(1/J215*(X215/H215),"0")</f>
        <v>1.1446886446886448E-2</v>
      </c>
      <c r="BP215" s="64">
        <f>IFERROR(1/J215*(Y215/H215),"0")</f>
        <v>1.6483516483516484E-2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18.75</v>
      </c>
      <c r="Y216" s="547">
        <f>IFERROR(Y214/H214,"0")+IFERROR(Y215/H215,"0")</f>
        <v>20</v>
      </c>
      <c r="Z216" s="547">
        <f>IFERROR(IF(Z214="",0,Z214),"0")+IFERROR(IF(Z215="",0,Z215),"0")</f>
        <v>0.13020000000000001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45</v>
      </c>
      <c r="Y217" s="547">
        <f>IFERROR(SUM(Y214:Y215),"0")</f>
        <v>48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134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4</v>
      </c>
      <c r="Y237" s="546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4.3888888888888893</v>
      </c>
      <c r="BN237" s="64">
        <f>IFERROR(Y237*I237/H237,"0")</f>
        <v>5.9250000000000007</v>
      </c>
      <c r="BO237" s="64">
        <f>IFERROR(1/J237*(X237/H237),"0")</f>
        <v>1.0288065843621399E-2</v>
      </c>
      <c r="BP237" s="64">
        <f>IFERROR(1/J237*(Y237/H237),"0")</f>
        <v>1.3888888888888888E-2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2.2222222222222223</v>
      </c>
      <c r="Y238" s="547">
        <f>IFERROR(Y237/H237,"0")</f>
        <v>3</v>
      </c>
      <c r="Z238" s="547">
        <f>IFERROR(IF(Z237="",0,Z237),"0")</f>
        <v>1.77E-2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4</v>
      </c>
      <c r="Y239" s="547">
        <f>IFERROR(SUM(Y237:Y237),"0")</f>
        <v>5.4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1</v>
      </c>
      <c r="Y244" s="546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1.0101010101010102</v>
      </c>
      <c r="Y246" s="547">
        <f>IFERROR(Y241/H241,"0")+IFERROR(Y242/H242,"0")+IFERROR(Y243/H243,"0")+IFERROR(Y244/H244,"0")+IFERROR(Y245/H245,"0")</f>
        <v>2</v>
      </c>
      <c r="Z246" s="547">
        <f>IFERROR(IF(Z241="",0,Z241),"0")+IFERROR(IF(Z242="",0,Z242),"0")+IFERROR(IF(Z243="",0,Z243),"0")+IFERROR(IF(Z244="",0,Z244),"0")+IFERROR(IF(Z245="",0,Z245),"0")</f>
        <v>1.18E-2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1</v>
      </c>
      <c r="Y247" s="547">
        <f>IFERROR(SUM(Y241:Y245),"0")</f>
        <v>1.98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32</v>
      </c>
      <c r="Y268" s="546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35.360000000000007</v>
      </c>
      <c r="BN268" s="64">
        <f>IFERROR(Y268*I268/H268,"0")</f>
        <v>37.128000000000007</v>
      </c>
      <c r="BO268" s="64">
        <f>IFERROR(1/J268*(X268/H268),"0")</f>
        <v>7.3260073260073263E-2</v>
      </c>
      <c r="BP268" s="64">
        <f>IFERROR(1/J268*(Y268/H268),"0")</f>
        <v>7.6923076923076941E-2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47</v>
      </c>
      <c r="Y269" s="546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50.525000000000006</v>
      </c>
      <c r="BN269" s="64">
        <f>IFERROR(Y269*I269/H269,"0")</f>
        <v>51.6</v>
      </c>
      <c r="BO269" s="64">
        <f>IFERROR(1/J269*(X269/H269),"0")</f>
        <v>0.10760073260073262</v>
      </c>
      <c r="BP269" s="64">
        <f>IFERROR(1/J269*(Y269/H269),"0")</f>
        <v>0.1098901098901099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32.916666666666671</v>
      </c>
      <c r="Y270" s="547">
        <f>IFERROR(Y267/H267,"0")+IFERROR(Y268/H268,"0")+IFERROR(Y269/H269,"0")</f>
        <v>34</v>
      </c>
      <c r="Z270" s="547">
        <f>IFERROR(IF(Z267="",0,Z267),"0")+IFERROR(IF(Z268="",0,Z268),"0")+IFERROR(IF(Z269="",0,Z269),"0")</f>
        <v>0.22134000000000001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79</v>
      </c>
      <c r="Y271" s="547">
        <f>IFERROR(SUM(Y267:Y269),"0")</f>
        <v>81.599999999999994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7</v>
      </c>
      <c r="Y302" s="546">
        <f t="shared" si="2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7.8866666666666667</v>
      </c>
      <c r="BN302" s="64">
        <f t="shared" si="29"/>
        <v>8.1120000000000001</v>
      </c>
      <c r="BO302" s="64">
        <f t="shared" si="30"/>
        <v>2.1367521367521368E-2</v>
      </c>
      <c r="BP302" s="64">
        <f t="shared" si="31"/>
        <v>2.197802197802198E-2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3.8888888888888888</v>
      </c>
      <c r="Y303" s="547">
        <f>IFERROR(Y296/H296,"0")+IFERROR(Y297/H297,"0")+IFERROR(Y298/H298,"0")+IFERROR(Y299/H299,"0")+IFERROR(Y300/H300,"0")+IFERROR(Y301/H301,"0")+IFERROR(Y302/H302,"0")</f>
        <v>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7</v>
      </c>
      <c r="Y304" s="547">
        <f>IFERROR(SUM(Y296:Y302),"0")</f>
        <v>7.2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164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95</v>
      </c>
      <c r="Y315" s="546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101.32115384615386</v>
      </c>
      <c r="BN315" s="64">
        <f>IFERROR(Y315*I315/H315,"0")</f>
        <v>108.14700000000001</v>
      </c>
      <c r="BO315" s="64">
        <f>IFERROR(1/J315*(X315/H315),"0")</f>
        <v>0.1903044871794872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28</v>
      </c>
      <c r="Y316" s="546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15.512820512820515</v>
      </c>
      <c r="Y317" s="547">
        <f>IFERROR(Y314/H314,"0")+IFERROR(Y315/H315,"0")+IFERROR(Y316/H316,"0")</f>
        <v>17</v>
      </c>
      <c r="Z317" s="547">
        <f>IFERROR(IF(Z314="",0,Z314),"0")+IFERROR(IF(Z315="",0,Z315),"0")+IFERROR(IF(Z316="",0,Z316),"0")</f>
        <v>0.32266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123</v>
      </c>
      <c r="Y318" s="547">
        <f>IFERROR(SUM(Y314:Y316),"0")</f>
        <v>135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7</v>
      </c>
      <c r="Y327" s="546">
        <f>IFERROR(IF(X327="",0,CEILING((X327/$H327),1)*$H327),"")</f>
        <v>8</v>
      </c>
      <c r="Z327" s="36">
        <f>IFERROR(IF(Y327=0,"",ROUNDUP(Y327/H327,0)*0.00474),"")</f>
        <v>1.8960000000000001E-2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7.8400000000000007</v>
      </c>
      <c r="BN327" s="64">
        <f>IFERROR(Y327*I327/H327,"0")</f>
        <v>8.9600000000000009</v>
      </c>
      <c r="BO327" s="64">
        <f>IFERROR(1/J327*(X327/H327),"0")</f>
        <v>1.4705882352941176E-2</v>
      </c>
      <c r="BP327" s="64">
        <f>IFERROR(1/J327*(Y327/H327),"0")</f>
        <v>1.680672268907563E-2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8</v>
      </c>
      <c r="Y328" s="546">
        <f>IFERROR(IF(X328="",0,CEILING((X328/$H328),1)*$H328),"")</f>
        <v>8</v>
      </c>
      <c r="Z328" s="36">
        <f>IFERROR(IF(Y328=0,"",ROUNDUP(Y328/H328,0)*0.00474),"")</f>
        <v>1.8960000000000001E-2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8.9600000000000009</v>
      </c>
      <c r="BN328" s="64">
        <f>IFERROR(Y328*I328/H328,"0")</f>
        <v>8.9600000000000009</v>
      </c>
      <c r="BO328" s="64">
        <f>IFERROR(1/J328*(X328/H328),"0")</f>
        <v>1.680672268907563E-2</v>
      </c>
      <c r="BP328" s="64">
        <f>IFERROR(1/J328*(Y328/H328),"0")</f>
        <v>1.680672268907563E-2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8</v>
      </c>
      <c r="Y329" s="546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8.9600000000000009</v>
      </c>
      <c r="BN329" s="64">
        <f>IFERROR(Y329*I329/H329,"0")</f>
        <v>8.9600000000000009</v>
      </c>
      <c r="BO329" s="64">
        <f>IFERROR(1/J329*(X329/H329),"0")</f>
        <v>1.680672268907563E-2</v>
      </c>
      <c r="BP329" s="64">
        <f>IFERROR(1/J329*(Y329/H329),"0")</f>
        <v>1.680672268907563E-2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11.5</v>
      </c>
      <c r="Y330" s="547">
        <f>IFERROR(Y327/H327,"0")+IFERROR(Y328/H328,"0")+IFERROR(Y329/H329,"0")</f>
        <v>12</v>
      </c>
      <c r="Z330" s="547">
        <f>IFERROR(IF(Z327="",0,Z327),"0")+IFERROR(IF(Z328="",0,Z328),"0")+IFERROR(IF(Z329="",0,Z329),"0")</f>
        <v>5.688E-2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23</v>
      </c>
      <c r="Y331" s="547">
        <f>IFERROR(SUM(Y327:Y329),"0")</f>
        <v>24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372</v>
      </c>
      <c r="Y342" s="546">
        <f t="shared" ref="Y342:Y348" si="32">IFERROR(IF(X342="",0,CEILING((X342/$H342),1)*$H342),"")</f>
        <v>375</v>
      </c>
      <c r="Z342" s="36">
        <f>IFERROR(IF(Y342=0,"",ROUNDUP(Y342/H342,0)*0.02175),"")</f>
        <v>0.54374999999999996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383.90400000000005</v>
      </c>
      <c r="BN342" s="64">
        <f t="shared" ref="BN342:BN348" si="34">IFERROR(Y342*I342/H342,"0")</f>
        <v>387</v>
      </c>
      <c r="BO342" s="64">
        <f t="shared" ref="BO342:BO348" si="35">IFERROR(1/J342*(X342/H342),"0")</f>
        <v>0.51666666666666661</v>
      </c>
      <c r="BP342" s="64">
        <f t="shared" ref="BP342:BP348" si="36">IFERROR(1/J342*(Y342/H342),"0")</f>
        <v>0.52083333333333326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245</v>
      </c>
      <c r="Y343" s="546">
        <f t="shared" si="32"/>
        <v>255</v>
      </c>
      <c r="Z343" s="36">
        <f>IFERROR(IF(Y343=0,"",ROUNDUP(Y343/H343,0)*0.02175),"")</f>
        <v>0.36974999999999997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252.84</v>
      </c>
      <c r="BN343" s="64">
        <f t="shared" si="34"/>
        <v>263.16000000000003</v>
      </c>
      <c r="BO343" s="64">
        <f t="shared" si="35"/>
        <v>0.34027777777777773</v>
      </c>
      <c r="BP343" s="64">
        <f t="shared" si="36"/>
        <v>0.35416666666666663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321</v>
      </c>
      <c r="Y344" s="546">
        <f t="shared" si="32"/>
        <v>330</v>
      </c>
      <c r="Z344" s="36">
        <f>IFERROR(IF(Y344=0,"",ROUNDUP(Y344/H344,0)*0.02175),"")</f>
        <v>0.47849999999999998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331.27199999999999</v>
      </c>
      <c r="BN344" s="64">
        <f t="shared" si="34"/>
        <v>340.56000000000006</v>
      </c>
      <c r="BO344" s="64">
        <f t="shared" si="35"/>
        <v>0.4458333333333333</v>
      </c>
      <c r="BP344" s="64">
        <f t="shared" si="36"/>
        <v>0.45833333333333331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240</v>
      </c>
      <c r="Y345" s="546">
        <f t="shared" si="32"/>
        <v>240</v>
      </c>
      <c r="Z345" s="36">
        <f>IFERROR(IF(Y345=0,"",ROUNDUP(Y345/H345,0)*0.02175),"")</f>
        <v>0.34799999999999998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247.68</v>
      </c>
      <c r="BN345" s="64">
        <f t="shared" si="34"/>
        <v>247.68</v>
      </c>
      <c r="BO345" s="64">
        <f t="shared" si="35"/>
        <v>0.33333333333333331</v>
      </c>
      <c r="BP345" s="64">
        <f t="shared" si="36"/>
        <v>0.33333333333333331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78.533333333333331</v>
      </c>
      <c r="Y349" s="547">
        <f>IFERROR(Y342/H342,"0")+IFERROR(Y343/H343,"0")+IFERROR(Y344/H344,"0")+IFERROR(Y345/H345,"0")+IFERROR(Y346/H346,"0")+IFERROR(Y347/H347,"0")+IFERROR(Y348/H348,"0")</f>
        <v>80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1.7399999999999998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1178</v>
      </c>
      <c r="Y350" s="547">
        <f>IFERROR(SUM(Y342:Y348),"0")</f>
        <v>1200</v>
      </c>
      <c r="Z350" s="37"/>
      <c r="AA350" s="548"/>
      <c r="AB350" s="548"/>
      <c r="AC350" s="548"/>
    </row>
    <row r="351" spans="1:68" ht="14.25" customHeight="1" x14ac:dyDescent="0.25">
      <c r="A351" s="568" t="s">
        <v>134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309</v>
      </c>
      <c r="Y352" s="546">
        <f>IFERROR(IF(X352="",0,CEILING((X352/$H352),1)*$H352),"")</f>
        <v>315</v>
      </c>
      <c r="Z352" s="36">
        <f>IFERROR(IF(Y352=0,"",ROUNDUP(Y352/H352,0)*0.02175),"")</f>
        <v>0.45674999999999999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318.88799999999998</v>
      </c>
      <c r="BN352" s="64">
        <f>IFERROR(Y352*I352/H352,"0")</f>
        <v>325.08</v>
      </c>
      <c r="BO352" s="64">
        <f>IFERROR(1/J352*(X352/H352),"0")</f>
        <v>0.4291666666666667</v>
      </c>
      <c r="BP352" s="64">
        <f>IFERROR(1/J352*(Y352/H352),"0")</f>
        <v>0.4375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20.6</v>
      </c>
      <c r="Y354" s="547">
        <f>IFERROR(Y352/H352,"0")+IFERROR(Y353/H353,"0")</f>
        <v>21</v>
      </c>
      <c r="Z354" s="547">
        <f>IFERROR(IF(Z352="",0,Z352),"0")+IFERROR(IF(Z353="",0,Z353),"0")</f>
        <v>0.45674999999999999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309</v>
      </c>
      <c r="Y355" s="547">
        <f>IFERROR(SUM(Y352:Y353),"0")</f>
        <v>315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customHeight="1" x14ac:dyDescent="0.25">
      <c r="A361" s="568" t="s">
        <v>164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99</v>
      </c>
      <c r="Y362" s="546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104.709</v>
      </c>
      <c r="BN362" s="64">
        <f>IFERROR(Y362*I362/H362,"0")</f>
        <v>104.709</v>
      </c>
      <c r="BO362" s="64">
        <f>IFERROR(1/J362*(X362/H362),"0")</f>
        <v>0.171875</v>
      </c>
      <c r="BP362" s="64">
        <f>IFERROR(1/J362*(Y362/H362),"0")</f>
        <v>0.171875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11</v>
      </c>
      <c r="Y363" s="547">
        <f>IFERROR(Y362/H362,"0")</f>
        <v>11</v>
      </c>
      <c r="Z363" s="547">
        <f>IFERROR(IF(Z362="",0,Z362),"0")</f>
        <v>0.20877999999999999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99</v>
      </c>
      <c r="Y364" s="547">
        <f>IFERROR(SUM(Y362:Y362),"0")</f>
        <v>99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235</v>
      </c>
      <c r="Y378" s="546">
        <f>IFERROR(IF(X378="",0,CEILING((X378/$H378),1)*$H378),"")</f>
        <v>243</v>
      </c>
      <c r="Z378" s="36">
        <f>IFERROR(IF(Y378=0,"",ROUNDUP(Y378/H378,0)*0.01898),"")</f>
        <v>0.51246000000000003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248.55166666666668</v>
      </c>
      <c r="BN378" s="64">
        <f>IFERROR(Y378*I378/H378,"0")</f>
        <v>257.01300000000003</v>
      </c>
      <c r="BO378" s="64">
        <f>IFERROR(1/J378*(X378/H378),"0")</f>
        <v>0.4079861111111111</v>
      </c>
      <c r="BP378" s="64">
        <f>IFERROR(1/J378*(Y378/H378),"0")</f>
        <v>0.421875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26.111111111111111</v>
      </c>
      <c r="Y380" s="547">
        <f>IFERROR(Y378/H378,"0")+IFERROR(Y379/H379,"0")</f>
        <v>27</v>
      </c>
      <c r="Z380" s="547">
        <f>IFERROR(IF(Z378="",0,Z378),"0")+IFERROR(IF(Z379="",0,Z379),"0")</f>
        <v>0.51246000000000003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235</v>
      </c>
      <c r="Y381" s="547">
        <f>IFERROR(SUM(Y378:Y379),"0")</f>
        <v>243</v>
      </c>
      <c r="Z381" s="37"/>
      <c r="AA381" s="548"/>
      <c r="AB381" s="548"/>
      <c r="AC381" s="548"/>
    </row>
    <row r="382" spans="1:68" ht="14.25" customHeight="1" x14ac:dyDescent="0.25">
      <c r="A382" s="568" t="s">
        <v>164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 t="s">
        <v>198</v>
      </c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 t="s">
        <v>106</v>
      </c>
      <c r="AK389" s="68">
        <v>64.8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134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 t="s">
        <v>198</v>
      </c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 t="s">
        <v>106</v>
      </c>
      <c r="AK412" s="68">
        <v>64.8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17</v>
      </c>
      <c r="Y426" s="546">
        <f t="shared" ref="Y426:Y437" si="43">IFERROR(IF(X426="",0,CEILING((X426/$H426),1)*$H426),"")</f>
        <v>21.12</v>
      </c>
      <c r="Z426" s="36">
        <f t="shared" ref="Z426:Z432" si="44">IFERROR(IF(Y426=0,"",ROUNDUP(Y426/H426,0)*0.01196),"")</f>
        <v>4.7840000000000001E-2</v>
      </c>
      <c r="AA426" s="56"/>
      <c r="AB426" s="57"/>
      <c r="AC426" s="463" t="s">
        <v>105</v>
      </c>
      <c r="AG426" s="64"/>
      <c r="AJ426" s="68"/>
      <c r="AK426" s="68">
        <v>0</v>
      </c>
      <c r="BB426" s="464" t="s">
        <v>1</v>
      </c>
      <c r="BM426" s="64">
        <f t="shared" ref="BM426:BM437" si="45">IFERROR(X426*I426/H426,"0")</f>
        <v>18.159090909090907</v>
      </c>
      <c r="BN426" s="64">
        <f t="shared" ref="BN426:BN437" si="46">IFERROR(Y426*I426/H426,"0")</f>
        <v>22.56</v>
      </c>
      <c r="BO426" s="64">
        <f t="shared" ref="BO426:BO437" si="47">IFERROR(1/J426*(X426/H426),"0")</f>
        <v>3.0958624708624712E-2</v>
      </c>
      <c r="BP426" s="64">
        <f t="shared" ref="BP426:BP437" si="48">IFERROR(1/J426*(Y426/H426),"0")</f>
        <v>3.8461538461538464E-2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16</v>
      </c>
      <c r="Y427" s="546">
        <f t="shared" si="43"/>
        <v>21.12</v>
      </c>
      <c r="Z427" s="36">
        <f t="shared" si="44"/>
        <v>4.7840000000000001E-2</v>
      </c>
      <c r="AA427" s="56"/>
      <c r="AB427" s="57"/>
      <c r="AC427" s="465" t="s">
        <v>649</v>
      </c>
      <c r="AG427" s="64"/>
      <c r="AJ427" s="68"/>
      <c r="AK427" s="68">
        <v>0</v>
      </c>
      <c r="BB427" s="466" t="s">
        <v>1</v>
      </c>
      <c r="BM427" s="64">
        <f t="shared" si="45"/>
        <v>17.09090909090909</v>
      </c>
      <c r="BN427" s="64">
        <f t="shared" si="46"/>
        <v>22.56</v>
      </c>
      <c r="BO427" s="64">
        <f t="shared" si="47"/>
        <v>2.913752913752914E-2</v>
      </c>
      <c r="BP427" s="64">
        <f t="shared" si="48"/>
        <v>3.8461538461538464E-2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47</v>
      </c>
      <c r="Y428" s="546">
        <f t="shared" si="43"/>
        <v>47.52</v>
      </c>
      <c r="Z428" s="36">
        <f t="shared" si="44"/>
        <v>0.10764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50.204545454545446</v>
      </c>
      <c r="BN428" s="64">
        <f t="shared" si="46"/>
        <v>50.760000000000005</v>
      </c>
      <c r="BO428" s="64">
        <f t="shared" si="47"/>
        <v>8.559149184149184E-2</v>
      </c>
      <c r="BP428" s="64">
        <f t="shared" si="48"/>
        <v>8.6538461538461536E-2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140</v>
      </c>
      <c r="Y431" s="546">
        <f t="shared" si="43"/>
        <v>142.56</v>
      </c>
      <c r="Z431" s="36">
        <f t="shared" si="44"/>
        <v>0.32291999999999998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149.54545454545453</v>
      </c>
      <c r="BN431" s="64">
        <f t="shared" si="46"/>
        <v>152.27999999999997</v>
      </c>
      <c r="BO431" s="64">
        <f t="shared" si="47"/>
        <v>0.25495337995337997</v>
      </c>
      <c r="BP431" s="64">
        <f t="shared" si="48"/>
        <v>0.25961538461538464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41.666666666666664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44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0.52624000000000004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220</v>
      </c>
      <c r="Y439" s="547">
        <f>IFERROR(SUM(Y426:Y437),"0")</f>
        <v>232.32</v>
      </c>
      <c r="Z439" s="37"/>
      <c r="AA439" s="548"/>
      <c r="AB439" s="548"/>
      <c r="AC439" s="548"/>
    </row>
    <row r="440" spans="1:68" ht="14.25" customHeight="1" x14ac:dyDescent="0.25">
      <c r="A440" s="568" t="s">
        <v>134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114</v>
      </c>
      <c r="Y441" s="546">
        <f>IFERROR(IF(X441="",0,CEILING((X441/$H441),1)*$H441),"")</f>
        <v>116.16000000000001</v>
      </c>
      <c r="Z441" s="36">
        <f>IFERROR(IF(Y441=0,"",ROUNDUP(Y441/H441,0)*0.01196),"")</f>
        <v>0.26312000000000002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121.77272727272725</v>
      </c>
      <c r="BN441" s="64">
        <f>IFERROR(Y441*I441/H441,"0")</f>
        <v>124.08000000000001</v>
      </c>
      <c r="BO441" s="64">
        <f>IFERROR(1/J441*(X441/H441),"0")</f>
        <v>0.2076048951048951</v>
      </c>
      <c r="BP441" s="64">
        <f>IFERROR(1/J441*(Y441/H441),"0")</f>
        <v>0.21153846153846156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21.59090909090909</v>
      </c>
      <c r="Y444" s="547">
        <f>IFERROR(Y441/H441,"0")+IFERROR(Y442/H442,"0")+IFERROR(Y443/H443,"0")</f>
        <v>22</v>
      </c>
      <c r="Z444" s="547">
        <f>IFERROR(IF(Z441="",0,Z441),"0")+IFERROR(IF(Z442="",0,Z442),"0")+IFERROR(IF(Z443="",0,Z443),"0")</f>
        <v>0.26312000000000002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114</v>
      </c>
      <c r="Y445" s="547">
        <f>IFERROR(SUM(Y441:Y443),"0")</f>
        <v>116.16000000000001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8</v>
      </c>
      <c r="Y447" s="546">
        <f t="shared" ref="Y447:Y452" si="49"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8.545454545454545</v>
      </c>
      <c r="BN447" s="64">
        <f t="shared" ref="BN447:BN452" si="51">IFERROR(Y447*I447/H447,"0")</f>
        <v>11.28</v>
      </c>
      <c r="BO447" s="64">
        <f t="shared" ref="BO447:BO452" si="52">IFERROR(1/J447*(X447/H447),"0")</f>
        <v>1.456876456876457E-2</v>
      </c>
      <c r="BP447" s="64">
        <f t="shared" ref="BP447:BP452" si="53">IFERROR(1/J447*(Y447/H447),"0")</f>
        <v>1.9230769230769232E-2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67</v>
      </c>
      <c r="Y448" s="546">
        <f t="shared" si="49"/>
        <v>68.64</v>
      </c>
      <c r="Z448" s="36">
        <f>IFERROR(IF(Y448=0,"",ROUNDUP(Y448/H448,0)*0.01196),"")</f>
        <v>0.15548000000000001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71.568181818181813</v>
      </c>
      <c r="BN448" s="64">
        <f t="shared" si="51"/>
        <v>73.319999999999993</v>
      </c>
      <c r="BO448" s="64">
        <f t="shared" si="52"/>
        <v>0.12201340326340326</v>
      </c>
      <c r="BP448" s="64">
        <f t="shared" si="53"/>
        <v>0.125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86</v>
      </c>
      <c r="Y449" s="546">
        <f t="shared" si="49"/>
        <v>89.76</v>
      </c>
      <c r="Z449" s="36">
        <f>IFERROR(IF(Y449=0,"",ROUNDUP(Y449/H449,0)*0.01196),"")</f>
        <v>0.20332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91.863636363636346</v>
      </c>
      <c r="BN449" s="64">
        <f t="shared" si="51"/>
        <v>95.88</v>
      </c>
      <c r="BO449" s="64">
        <f t="shared" si="52"/>
        <v>0.15661421911421911</v>
      </c>
      <c r="BP449" s="64">
        <f t="shared" si="53"/>
        <v>0.16346153846153846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30.492424242424242</v>
      </c>
      <c r="Y453" s="547">
        <f>IFERROR(Y447/H447,"0")+IFERROR(Y448/H448,"0")+IFERROR(Y449/H449,"0")+IFERROR(Y450/H450,"0")+IFERROR(Y451/H451,"0")+IFERROR(Y452/H452,"0")</f>
        <v>32</v>
      </c>
      <c r="Z453" s="547">
        <f>IFERROR(IF(Z447="",0,Z447),"0")+IFERROR(IF(Z448="",0,Z448),"0")+IFERROR(IF(Z449="",0,Z449),"0")+IFERROR(IF(Z450="",0,Z450),"0")+IFERROR(IF(Z451="",0,Z451),"0")+IFERROR(IF(Z452="",0,Z452),"0")</f>
        <v>0.38272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161</v>
      </c>
      <c r="Y454" s="547">
        <f>IFERROR(SUM(Y447:Y452),"0")</f>
        <v>168.96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134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164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4245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4391.7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4468.2173903159419</v>
      </c>
      <c r="Y496" s="547">
        <f>IFERROR(SUM(BN22:BN492),"0")</f>
        <v>4623.3989999999985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8</v>
      </c>
      <c r="Y497" s="38">
        <f>ROUNDUP(SUM(BP22:BP492),0)</f>
        <v>8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4668.2173903159419</v>
      </c>
      <c r="Y498" s="547">
        <f>GrossWeightTotalR+PalletQtyTotalR*25</f>
        <v>4823.3989999999985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681.3406190233776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706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8.4418200000000017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115</v>
      </c>
      <c r="E503" s="588" t="s">
        <v>171</v>
      </c>
      <c r="F503" s="588" t="s">
        <v>190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32.400000000000006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68.400000000000006</v>
      </c>
      <c r="E505" s="46">
        <f>IFERROR(Y86*1,"0")+IFERROR(Y87*1,"0")+IFERROR(Y88*1,"0")+IFERROR(Y92*1,"0")+IFERROR(Y93*1,"0")+IFERROR(Y94*1,"0")+IFERROR(Y95*1,"0")</f>
        <v>377.1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310.50000000000006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184.38000000000002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762.3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7.3800000000000008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81.599999999999994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166.2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1641</v>
      </c>
      <c r="U505" s="46">
        <f>IFERROR(Y367*1,"0")+IFERROR(Y368*1,"0")+IFERROR(Y369*1,"0")+IFERROR(Y373*1,"0")+IFERROR(Y374*1,"0")+IFERROR(Y378*1,"0")+IFERROR(Y379*1,"0")+IFERROR(Y383*1,"0")</f>
        <v>243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517.44000000000005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v/jm0mjekOc2+rGpjXaBnzUbyfpTvh0izU1HYvlNI/4bIr6XXpPQeS/9riEJPmyXjLu10YdVnZuXgQYbSMS13Q==" saltValue="CvQE3IIaC0CQe/G/s3Zt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5 X342:X345 X352 X378 X389 X412 X428 X431 X441 X447:X449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u7bnE+F5mFxI8eQteTOjGD2LTGuaROse0KS5isKcKAdcGIPeJW+YNtipDA+AYxvK4EqoG65blwDioDw0Xs6uRQ==" saltValue="3vlPepPFmA6zf3pOBuUc6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