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1 машина Бердянск_Патяка + Владстандарт\"/>
    </mc:Choice>
  </mc:AlternateContent>
  <xr:revisionPtr revIDLastSave="0" documentId="13_ncr:1_{9A691106-8A13-4D87-A209-702F727B1B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Y445" i="1" s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X422" i="1"/>
  <c r="X421" i="1"/>
  <c r="BP420" i="1"/>
  <c r="BO420" i="1"/>
  <c r="BN420" i="1"/>
  <c r="BM420" i="1"/>
  <c r="Z420" i="1"/>
  <c r="Z421" i="1" s="1"/>
  <c r="Y420" i="1"/>
  <c r="Y421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W505" i="1" s="1"/>
  <c r="P408" i="1"/>
  <c r="X405" i="1"/>
  <c r="X404" i="1"/>
  <c r="BO403" i="1"/>
  <c r="BM403" i="1"/>
  <c r="Y403" i="1"/>
  <c r="Y405" i="1" s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V505" i="1" s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Y381" i="1" s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05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5" i="1" s="1"/>
  <c r="P267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5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5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495" i="1" s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H9" i="1" l="1"/>
  <c r="A10" i="1"/>
  <c r="Y24" i="1"/>
  <c r="Y31" i="1"/>
  <c r="Z27" i="1"/>
  <c r="Z31" i="1" s="1"/>
  <c r="BN27" i="1"/>
  <c r="Z29" i="1"/>
  <c r="BN29" i="1"/>
  <c r="BP30" i="1"/>
  <c r="BN30" i="1"/>
  <c r="Z30" i="1"/>
  <c r="Y32" i="1"/>
  <c r="Y35" i="1"/>
  <c r="BP34" i="1"/>
  <c r="BN34" i="1"/>
  <c r="Z34" i="1"/>
  <c r="Z35" i="1" s="1"/>
  <c r="Y36" i="1"/>
  <c r="C505" i="1"/>
  <c r="Y43" i="1"/>
  <c r="BP40" i="1"/>
  <c r="BN40" i="1"/>
  <c r="Z40" i="1"/>
  <c r="BP53" i="1"/>
  <c r="BN53" i="1"/>
  <c r="Z53" i="1"/>
  <c r="F9" i="1"/>
  <c r="J9" i="1"/>
  <c r="Z22" i="1"/>
  <c r="Z23" i="1" s="1"/>
  <c r="BN22" i="1"/>
  <c r="BP22" i="1"/>
  <c r="Y23" i="1"/>
  <c r="BP42" i="1"/>
  <c r="BN42" i="1"/>
  <c r="Z42" i="1"/>
  <c r="Y44" i="1"/>
  <c r="Y47" i="1"/>
  <c r="BP46" i="1"/>
  <c r="BN46" i="1"/>
  <c r="Z46" i="1"/>
  <c r="Z47" i="1" s="1"/>
  <c r="Y48" i="1"/>
  <c r="D505" i="1"/>
  <c r="Y57" i="1"/>
  <c r="Y58" i="1"/>
  <c r="BP51" i="1"/>
  <c r="BN51" i="1"/>
  <c r="Z51" i="1"/>
  <c r="Z63" i="1"/>
  <c r="Z55" i="1"/>
  <c r="BN55" i="1"/>
  <c r="Z61" i="1"/>
  <c r="BN61" i="1"/>
  <c r="BP61" i="1"/>
  <c r="Z67" i="1"/>
  <c r="Z69" i="1" s="1"/>
  <c r="BN67" i="1"/>
  <c r="BP67" i="1"/>
  <c r="Z73" i="1"/>
  <c r="BN73" i="1"/>
  <c r="BP73" i="1"/>
  <c r="Z75" i="1"/>
  <c r="Z77" i="1" s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5" i="1"/>
  <c r="Z101" i="1"/>
  <c r="Z104" i="1" s="1"/>
  <c r="BN101" i="1"/>
  <c r="BP101" i="1"/>
  <c r="Z103" i="1"/>
  <c r="BN103" i="1"/>
  <c r="Y104" i="1"/>
  <c r="Z107" i="1"/>
  <c r="Z110" i="1" s="1"/>
  <c r="BN107" i="1"/>
  <c r="BP107" i="1"/>
  <c r="Z109" i="1"/>
  <c r="BN109" i="1"/>
  <c r="Y110" i="1"/>
  <c r="Z113" i="1"/>
  <c r="Z117" i="1" s="1"/>
  <c r="BN113" i="1"/>
  <c r="BP113" i="1"/>
  <c r="Z115" i="1"/>
  <c r="BN115" i="1"/>
  <c r="Y118" i="1"/>
  <c r="G505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Z142" i="1"/>
  <c r="BN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BP197" i="1"/>
  <c r="BN197" i="1"/>
  <c r="Z197" i="1"/>
  <c r="Y212" i="1"/>
  <c r="BP205" i="1"/>
  <c r="BN205" i="1"/>
  <c r="Z205" i="1"/>
  <c r="Y90" i="1"/>
  <c r="Y144" i="1"/>
  <c r="Y156" i="1"/>
  <c r="Y183" i="1"/>
  <c r="BP195" i="1"/>
  <c r="BN195" i="1"/>
  <c r="Z195" i="1"/>
  <c r="Y199" i="1"/>
  <c r="Z211" i="1"/>
  <c r="BP203" i="1"/>
  <c r="BN203" i="1"/>
  <c r="Z203" i="1"/>
  <c r="Y211" i="1"/>
  <c r="BP207" i="1"/>
  <c r="BN207" i="1"/>
  <c r="Z207" i="1"/>
  <c r="Z246" i="1"/>
  <c r="Y217" i="1"/>
  <c r="Y230" i="1"/>
  <c r="Y246" i="1"/>
  <c r="Y255" i="1"/>
  <c r="Y264" i="1"/>
  <c r="Y271" i="1"/>
  <c r="Y276" i="1"/>
  <c r="Y280" i="1"/>
  <c r="Y285" i="1"/>
  <c r="Y294" i="1"/>
  <c r="Y304" i="1"/>
  <c r="Y312" i="1"/>
  <c r="Y318" i="1"/>
  <c r="Y325" i="1"/>
  <c r="Y331" i="1"/>
  <c r="Y338" i="1"/>
  <c r="T505" i="1"/>
  <c r="Y350" i="1"/>
  <c r="Z209" i="1"/>
  <c r="BN209" i="1"/>
  <c r="Z215" i="1"/>
  <c r="Z216" i="1" s="1"/>
  <c r="BN215" i="1"/>
  <c r="K505" i="1"/>
  <c r="Z221" i="1"/>
  <c r="Z230" i="1" s="1"/>
  <c r="BN221" i="1"/>
  <c r="Z223" i="1"/>
  <c r="BN223" i="1"/>
  <c r="Z225" i="1"/>
  <c r="BN225" i="1"/>
  <c r="Z227" i="1"/>
  <c r="BN227" i="1"/>
  <c r="Y231" i="1"/>
  <c r="Z242" i="1"/>
  <c r="BN242" i="1"/>
  <c r="Z244" i="1"/>
  <c r="BN244" i="1"/>
  <c r="L505" i="1"/>
  <c r="Z251" i="1"/>
  <c r="Z255" i="1" s="1"/>
  <c r="BN251" i="1"/>
  <c r="Z253" i="1"/>
  <c r="BN253" i="1"/>
  <c r="Y256" i="1"/>
  <c r="M505" i="1"/>
  <c r="Z260" i="1"/>
  <c r="Z263" i="1" s="1"/>
  <c r="BN260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Z293" i="1" s="1"/>
  <c r="BN288" i="1"/>
  <c r="BP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Z317" i="1" s="1"/>
  <c r="BN314" i="1"/>
  <c r="BP314" i="1"/>
  <c r="Z316" i="1"/>
  <c r="BN316" i="1"/>
  <c r="Z320" i="1"/>
  <c r="BN320" i="1"/>
  <c r="BP320" i="1"/>
  <c r="Z321" i="1"/>
  <c r="BN321" i="1"/>
  <c r="Z323" i="1"/>
  <c r="BN323" i="1"/>
  <c r="Z327" i="1"/>
  <c r="Z330" i="1" s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BP353" i="1"/>
  <c r="BN353" i="1"/>
  <c r="Z353" i="1"/>
  <c r="Z354" i="1" s="1"/>
  <c r="Y355" i="1"/>
  <c r="Y360" i="1"/>
  <c r="BP357" i="1"/>
  <c r="BN357" i="1"/>
  <c r="Z357" i="1"/>
  <c r="Z359" i="1" s="1"/>
  <c r="Z468" i="1"/>
  <c r="U505" i="1"/>
  <c r="Z368" i="1"/>
  <c r="Z370" i="1" s="1"/>
  <c r="BN368" i="1"/>
  <c r="BP368" i="1"/>
  <c r="Y371" i="1"/>
  <c r="Z379" i="1"/>
  <c r="Z380" i="1" s="1"/>
  <c r="BN379" i="1"/>
  <c r="BP379" i="1"/>
  <c r="Z383" i="1"/>
  <c r="Z384" i="1" s="1"/>
  <c r="BN383" i="1"/>
  <c r="BP383" i="1"/>
  <c r="Y384" i="1"/>
  <c r="Z389" i="1"/>
  <c r="Z399" i="1" s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BP403" i="1"/>
  <c r="Z408" i="1"/>
  <c r="Z409" i="1" s="1"/>
  <c r="BN408" i="1"/>
  <c r="BP408" i="1"/>
  <c r="Y409" i="1"/>
  <c r="Z412" i="1"/>
  <c r="BN412" i="1"/>
  <c r="BP412" i="1"/>
  <c r="Z414" i="1"/>
  <c r="BN414" i="1"/>
  <c r="Y417" i="1"/>
  <c r="Y422" i="1"/>
  <c r="Y505" i="1"/>
  <c r="Y438" i="1"/>
  <c r="Z427" i="1"/>
  <c r="Z438" i="1" s="1"/>
  <c r="BN427" i="1"/>
  <c r="Z429" i="1"/>
  <c r="BN429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BP472" i="1"/>
  <c r="BN472" i="1"/>
  <c r="Z472" i="1"/>
  <c r="X505" i="1"/>
  <c r="Y399" i="1"/>
  <c r="Y410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BP457" i="1"/>
  <c r="BN457" i="1"/>
  <c r="Z457" i="1"/>
  <c r="Z459" i="1" s="1"/>
  <c r="BP467" i="1"/>
  <c r="BN467" i="1"/>
  <c r="Z467" i="1"/>
  <c r="Y469" i="1"/>
  <c r="Y475" i="1"/>
  <c r="BP471" i="1"/>
  <c r="BN471" i="1"/>
  <c r="Z471" i="1"/>
  <c r="Z474" i="1" s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349" i="1" l="1"/>
  <c r="Z337" i="1"/>
  <c r="Z324" i="1"/>
  <c r="Z311" i="1"/>
  <c r="Z270" i="1"/>
  <c r="Z199" i="1"/>
  <c r="Z96" i="1"/>
  <c r="Z89" i="1"/>
  <c r="Z57" i="1"/>
  <c r="Y497" i="1"/>
  <c r="Y495" i="1"/>
  <c r="Z416" i="1"/>
  <c r="Y499" i="1"/>
  <c r="Y496" i="1"/>
  <c r="Z43" i="1"/>
  <c r="Z500" i="1" s="1"/>
  <c r="Y498" i="1" l="1"/>
</calcChain>
</file>

<file path=xl/sharedStrings.xml><?xml version="1.0" encoding="utf-8"?>
<sst xmlns="http://schemas.openxmlformats.org/spreadsheetml/2006/main" count="2345" uniqueCount="773">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</sst>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6" zoomScaleNormal="100" zoomScaleSheetLayoutView="100" workbookViewId="0">
      <selection activeCell="Z501" sqref="Z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786" t="s">
        <v>0</v>
      </c>
      <c r="E1" s="578"/>
      <c r="F1" s="578"/>
      <c r="G1" s="12" t="s">
        <v>1</v>
      </c>
      <c r="H1" s="786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846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764" t="s">
        <v>8</v>
      </c>
      <c r="B5" s="570"/>
      <c r="C5" s="566"/>
      <c r="D5" s="667"/>
      <c r="E5" s="669"/>
      <c r="F5" s="619" t="s">
        <v>9</v>
      </c>
      <c r="G5" s="566"/>
      <c r="H5" s="667"/>
      <c r="I5" s="668"/>
      <c r="J5" s="668"/>
      <c r="K5" s="668"/>
      <c r="L5" s="668"/>
      <c r="M5" s="669"/>
      <c r="N5" s="58"/>
      <c r="P5" s="24" t="s">
        <v>10</v>
      </c>
      <c r="Q5" s="586">
        <v>45950</v>
      </c>
      <c r="R5" s="587"/>
      <c r="T5" s="735" t="s">
        <v>11</v>
      </c>
      <c r="U5" s="639"/>
      <c r="V5" s="737" t="s">
        <v>12</v>
      </c>
      <c r="W5" s="587"/>
      <c r="AB5" s="51"/>
      <c r="AC5" s="51"/>
      <c r="AD5" s="51"/>
      <c r="AE5" s="51"/>
    </row>
    <row r="6" spans="1:32" s="539" customFormat="1" ht="24" customHeight="1" x14ac:dyDescent="0.2">
      <c r="A6" s="764" t="s">
        <v>13</v>
      </c>
      <c r="B6" s="570"/>
      <c r="C6" s="56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87"/>
      <c r="N6" s="59"/>
      <c r="P6" s="24" t="s">
        <v>15</v>
      </c>
      <c r="Q6" s="595" t="str">
        <f>IF(Q5=0," ",CHOOSE(WEEKDAY(Q5,2),"Понедельник","Вторник","Среда","Четверг","Пятница","Суббота","Воскресенье"))</f>
        <v>Понедельник</v>
      </c>
      <c r="R6" s="557"/>
      <c r="T6" s="743" t="s">
        <v>16</v>
      </c>
      <c r="U6" s="639"/>
      <c r="V6" s="681" t="s">
        <v>17</v>
      </c>
      <c r="W6" s="68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824" t="str">
        <f>IFERROR(VLOOKUP(DeliveryAddress,Table,3,0),1)</f>
        <v>1</v>
      </c>
      <c r="E7" s="825"/>
      <c r="F7" s="825"/>
      <c r="G7" s="825"/>
      <c r="H7" s="825"/>
      <c r="I7" s="825"/>
      <c r="J7" s="825"/>
      <c r="K7" s="825"/>
      <c r="L7" s="825"/>
      <c r="M7" s="741"/>
      <c r="N7" s="60"/>
      <c r="P7" s="24"/>
      <c r="Q7" s="42"/>
      <c r="R7" s="42"/>
      <c r="T7" s="555"/>
      <c r="U7" s="639"/>
      <c r="V7" s="683"/>
      <c r="W7" s="684"/>
      <c r="AB7" s="51"/>
      <c r="AC7" s="51"/>
      <c r="AD7" s="51"/>
      <c r="AE7" s="51"/>
    </row>
    <row r="8" spans="1:32" s="539" customFormat="1" ht="25.5" customHeight="1" x14ac:dyDescent="0.2">
      <c r="A8" s="567" t="s">
        <v>18</v>
      </c>
      <c r="B8" s="552"/>
      <c r="C8" s="553"/>
      <c r="D8" s="832" t="s">
        <v>19</v>
      </c>
      <c r="E8" s="833"/>
      <c r="F8" s="833"/>
      <c r="G8" s="833"/>
      <c r="H8" s="833"/>
      <c r="I8" s="833"/>
      <c r="J8" s="833"/>
      <c r="K8" s="833"/>
      <c r="L8" s="833"/>
      <c r="M8" s="834"/>
      <c r="N8" s="61"/>
      <c r="P8" s="24" t="s">
        <v>20</v>
      </c>
      <c r="Q8" s="740">
        <v>0.41666666666666669</v>
      </c>
      <c r="R8" s="741"/>
      <c r="T8" s="555"/>
      <c r="U8" s="639"/>
      <c r="V8" s="683"/>
      <c r="W8" s="684"/>
      <c r="AB8" s="51"/>
      <c r="AC8" s="51"/>
      <c r="AD8" s="51"/>
      <c r="AE8" s="51"/>
    </row>
    <row r="9" spans="1:32" s="539" customFormat="1" ht="39.950000000000003" customHeight="1" x14ac:dyDescent="0.2">
      <c r="A9" s="5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33"/>
      <c r="E9" s="634"/>
      <c r="F9" s="5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M9" s="634"/>
      <c r="N9" s="537"/>
      <c r="P9" s="26" t="s">
        <v>21</v>
      </c>
      <c r="Q9" s="773"/>
      <c r="R9" s="624"/>
      <c r="T9" s="555"/>
      <c r="U9" s="639"/>
      <c r="V9" s="685"/>
      <c r="W9" s="686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5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33"/>
      <c r="E10" s="634"/>
      <c r="F10" s="5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698" t="str">
        <f>IFERROR(VLOOKUP($D$10,Proxy,2,FALSE),"")</f>
        <v/>
      </c>
      <c r="I10" s="555"/>
      <c r="J10" s="555"/>
      <c r="K10" s="555"/>
      <c r="L10" s="555"/>
      <c r="M10" s="555"/>
      <c r="N10" s="538"/>
      <c r="P10" s="26" t="s">
        <v>22</v>
      </c>
      <c r="Q10" s="744"/>
      <c r="R10" s="745"/>
      <c r="U10" s="24" t="s">
        <v>23</v>
      </c>
      <c r="V10" s="820" t="s">
        <v>24</v>
      </c>
      <c r="W10" s="68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5"/>
      <c r="R11" s="587"/>
      <c r="U11" s="24" t="s">
        <v>27</v>
      </c>
      <c r="V11" s="623" t="s">
        <v>28</v>
      </c>
      <c r="W11" s="624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7" t="s">
        <v>29</v>
      </c>
      <c r="B12" s="570"/>
      <c r="C12" s="570"/>
      <c r="D12" s="570"/>
      <c r="E12" s="570"/>
      <c r="F12" s="570"/>
      <c r="G12" s="570"/>
      <c r="H12" s="570"/>
      <c r="I12" s="570"/>
      <c r="J12" s="570"/>
      <c r="K12" s="570"/>
      <c r="L12" s="570"/>
      <c r="M12" s="566"/>
      <c r="N12" s="62"/>
      <c r="P12" s="24" t="s">
        <v>30</v>
      </c>
      <c r="Q12" s="740"/>
      <c r="R12" s="741"/>
      <c r="S12" s="23"/>
      <c r="U12" s="24"/>
      <c r="V12" s="578"/>
      <c r="W12" s="555"/>
      <c r="AB12" s="51"/>
      <c r="AC12" s="51"/>
      <c r="AD12" s="51"/>
      <c r="AE12" s="51"/>
    </row>
    <row r="13" spans="1:32" s="539" customFormat="1" ht="23.25" customHeight="1" x14ac:dyDescent="0.2">
      <c r="A13" s="707" t="s">
        <v>31</v>
      </c>
      <c r="B13" s="570"/>
      <c r="C13" s="570"/>
      <c r="D13" s="570"/>
      <c r="E13" s="570"/>
      <c r="F13" s="570"/>
      <c r="G13" s="570"/>
      <c r="H13" s="570"/>
      <c r="I13" s="570"/>
      <c r="J13" s="570"/>
      <c r="K13" s="570"/>
      <c r="L13" s="570"/>
      <c r="M13" s="566"/>
      <c r="N13" s="62"/>
      <c r="O13" s="26"/>
      <c r="P13" s="26" t="s">
        <v>32</v>
      </c>
      <c r="Q13" s="623"/>
      <c r="R13" s="6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7" t="s">
        <v>33</v>
      </c>
      <c r="B14" s="570"/>
      <c r="C14" s="570"/>
      <c r="D14" s="570"/>
      <c r="E14" s="570"/>
      <c r="F14" s="570"/>
      <c r="G14" s="570"/>
      <c r="H14" s="570"/>
      <c r="I14" s="570"/>
      <c r="J14" s="570"/>
      <c r="K14" s="570"/>
      <c r="L14" s="570"/>
      <c r="M14" s="5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4" t="s">
        <v>34</v>
      </c>
      <c r="B15" s="570"/>
      <c r="C15" s="570"/>
      <c r="D15" s="570"/>
      <c r="E15" s="570"/>
      <c r="F15" s="570"/>
      <c r="G15" s="570"/>
      <c r="H15" s="570"/>
      <c r="I15" s="570"/>
      <c r="J15" s="570"/>
      <c r="K15" s="570"/>
      <c r="L15" s="570"/>
      <c r="M15" s="566"/>
      <c r="N15" s="63"/>
      <c r="P15" s="750" t="s">
        <v>35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36</v>
      </c>
      <c r="B17" s="573" t="s">
        <v>37</v>
      </c>
      <c r="C17" s="757" t="s">
        <v>38</v>
      </c>
      <c r="D17" s="573" t="s">
        <v>39</v>
      </c>
      <c r="E17" s="574"/>
      <c r="F17" s="573" t="s">
        <v>40</v>
      </c>
      <c r="G17" s="573" t="s">
        <v>41</v>
      </c>
      <c r="H17" s="573" t="s">
        <v>42</v>
      </c>
      <c r="I17" s="573" t="s">
        <v>43</v>
      </c>
      <c r="J17" s="573" t="s">
        <v>44</v>
      </c>
      <c r="K17" s="573" t="s">
        <v>45</v>
      </c>
      <c r="L17" s="573" t="s">
        <v>46</v>
      </c>
      <c r="M17" s="573" t="s">
        <v>47</v>
      </c>
      <c r="N17" s="573" t="s">
        <v>48</v>
      </c>
      <c r="O17" s="573" t="s">
        <v>49</v>
      </c>
      <c r="P17" s="573" t="s">
        <v>50</v>
      </c>
      <c r="Q17" s="792"/>
      <c r="R17" s="792"/>
      <c r="S17" s="792"/>
      <c r="T17" s="574"/>
      <c r="U17" s="565" t="s">
        <v>51</v>
      </c>
      <c r="V17" s="566"/>
      <c r="W17" s="573" t="s">
        <v>52</v>
      </c>
      <c r="X17" s="573" t="s">
        <v>53</v>
      </c>
      <c r="Y17" s="584" t="s">
        <v>54</v>
      </c>
      <c r="Z17" s="705" t="s">
        <v>55</v>
      </c>
      <c r="AA17" s="613" t="s">
        <v>56</v>
      </c>
      <c r="AB17" s="613" t="s">
        <v>57</v>
      </c>
      <c r="AC17" s="613" t="s">
        <v>58</v>
      </c>
      <c r="AD17" s="613" t="s">
        <v>59</v>
      </c>
      <c r="AE17" s="614"/>
      <c r="AF17" s="615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575"/>
      <c r="E18" s="576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575"/>
      <c r="Q18" s="793"/>
      <c r="R18" s="793"/>
      <c r="S18" s="793"/>
      <c r="T18" s="576"/>
      <c r="U18" s="67" t="s">
        <v>61</v>
      </c>
      <c r="V18" s="67" t="s">
        <v>62</v>
      </c>
      <c r="W18" s="577"/>
      <c r="X18" s="577"/>
      <c r="Y18" s="585"/>
      <c r="Z18" s="706"/>
      <c r="AA18" s="697"/>
      <c r="AB18" s="697"/>
      <c r="AC18" s="697"/>
      <c r="AD18" s="616"/>
      <c r="AE18" s="617"/>
      <c r="AF18" s="618"/>
      <c r="AG18" s="66"/>
      <c r="BD18" s="65"/>
    </row>
    <row r="19" spans="1:68" ht="27.75" customHeight="1" x14ac:dyDescent="0.2">
      <c r="A19" s="582" t="s">
        <v>63</v>
      </c>
      <c r="B19" s="583"/>
      <c r="C19" s="583"/>
      <c r="D19" s="583"/>
      <c r="E19" s="583"/>
      <c r="F19" s="583"/>
      <c r="G19" s="583"/>
      <c r="H19" s="583"/>
      <c r="I19" s="583"/>
      <c r="J19" s="583"/>
      <c r="K19" s="583"/>
      <c r="L19" s="583"/>
      <c r="M19" s="583"/>
      <c r="N19" s="583"/>
      <c r="O19" s="583"/>
      <c r="P19" s="583"/>
      <c r="Q19" s="583"/>
      <c r="R19" s="583"/>
      <c r="S19" s="583"/>
      <c r="T19" s="583"/>
      <c r="U19" s="583"/>
      <c r="V19" s="583"/>
      <c r="W19" s="583"/>
      <c r="X19" s="583"/>
      <c r="Y19" s="583"/>
      <c r="Z19" s="583"/>
      <c r="AA19" s="48"/>
      <c r="AB19" s="48"/>
      <c r="AC19" s="48"/>
    </row>
    <row r="20" spans="1:68" ht="16.5" customHeight="1" x14ac:dyDescent="0.25">
      <c r="A20" s="598" t="s">
        <v>63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40"/>
      <c r="AB20" s="540"/>
      <c r="AC20" s="540"/>
    </row>
    <row r="21" spans="1:68" ht="14.25" customHeight="1" x14ac:dyDescent="0.25">
      <c r="A21" s="554" t="s">
        <v>64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6">
        <v>4680115886643</v>
      </c>
      <c r="E22" s="557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9"/>
      <c r="P23" s="551" t="s">
        <v>71</v>
      </c>
      <c r="Q23" s="552"/>
      <c r="R23" s="552"/>
      <c r="S23" s="552"/>
      <c r="T23" s="552"/>
      <c r="U23" s="552"/>
      <c r="V23" s="553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9"/>
      <c r="P24" s="551" t="s">
        <v>71</v>
      </c>
      <c r="Q24" s="552"/>
      <c r="R24" s="552"/>
      <c r="S24" s="552"/>
      <c r="T24" s="552"/>
      <c r="U24" s="552"/>
      <c r="V24" s="553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4" t="s">
        <v>73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6">
        <v>4680115885912</v>
      </c>
      <c r="E26" s="557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6">
        <v>4607091388237</v>
      </c>
      <c r="E27" s="557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6">
        <v>4680115887350</v>
      </c>
      <c r="E28" s="557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4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6">
        <v>4680115885905</v>
      </c>
      <c r="E29" s="557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8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56">
        <v>4607091388244</v>
      </c>
      <c r="E30" s="557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8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1"/>
      <c r="R30" s="561"/>
      <c r="S30" s="561"/>
      <c r="T30" s="562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8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9"/>
      <c r="P31" s="551" t="s">
        <v>71</v>
      </c>
      <c r="Q31" s="552"/>
      <c r="R31" s="552"/>
      <c r="S31" s="552"/>
      <c r="T31" s="552"/>
      <c r="U31" s="552"/>
      <c r="V31" s="553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9"/>
      <c r="P32" s="551" t="s">
        <v>71</v>
      </c>
      <c r="Q32" s="552"/>
      <c r="R32" s="552"/>
      <c r="S32" s="552"/>
      <c r="T32" s="552"/>
      <c r="U32" s="552"/>
      <c r="V32" s="553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4" t="s">
        <v>91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56">
        <v>4607091388503</v>
      </c>
      <c r="E34" s="557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6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1"/>
      <c r="R34" s="561"/>
      <c r="S34" s="561"/>
      <c r="T34" s="562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8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9"/>
      <c r="P35" s="551" t="s">
        <v>71</v>
      </c>
      <c r="Q35" s="552"/>
      <c r="R35" s="552"/>
      <c r="S35" s="552"/>
      <c r="T35" s="552"/>
      <c r="U35" s="552"/>
      <c r="V35" s="553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9"/>
      <c r="P36" s="551" t="s">
        <v>71</v>
      </c>
      <c r="Q36" s="552"/>
      <c r="R36" s="552"/>
      <c r="S36" s="552"/>
      <c r="T36" s="552"/>
      <c r="U36" s="552"/>
      <c r="V36" s="553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82" t="s">
        <v>97</v>
      </c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3"/>
      <c r="P37" s="583"/>
      <c r="Q37" s="583"/>
      <c r="R37" s="583"/>
      <c r="S37" s="583"/>
      <c r="T37" s="583"/>
      <c r="U37" s="583"/>
      <c r="V37" s="583"/>
      <c r="W37" s="583"/>
      <c r="X37" s="583"/>
      <c r="Y37" s="583"/>
      <c r="Z37" s="583"/>
      <c r="AA37" s="48"/>
      <c r="AB37" s="48"/>
      <c r="AC37" s="48"/>
    </row>
    <row r="38" spans="1:68" ht="16.5" customHeight="1" x14ac:dyDescent="0.25">
      <c r="A38" s="598" t="s">
        <v>98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40"/>
      <c r="AB38" s="540"/>
      <c r="AC38" s="540"/>
    </row>
    <row r="39" spans="1:68" ht="14.25" customHeight="1" x14ac:dyDescent="0.25">
      <c r="A39" s="554" t="s">
        <v>99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56">
        <v>4607091385670</v>
      </c>
      <c r="E40" s="557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6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1"/>
      <c r="R40" s="561"/>
      <c r="S40" s="561"/>
      <c r="T40" s="562"/>
      <c r="U40" s="34"/>
      <c r="V40" s="34"/>
      <c r="W40" s="35" t="s">
        <v>69</v>
      </c>
      <c r="X40" s="545">
        <v>20</v>
      </c>
      <c r="Y40" s="546">
        <f>IFERROR(IF(X40="",0,CEILING((X40/$H40),1)*$H40),"")</f>
        <v>21.6</v>
      </c>
      <c r="Z40" s="36">
        <f>IFERROR(IF(Y40=0,"",ROUNDUP(Y40/H40,0)*0.01898),"")</f>
        <v>3.7960000000000001E-2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20.805555555555554</v>
      </c>
      <c r="BN40" s="64">
        <f>IFERROR(Y40*I40/H40,"0")</f>
        <v>22.47</v>
      </c>
      <c r="BO40" s="64">
        <f>IFERROR(1/J40*(X40/H40),"0")</f>
        <v>2.8935185185185182E-2</v>
      </c>
      <c r="BP40" s="64">
        <f>IFERROR(1/J40*(Y40/H40),"0")</f>
        <v>3.125E-2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56">
        <v>4607091385687</v>
      </c>
      <c r="E41" s="557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6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56">
        <v>4680115882539</v>
      </c>
      <c r="E42" s="557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8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8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9"/>
      <c r="P43" s="551" t="s">
        <v>71</v>
      </c>
      <c r="Q43" s="552"/>
      <c r="R43" s="552"/>
      <c r="S43" s="552"/>
      <c r="T43" s="552"/>
      <c r="U43" s="552"/>
      <c r="V43" s="553"/>
      <c r="W43" s="37" t="s">
        <v>72</v>
      </c>
      <c r="X43" s="547">
        <f>IFERROR(X40/H40,"0")+IFERROR(X41/H41,"0")+IFERROR(X42/H42,"0")</f>
        <v>1.8518518518518516</v>
      </c>
      <c r="Y43" s="547">
        <f>IFERROR(Y40/H40,"0")+IFERROR(Y41/H41,"0")+IFERROR(Y42/H42,"0")</f>
        <v>2</v>
      </c>
      <c r="Z43" s="547">
        <f>IFERROR(IF(Z40="",0,Z40),"0")+IFERROR(IF(Z41="",0,Z41),"0")+IFERROR(IF(Z42="",0,Z42),"0")</f>
        <v>3.7960000000000001E-2</v>
      </c>
      <c r="AA43" s="548"/>
      <c r="AB43" s="548"/>
      <c r="AC43" s="548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9"/>
      <c r="P44" s="551" t="s">
        <v>71</v>
      </c>
      <c r="Q44" s="552"/>
      <c r="R44" s="552"/>
      <c r="S44" s="552"/>
      <c r="T44" s="552"/>
      <c r="U44" s="552"/>
      <c r="V44" s="553"/>
      <c r="W44" s="37" t="s">
        <v>69</v>
      </c>
      <c r="X44" s="547">
        <f>IFERROR(SUM(X40:X42),"0")</f>
        <v>20</v>
      </c>
      <c r="Y44" s="547">
        <f>IFERROR(SUM(Y40:Y42),"0")</f>
        <v>21.6</v>
      </c>
      <c r="Z44" s="37"/>
      <c r="AA44" s="548"/>
      <c r="AB44" s="548"/>
      <c r="AC44" s="548"/>
    </row>
    <row r="45" spans="1:68" ht="14.25" customHeight="1" x14ac:dyDescent="0.25">
      <c r="A45" s="554" t="s">
        <v>73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56">
        <v>4680115884915</v>
      </c>
      <c r="E46" s="557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1"/>
      <c r="R46" s="561"/>
      <c r="S46" s="561"/>
      <c r="T46" s="562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8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9"/>
      <c r="P47" s="551" t="s">
        <v>71</v>
      </c>
      <c r="Q47" s="552"/>
      <c r="R47" s="552"/>
      <c r="S47" s="552"/>
      <c r="T47" s="552"/>
      <c r="U47" s="552"/>
      <c r="V47" s="553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9"/>
      <c r="P48" s="551" t="s">
        <v>71</v>
      </c>
      <c r="Q48" s="552"/>
      <c r="R48" s="552"/>
      <c r="S48" s="552"/>
      <c r="T48" s="552"/>
      <c r="U48" s="552"/>
      <c r="V48" s="553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98" t="s">
        <v>116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40"/>
      <c r="AB49" s="540"/>
      <c r="AC49" s="540"/>
    </row>
    <row r="50" spans="1:68" ht="14.25" customHeight="1" x14ac:dyDescent="0.25">
      <c r="A50" s="554" t="s">
        <v>99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56">
        <v>4680115885882</v>
      </c>
      <c r="E51" s="557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1"/>
      <c r="R51" s="561"/>
      <c r="S51" s="561"/>
      <c r="T51" s="562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56">
        <v>4680115881426</v>
      </c>
      <c r="E52" s="557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56">
        <v>4680115880283</v>
      </c>
      <c r="E53" s="557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7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1"/>
      <c r="R53" s="561"/>
      <c r="S53" s="561"/>
      <c r="T53" s="562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56">
        <v>4680115881525</v>
      </c>
      <c r="E54" s="557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63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1"/>
      <c r="R54" s="561"/>
      <c r="S54" s="561"/>
      <c r="T54" s="562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56">
        <v>4680115885899</v>
      </c>
      <c r="E55" s="557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7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1"/>
      <c r="R55" s="561"/>
      <c r="S55" s="561"/>
      <c r="T55" s="562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56">
        <v>4680115881419</v>
      </c>
      <c r="E56" s="557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8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9"/>
      <c r="P57" s="551" t="s">
        <v>71</v>
      </c>
      <c r="Q57" s="552"/>
      <c r="R57" s="552"/>
      <c r="S57" s="552"/>
      <c r="T57" s="552"/>
      <c r="U57" s="552"/>
      <c r="V57" s="553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9"/>
      <c r="P58" s="551" t="s">
        <v>71</v>
      </c>
      <c r="Q58" s="552"/>
      <c r="R58" s="552"/>
      <c r="S58" s="552"/>
      <c r="T58" s="552"/>
      <c r="U58" s="552"/>
      <c r="V58" s="553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54" t="s">
        <v>135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56">
        <v>4680115881440</v>
      </c>
      <c r="E60" s="557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5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1"/>
      <c r="R60" s="561"/>
      <c r="S60" s="561"/>
      <c r="T60" s="562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56">
        <v>4680115885950</v>
      </c>
      <c r="E61" s="557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56">
        <v>4680115881433</v>
      </c>
      <c r="E62" s="557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66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8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9"/>
      <c r="P63" s="551" t="s">
        <v>71</v>
      </c>
      <c r="Q63" s="552"/>
      <c r="R63" s="552"/>
      <c r="S63" s="552"/>
      <c r="T63" s="552"/>
      <c r="U63" s="552"/>
      <c r="V63" s="553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9"/>
      <c r="P64" s="551" t="s">
        <v>71</v>
      </c>
      <c r="Q64" s="552"/>
      <c r="R64" s="552"/>
      <c r="S64" s="552"/>
      <c r="T64" s="552"/>
      <c r="U64" s="552"/>
      <c r="V64" s="553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54" t="s">
        <v>64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56">
        <v>4680115885073</v>
      </c>
      <c r="E66" s="557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1"/>
      <c r="R66" s="561"/>
      <c r="S66" s="561"/>
      <c r="T66" s="562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56">
        <v>4680115885059</v>
      </c>
      <c r="E67" s="557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1"/>
      <c r="R67" s="561"/>
      <c r="S67" s="561"/>
      <c r="T67" s="562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56">
        <v>4680115885097</v>
      </c>
      <c r="E68" s="557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8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9"/>
      <c r="P69" s="551" t="s">
        <v>71</v>
      </c>
      <c r="Q69" s="552"/>
      <c r="R69" s="552"/>
      <c r="S69" s="552"/>
      <c r="T69" s="552"/>
      <c r="U69" s="552"/>
      <c r="V69" s="553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9"/>
      <c r="P70" s="551" t="s">
        <v>71</v>
      </c>
      <c r="Q70" s="552"/>
      <c r="R70" s="552"/>
      <c r="S70" s="552"/>
      <c r="T70" s="552"/>
      <c r="U70" s="552"/>
      <c r="V70" s="553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4" t="s">
        <v>73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56">
        <v>4680115881891</v>
      </c>
      <c r="E72" s="557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6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1"/>
      <c r="R72" s="561"/>
      <c r="S72" s="561"/>
      <c r="T72" s="562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56">
        <v>4680115885769</v>
      </c>
      <c r="E73" s="557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1"/>
      <c r="R73" s="561"/>
      <c r="S73" s="561"/>
      <c r="T73" s="562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56">
        <v>4680115884311</v>
      </c>
      <c r="E74" s="557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56">
        <v>4680115885929</v>
      </c>
      <c r="E75" s="557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56">
        <v>4680115884403</v>
      </c>
      <c r="E76" s="557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8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9"/>
      <c r="P77" s="551" t="s">
        <v>71</v>
      </c>
      <c r="Q77" s="552"/>
      <c r="R77" s="552"/>
      <c r="S77" s="552"/>
      <c r="T77" s="552"/>
      <c r="U77" s="552"/>
      <c r="V77" s="553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9"/>
      <c r="P78" s="551" t="s">
        <v>71</v>
      </c>
      <c r="Q78" s="552"/>
      <c r="R78" s="552"/>
      <c r="S78" s="552"/>
      <c r="T78" s="552"/>
      <c r="U78" s="552"/>
      <c r="V78" s="553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4" t="s">
        <v>165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56">
        <v>4680115881532</v>
      </c>
      <c r="E80" s="557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6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1"/>
      <c r="R80" s="561"/>
      <c r="S80" s="561"/>
      <c r="T80" s="562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56">
        <v>4680115881464</v>
      </c>
      <c r="E81" s="557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1"/>
      <c r="R81" s="561"/>
      <c r="S81" s="561"/>
      <c r="T81" s="562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8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9"/>
      <c r="P82" s="551" t="s">
        <v>71</v>
      </c>
      <c r="Q82" s="552"/>
      <c r="R82" s="552"/>
      <c r="S82" s="552"/>
      <c r="T82" s="552"/>
      <c r="U82" s="552"/>
      <c r="V82" s="553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9"/>
      <c r="P83" s="551" t="s">
        <v>71</v>
      </c>
      <c r="Q83" s="552"/>
      <c r="R83" s="552"/>
      <c r="S83" s="552"/>
      <c r="T83" s="552"/>
      <c r="U83" s="552"/>
      <c r="V83" s="553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98" t="s">
        <v>172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40"/>
      <c r="AB84" s="540"/>
      <c r="AC84" s="540"/>
    </row>
    <row r="85" spans="1:68" ht="14.25" customHeight="1" x14ac:dyDescent="0.25">
      <c r="A85" s="554" t="s">
        <v>99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56">
        <v>4680115881327</v>
      </c>
      <c r="E86" s="557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8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1"/>
      <c r="R86" s="561"/>
      <c r="S86" s="561"/>
      <c r="T86" s="562"/>
      <c r="U86" s="34"/>
      <c r="V86" s="34"/>
      <c r="W86" s="35" t="s">
        <v>69</v>
      </c>
      <c r="X86" s="545">
        <v>50</v>
      </c>
      <c r="Y86" s="546">
        <f>IFERROR(IF(X86="",0,CEILING((X86/$H86),1)*$H86),"")</f>
        <v>54</v>
      </c>
      <c r="Z86" s="36">
        <f>IFERROR(IF(Y86=0,"",ROUNDUP(Y86/H86,0)*0.01898),"")</f>
        <v>9.4899999999999998E-2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52.013888888888886</v>
      </c>
      <c r="BN86" s="64">
        <f>IFERROR(Y86*I86/H86,"0")</f>
        <v>56.17499999999999</v>
      </c>
      <c r="BO86" s="64">
        <f>IFERROR(1/J86*(X86/H86),"0")</f>
        <v>7.2337962962962965E-2</v>
      </c>
      <c r="BP86" s="64">
        <f>IFERROR(1/J86*(Y86/H86),"0")</f>
        <v>7.8125E-2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56">
        <v>4680115881518</v>
      </c>
      <c r="E87" s="557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1"/>
      <c r="R87" s="561"/>
      <c r="S87" s="561"/>
      <c r="T87" s="562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56">
        <v>4680115881303</v>
      </c>
      <c r="E88" s="557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81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1"/>
      <c r="R88" s="561"/>
      <c r="S88" s="561"/>
      <c r="T88" s="562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8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9"/>
      <c r="P89" s="551" t="s">
        <v>71</v>
      </c>
      <c r="Q89" s="552"/>
      <c r="R89" s="552"/>
      <c r="S89" s="552"/>
      <c r="T89" s="552"/>
      <c r="U89" s="552"/>
      <c r="V89" s="553"/>
      <c r="W89" s="37" t="s">
        <v>72</v>
      </c>
      <c r="X89" s="547">
        <f>IFERROR(X86/H86,"0")+IFERROR(X87/H87,"0")+IFERROR(X88/H88,"0")</f>
        <v>4.6296296296296298</v>
      </c>
      <c r="Y89" s="547">
        <f>IFERROR(Y86/H86,"0")+IFERROR(Y87/H87,"0")+IFERROR(Y88/H88,"0")</f>
        <v>5</v>
      </c>
      <c r="Z89" s="547">
        <f>IFERROR(IF(Z86="",0,Z86),"0")+IFERROR(IF(Z87="",0,Z87),"0")+IFERROR(IF(Z88="",0,Z88),"0")</f>
        <v>9.4899999999999998E-2</v>
      </c>
      <c r="AA89" s="548"/>
      <c r="AB89" s="548"/>
      <c r="AC89" s="548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9"/>
      <c r="P90" s="551" t="s">
        <v>71</v>
      </c>
      <c r="Q90" s="552"/>
      <c r="R90" s="552"/>
      <c r="S90" s="552"/>
      <c r="T90" s="552"/>
      <c r="U90" s="552"/>
      <c r="V90" s="553"/>
      <c r="W90" s="37" t="s">
        <v>69</v>
      </c>
      <c r="X90" s="547">
        <f>IFERROR(SUM(X86:X88),"0")</f>
        <v>50</v>
      </c>
      <c r="Y90" s="547">
        <f>IFERROR(SUM(Y86:Y88),"0")</f>
        <v>54</v>
      </c>
      <c r="Z90" s="37"/>
      <c r="AA90" s="548"/>
      <c r="AB90" s="548"/>
      <c r="AC90" s="548"/>
    </row>
    <row r="91" spans="1:68" ht="14.25" customHeight="1" x14ac:dyDescent="0.25">
      <c r="A91" s="554" t="s">
        <v>73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56">
        <v>4607091386967</v>
      </c>
      <c r="E92" s="557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827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1"/>
      <c r="R92" s="561"/>
      <c r="S92" s="561"/>
      <c r="T92" s="562"/>
      <c r="U92" s="34"/>
      <c r="V92" s="34"/>
      <c r="W92" s="35" t="s">
        <v>69</v>
      </c>
      <c r="X92" s="545">
        <v>80</v>
      </c>
      <c r="Y92" s="546">
        <f>IFERROR(IF(X92="",0,CEILING((X92/$H92),1)*$H92),"")</f>
        <v>81</v>
      </c>
      <c r="Z92" s="36">
        <f>IFERROR(IF(Y92=0,"",ROUNDUP(Y92/H92,0)*0.01898),"")</f>
        <v>0.1898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85.125925925925927</v>
      </c>
      <c r="BN92" s="64">
        <f>IFERROR(Y92*I92/H92,"0")</f>
        <v>86.190000000000012</v>
      </c>
      <c r="BO92" s="64">
        <f>IFERROR(1/J92*(X92/H92),"0")</f>
        <v>0.15432098765432101</v>
      </c>
      <c r="BP92" s="64">
        <f>IFERROR(1/J92*(Y92/H92),"0")</f>
        <v>0.15625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56">
        <v>4680115884953</v>
      </c>
      <c r="E93" s="557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1"/>
      <c r="R93" s="561"/>
      <c r="S93" s="561"/>
      <c r="T93" s="562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56">
        <v>4607091385731</v>
      </c>
      <c r="E94" s="557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8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1"/>
      <c r="R94" s="561"/>
      <c r="S94" s="561"/>
      <c r="T94" s="562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6">
        <v>4680115880894</v>
      </c>
      <c r="E95" s="557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8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1"/>
      <c r="R95" s="561"/>
      <c r="S95" s="561"/>
      <c r="T95" s="562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8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9"/>
      <c r="P96" s="551" t="s">
        <v>71</v>
      </c>
      <c r="Q96" s="552"/>
      <c r="R96" s="552"/>
      <c r="S96" s="552"/>
      <c r="T96" s="552"/>
      <c r="U96" s="552"/>
      <c r="V96" s="553"/>
      <c r="W96" s="37" t="s">
        <v>72</v>
      </c>
      <c r="X96" s="547">
        <f>IFERROR(X92/H92,"0")+IFERROR(X93/H93,"0")+IFERROR(X94/H94,"0")+IFERROR(X95/H95,"0")</f>
        <v>9.8765432098765444</v>
      </c>
      <c r="Y96" s="547">
        <f>IFERROR(Y92/H92,"0")+IFERROR(Y93/H93,"0")+IFERROR(Y94/H94,"0")+IFERROR(Y95/H95,"0")</f>
        <v>10</v>
      </c>
      <c r="Z96" s="547">
        <f>IFERROR(IF(Z92="",0,Z92),"0")+IFERROR(IF(Z93="",0,Z93),"0")+IFERROR(IF(Z94="",0,Z94),"0")+IFERROR(IF(Z95="",0,Z95),"0")</f>
        <v>0.1898</v>
      </c>
      <c r="AA96" s="548"/>
      <c r="AB96" s="548"/>
      <c r="AC96" s="548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9"/>
      <c r="P97" s="551" t="s">
        <v>71</v>
      </c>
      <c r="Q97" s="552"/>
      <c r="R97" s="552"/>
      <c r="S97" s="552"/>
      <c r="T97" s="552"/>
      <c r="U97" s="552"/>
      <c r="V97" s="553"/>
      <c r="W97" s="37" t="s">
        <v>69</v>
      </c>
      <c r="X97" s="547">
        <f>IFERROR(SUM(X92:X95),"0")</f>
        <v>80</v>
      </c>
      <c r="Y97" s="547">
        <f>IFERROR(SUM(Y92:Y95),"0")</f>
        <v>81</v>
      </c>
      <c r="Z97" s="37"/>
      <c r="AA97" s="548"/>
      <c r="AB97" s="548"/>
      <c r="AC97" s="548"/>
    </row>
    <row r="98" spans="1:68" ht="16.5" customHeight="1" x14ac:dyDescent="0.25">
      <c r="A98" s="598" t="s">
        <v>192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40"/>
      <c r="AB98" s="540"/>
      <c r="AC98" s="540"/>
    </row>
    <row r="99" spans="1:68" ht="14.25" customHeight="1" x14ac:dyDescent="0.25">
      <c r="A99" s="554" t="s">
        <v>99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6">
        <v>4680115882133</v>
      </c>
      <c r="E100" s="557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8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1"/>
      <c r="R100" s="561"/>
      <c r="S100" s="561"/>
      <c r="T100" s="562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6">
        <v>4680115880269</v>
      </c>
      <c r="E101" s="557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6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1"/>
      <c r="R101" s="561"/>
      <c r="S101" s="561"/>
      <c r="T101" s="562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6">
        <v>4680115880429</v>
      </c>
      <c r="E102" s="557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6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1"/>
      <c r="R102" s="561"/>
      <c r="S102" s="561"/>
      <c r="T102" s="562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6">
        <v>4680115881457</v>
      </c>
      <c r="E103" s="557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1"/>
      <c r="R103" s="561"/>
      <c r="S103" s="561"/>
      <c r="T103" s="562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8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9"/>
      <c r="P104" s="551" t="s">
        <v>71</v>
      </c>
      <c r="Q104" s="552"/>
      <c r="R104" s="552"/>
      <c r="S104" s="552"/>
      <c r="T104" s="552"/>
      <c r="U104" s="552"/>
      <c r="V104" s="553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9"/>
      <c r="P105" s="551" t="s">
        <v>71</v>
      </c>
      <c r="Q105" s="552"/>
      <c r="R105" s="552"/>
      <c r="S105" s="552"/>
      <c r="T105" s="552"/>
      <c r="U105" s="552"/>
      <c r="V105" s="553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54" t="s">
        <v>135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6">
        <v>4680115881488</v>
      </c>
      <c r="E107" s="557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6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1"/>
      <c r="R107" s="561"/>
      <c r="S107" s="561"/>
      <c r="T107" s="562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6">
        <v>4680115882775</v>
      </c>
      <c r="E108" s="557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6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1"/>
      <c r="R108" s="561"/>
      <c r="S108" s="561"/>
      <c r="T108" s="562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6">
        <v>4680115880658</v>
      </c>
      <c r="E109" s="557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6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1"/>
      <c r="R109" s="561"/>
      <c r="S109" s="561"/>
      <c r="T109" s="562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8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9"/>
      <c r="P110" s="551" t="s">
        <v>71</v>
      </c>
      <c r="Q110" s="552"/>
      <c r="R110" s="552"/>
      <c r="S110" s="552"/>
      <c r="T110" s="552"/>
      <c r="U110" s="552"/>
      <c r="V110" s="553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9"/>
      <c r="P111" s="551" t="s">
        <v>71</v>
      </c>
      <c r="Q111" s="552"/>
      <c r="R111" s="552"/>
      <c r="S111" s="552"/>
      <c r="T111" s="552"/>
      <c r="U111" s="552"/>
      <c r="V111" s="553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54" t="s">
        <v>73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6">
        <v>4607091385168</v>
      </c>
      <c r="E113" s="557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7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1"/>
      <c r="R113" s="561"/>
      <c r="S113" s="561"/>
      <c r="T113" s="562"/>
      <c r="U113" s="34"/>
      <c r="V113" s="34"/>
      <c r="W113" s="35" t="s">
        <v>69</v>
      </c>
      <c r="X113" s="545">
        <v>80</v>
      </c>
      <c r="Y113" s="546">
        <f>IFERROR(IF(X113="",0,CEILING((X113/$H113),1)*$H113),"")</f>
        <v>81</v>
      </c>
      <c r="Z113" s="36">
        <f>IFERROR(IF(Y113=0,"",ROUNDUP(Y113/H113,0)*0.01898),"")</f>
        <v>0.1898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85.066666666666663</v>
      </c>
      <c r="BN113" s="64">
        <f>IFERROR(Y113*I113/H113,"0")</f>
        <v>86.13000000000001</v>
      </c>
      <c r="BO113" s="64">
        <f>IFERROR(1/J113*(X113/H113),"0")</f>
        <v>0.15432098765432101</v>
      </c>
      <c r="BP113" s="64">
        <f>IFERROR(1/J113*(Y113/H113),"0")</f>
        <v>0.15625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6">
        <v>4607091383256</v>
      </c>
      <c r="E114" s="557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65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1"/>
      <c r="R114" s="561"/>
      <c r="S114" s="561"/>
      <c r="T114" s="562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6">
        <v>4607091385748</v>
      </c>
      <c r="E115" s="557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1"/>
      <c r="R115" s="561"/>
      <c r="S115" s="561"/>
      <c r="T115" s="562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6">
        <v>4680115884533</v>
      </c>
      <c r="E116" s="557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1"/>
      <c r="R116" s="561"/>
      <c r="S116" s="561"/>
      <c r="T116" s="562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8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9"/>
      <c r="P117" s="551" t="s">
        <v>71</v>
      </c>
      <c r="Q117" s="552"/>
      <c r="R117" s="552"/>
      <c r="S117" s="552"/>
      <c r="T117" s="552"/>
      <c r="U117" s="552"/>
      <c r="V117" s="553"/>
      <c r="W117" s="37" t="s">
        <v>72</v>
      </c>
      <c r="X117" s="547">
        <f>IFERROR(X113/H113,"0")+IFERROR(X114/H114,"0")+IFERROR(X115/H115,"0")+IFERROR(X116/H116,"0")</f>
        <v>9.8765432098765444</v>
      </c>
      <c r="Y117" s="547">
        <f>IFERROR(Y113/H113,"0")+IFERROR(Y114/H114,"0")+IFERROR(Y115/H115,"0")+IFERROR(Y116/H116,"0")</f>
        <v>10</v>
      </c>
      <c r="Z117" s="547">
        <f>IFERROR(IF(Z113="",0,Z113),"0")+IFERROR(IF(Z114="",0,Z114),"0")+IFERROR(IF(Z115="",0,Z115),"0")+IFERROR(IF(Z116="",0,Z116),"0")</f>
        <v>0.1898</v>
      </c>
      <c r="AA117" s="548"/>
      <c r="AB117" s="548"/>
      <c r="AC117" s="548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9"/>
      <c r="P118" s="551" t="s">
        <v>71</v>
      </c>
      <c r="Q118" s="552"/>
      <c r="R118" s="552"/>
      <c r="S118" s="552"/>
      <c r="T118" s="552"/>
      <c r="U118" s="552"/>
      <c r="V118" s="553"/>
      <c r="W118" s="37" t="s">
        <v>69</v>
      </c>
      <c r="X118" s="547">
        <f>IFERROR(SUM(X113:X116),"0")</f>
        <v>80</v>
      </c>
      <c r="Y118" s="547">
        <f>IFERROR(SUM(Y113:Y116),"0")</f>
        <v>81</v>
      </c>
      <c r="Z118" s="37"/>
      <c r="AA118" s="548"/>
      <c r="AB118" s="548"/>
      <c r="AC118" s="548"/>
    </row>
    <row r="119" spans="1:68" ht="14.25" customHeight="1" x14ac:dyDescent="0.25">
      <c r="A119" s="554" t="s">
        <v>165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6">
        <v>4680115880238</v>
      </c>
      <c r="E120" s="557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8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1"/>
      <c r="R120" s="561"/>
      <c r="S120" s="561"/>
      <c r="T120" s="562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8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9"/>
      <c r="P121" s="551" t="s">
        <v>71</v>
      </c>
      <c r="Q121" s="552"/>
      <c r="R121" s="552"/>
      <c r="S121" s="552"/>
      <c r="T121" s="552"/>
      <c r="U121" s="552"/>
      <c r="V121" s="553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9"/>
      <c r="P122" s="551" t="s">
        <v>71</v>
      </c>
      <c r="Q122" s="552"/>
      <c r="R122" s="552"/>
      <c r="S122" s="552"/>
      <c r="T122" s="552"/>
      <c r="U122" s="552"/>
      <c r="V122" s="553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98" t="s">
        <v>222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40"/>
      <c r="AB123" s="540"/>
      <c r="AC123" s="540"/>
    </row>
    <row r="124" spans="1:68" ht="14.25" customHeight="1" x14ac:dyDescent="0.25">
      <c r="A124" s="554" t="s">
        <v>99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6">
        <v>4680115882577</v>
      </c>
      <c r="E125" s="557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6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1"/>
      <c r="R125" s="561"/>
      <c r="S125" s="561"/>
      <c r="T125" s="562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6">
        <v>4680115882577</v>
      </c>
      <c r="E126" s="557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5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1"/>
      <c r="R126" s="561"/>
      <c r="S126" s="561"/>
      <c r="T126" s="562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8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9"/>
      <c r="P127" s="551" t="s">
        <v>71</v>
      </c>
      <c r="Q127" s="552"/>
      <c r="R127" s="552"/>
      <c r="S127" s="552"/>
      <c r="T127" s="552"/>
      <c r="U127" s="552"/>
      <c r="V127" s="553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9"/>
      <c r="P128" s="551" t="s">
        <v>71</v>
      </c>
      <c r="Q128" s="552"/>
      <c r="R128" s="552"/>
      <c r="S128" s="552"/>
      <c r="T128" s="552"/>
      <c r="U128" s="552"/>
      <c r="V128" s="553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54" t="s">
        <v>64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6">
        <v>4680115883444</v>
      </c>
      <c r="E130" s="557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6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1"/>
      <c r="R130" s="561"/>
      <c r="S130" s="561"/>
      <c r="T130" s="562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6">
        <v>4680115883444</v>
      </c>
      <c r="E131" s="557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1"/>
      <c r="R131" s="561"/>
      <c r="S131" s="561"/>
      <c r="T131" s="562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8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9"/>
      <c r="P132" s="551" t="s">
        <v>71</v>
      </c>
      <c r="Q132" s="552"/>
      <c r="R132" s="552"/>
      <c r="S132" s="552"/>
      <c r="T132" s="552"/>
      <c r="U132" s="552"/>
      <c r="V132" s="553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9"/>
      <c r="P133" s="551" t="s">
        <v>71</v>
      </c>
      <c r="Q133" s="552"/>
      <c r="R133" s="552"/>
      <c r="S133" s="552"/>
      <c r="T133" s="552"/>
      <c r="U133" s="552"/>
      <c r="V133" s="553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4" t="s">
        <v>73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6">
        <v>4680115882584</v>
      </c>
      <c r="E135" s="557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6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1"/>
      <c r="R135" s="561"/>
      <c r="S135" s="561"/>
      <c r="T135" s="562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6">
        <v>4680115882584</v>
      </c>
      <c r="E136" s="557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59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1"/>
      <c r="R136" s="561"/>
      <c r="S136" s="561"/>
      <c r="T136" s="562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8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9"/>
      <c r="P137" s="551" t="s">
        <v>71</v>
      </c>
      <c r="Q137" s="552"/>
      <c r="R137" s="552"/>
      <c r="S137" s="552"/>
      <c r="T137" s="552"/>
      <c r="U137" s="552"/>
      <c r="V137" s="553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9"/>
      <c r="P138" s="551" t="s">
        <v>71</v>
      </c>
      <c r="Q138" s="552"/>
      <c r="R138" s="552"/>
      <c r="S138" s="552"/>
      <c r="T138" s="552"/>
      <c r="U138" s="552"/>
      <c r="V138" s="553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98" t="s">
        <v>97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40"/>
      <c r="AB139" s="540"/>
      <c r="AC139" s="540"/>
    </row>
    <row r="140" spans="1:68" ht="14.25" customHeight="1" x14ac:dyDescent="0.25">
      <c r="A140" s="554" t="s">
        <v>99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6">
        <v>4607091384604</v>
      </c>
      <c r="E141" s="557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1"/>
      <c r="R141" s="561"/>
      <c r="S141" s="561"/>
      <c r="T141" s="562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6">
        <v>4680115886810</v>
      </c>
      <c r="E142" s="557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776" t="s">
        <v>239</v>
      </c>
      <c r="Q142" s="561"/>
      <c r="R142" s="561"/>
      <c r="S142" s="561"/>
      <c r="T142" s="562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8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9"/>
      <c r="P143" s="551" t="s">
        <v>71</v>
      </c>
      <c r="Q143" s="552"/>
      <c r="R143" s="552"/>
      <c r="S143" s="552"/>
      <c r="T143" s="552"/>
      <c r="U143" s="552"/>
      <c r="V143" s="553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9"/>
      <c r="P144" s="551" t="s">
        <v>71</v>
      </c>
      <c r="Q144" s="552"/>
      <c r="R144" s="552"/>
      <c r="S144" s="552"/>
      <c r="T144" s="552"/>
      <c r="U144" s="552"/>
      <c r="V144" s="553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4" t="s">
        <v>64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6">
        <v>4607091387667</v>
      </c>
      <c r="E146" s="557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1"/>
      <c r="R146" s="561"/>
      <c r="S146" s="561"/>
      <c r="T146" s="562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56">
        <v>4607091387636</v>
      </c>
      <c r="E147" s="557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56">
        <v>4607091382426</v>
      </c>
      <c r="E148" s="557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8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8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9"/>
      <c r="P149" s="551" t="s">
        <v>71</v>
      </c>
      <c r="Q149" s="552"/>
      <c r="R149" s="552"/>
      <c r="S149" s="552"/>
      <c r="T149" s="552"/>
      <c r="U149" s="552"/>
      <c r="V149" s="553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9"/>
      <c r="P150" s="551" t="s">
        <v>71</v>
      </c>
      <c r="Q150" s="552"/>
      <c r="R150" s="552"/>
      <c r="S150" s="552"/>
      <c r="T150" s="552"/>
      <c r="U150" s="552"/>
      <c r="V150" s="553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82" t="s">
        <v>250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48"/>
      <c r="AB151" s="48"/>
      <c r="AC151" s="48"/>
    </row>
    <row r="152" spans="1:68" ht="16.5" customHeight="1" x14ac:dyDescent="0.25">
      <c r="A152" s="598" t="s">
        <v>251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40"/>
      <c r="AB152" s="540"/>
      <c r="AC152" s="540"/>
    </row>
    <row r="153" spans="1:68" ht="14.25" customHeight="1" x14ac:dyDescent="0.25">
      <c r="A153" s="554" t="s">
        <v>135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56">
        <v>4680115886223</v>
      </c>
      <c r="E154" s="557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1"/>
      <c r="R154" s="561"/>
      <c r="S154" s="561"/>
      <c r="T154" s="562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8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9"/>
      <c r="P155" s="551" t="s">
        <v>71</v>
      </c>
      <c r="Q155" s="552"/>
      <c r="R155" s="552"/>
      <c r="S155" s="552"/>
      <c r="T155" s="552"/>
      <c r="U155" s="552"/>
      <c r="V155" s="553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9"/>
      <c r="P156" s="551" t="s">
        <v>71</v>
      </c>
      <c r="Q156" s="552"/>
      <c r="R156" s="552"/>
      <c r="S156" s="552"/>
      <c r="T156" s="552"/>
      <c r="U156" s="552"/>
      <c r="V156" s="553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4" t="s">
        <v>64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56">
        <v>4680115880993</v>
      </c>
      <c r="E158" s="557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1"/>
      <c r="R158" s="561"/>
      <c r="S158" s="561"/>
      <c r="T158" s="562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6">
        <v>4680115881761</v>
      </c>
      <c r="E159" s="557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1"/>
      <c r="R159" s="561"/>
      <c r="S159" s="561"/>
      <c r="T159" s="562"/>
      <c r="U159" s="34"/>
      <c r="V159" s="34"/>
      <c r="W159" s="35" t="s">
        <v>69</v>
      </c>
      <c r="X159" s="545">
        <v>40</v>
      </c>
      <c r="Y159" s="546">
        <f t="shared" si="5"/>
        <v>42</v>
      </c>
      <c r="Z159" s="36">
        <f>IFERROR(IF(Y159=0,"",ROUNDUP(Y159/H159,0)*0.00902),"")</f>
        <v>9.0200000000000002E-2</v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42.571428571428562</v>
      </c>
      <c r="BN159" s="64">
        <f t="shared" si="7"/>
        <v>44.699999999999996</v>
      </c>
      <c r="BO159" s="64">
        <f t="shared" si="8"/>
        <v>7.2150072150072145E-2</v>
      </c>
      <c r="BP159" s="64">
        <f t="shared" si="9"/>
        <v>7.575757575757576E-2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6">
        <v>4680115881563</v>
      </c>
      <c r="E160" s="557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8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69</v>
      </c>
      <c r="X160" s="545">
        <v>30</v>
      </c>
      <c r="Y160" s="546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31.5</v>
      </c>
      <c r="BN160" s="64">
        <f t="shared" si="7"/>
        <v>35.28</v>
      </c>
      <c r="BO160" s="64">
        <f t="shared" si="8"/>
        <v>5.4112554112554112E-2</v>
      </c>
      <c r="BP160" s="64">
        <f t="shared" si="9"/>
        <v>6.0606060606060608E-2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6">
        <v>4680115880986</v>
      </c>
      <c r="E161" s="557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1"/>
      <c r="R161" s="561"/>
      <c r="S161" s="561"/>
      <c r="T161" s="562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6">
        <v>4680115881785</v>
      </c>
      <c r="E162" s="557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1"/>
      <c r="R162" s="561"/>
      <c r="S162" s="561"/>
      <c r="T162" s="562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56">
        <v>4680115886537</v>
      </c>
      <c r="E163" s="557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1"/>
      <c r="R163" s="561"/>
      <c r="S163" s="561"/>
      <c r="T163" s="562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6">
        <v>4680115881679</v>
      </c>
      <c r="E164" s="557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1"/>
      <c r="R164" s="561"/>
      <c r="S164" s="561"/>
      <c r="T164" s="562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56">
        <v>4680115880191</v>
      </c>
      <c r="E165" s="557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1"/>
      <c r="R165" s="561"/>
      <c r="S165" s="561"/>
      <c r="T165" s="562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56">
        <v>4680115883963</v>
      </c>
      <c r="E166" s="557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1"/>
      <c r="R166" s="561"/>
      <c r="S166" s="561"/>
      <c r="T166" s="562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8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9"/>
      <c r="P167" s="551" t="s">
        <v>71</v>
      </c>
      <c r="Q167" s="552"/>
      <c r="R167" s="552"/>
      <c r="S167" s="552"/>
      <c r="T167" s="552"/>
      <c r="U167" s="552"/>
      <c r="V167" s="553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16.666666666666664</v>
      </c>
      <c r="Y167" s="547">
        <f>IFERROR(Y158/H158,"0")+IFERROR(Y159/H159,"0")+IFERROR(Y160/H160,"0")+IFERROR(Y161/H161,"0")+IFERROR(Y162/H162,"0")+IFERROR(Y163/H163,"0")+IFERROR(Y164/H164,"0")+IFERROR(Y165/H165,"0")+IFERROR(Y166/H166,"0")</f>
        <v>18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0.16236</v>
      </c>
      <c r="AA167" s="548"/>
      <c r="AB167" s="548"/>
      <c r="AC167" s="548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9"/>
      <c r="P168" s="551" t="s">
        <v>71</v>
      </c>
      <c r="Q168" s="552"/>
      <c r="R168" s="552"/>
      <c r="S168" s="552"/>
      <c r="T168" s="552"/>
      <c r="U168" s="552"/>
      <c r="V168" s="553"/>
      <c r="W168" s="37" t="s">
        <v>69</v>
      </c>
      <c r="X168" s="547">
        <f>IFERROR(SUM(X158:X166),"0")</f>
        <v>70</v>
      </c>
      <c r="Y168" s="547">
        <f>IFERROR(SUM(Y158:Y166),"0")</f>
        <v>75.599999999999994</v>
      </c>
      <c r="Z168" s="37"/>
      <c r="AA168" s="548"/>
      <c r="AB168" s="548"/>
      <c r="AC168" s="548"/>
    </row>
    <row r="169" spans="1:68" ht="14.25" customHeight="1" x14ac:dyDescent="0.25">
      <c r="A169" s="554" t="s">
        <v>91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56">
        <v>4680115886780</v>
      </c>
      <c r="E170" s="557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84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1"/>
      <c r="R170" s="561"/>
      <c r="S170" s="561"/>
      <c r="T170" s="562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6">
        <v>4680115886742</v>
      </c>
      <c r="E171" s="557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8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6">
        <v>4680115886766</v>
      </c>
      <c r="E172" s="557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8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9"/>
      <c r="P173" s="551" t="s">
        <v>71</v>
      </c>
      <c r="Q173" s="552"/>
      <c r="R173" s="552"/>
      <c r="S173" s="552"/>
      <c r="T173" s="552"/>
      <c r="U173" s="552"/>
      <c r="V173" s="553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9"/>
      <c r="P174" s="551" t="s">
        <v>71</v>
      </c>
      <c r="Q174" s="552"/>
      <c r="R174" s="552"/>
      <c r="S174" s="552"/>
      <c r="T174" s="552"/>
      <c r="U174" s="552"/>
      <c r="V174" s="553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4" t="s">
        <v>289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6">
        <v>4680115886797</v>
      </c>
      <c r="E176" s="557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65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8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9"/>
      <c r="P177" s="551" t="s">
        <v>71</v>
      </c>
      <c r="Q177" s="552"/>
      <c r="R177" s="552"/>
      <c r="S177" s="552"/>
      <c r="T177" s="552"/>
      <c r="U177" s="552"/>
      <c r="V177" s="553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9"/>
      <c r="P178" s="551" t="s">
        <v>71</v>
      </c>
      <c r="Q178" s="552"/>
      <c r="R178" s="552"/>
      <c r="S178" s="552"/>
      <c r="T178" s="552"/>
      <c r="U178" s="552"/>
      <c r="V178" s="553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98" t="s">
        <v>292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40"/>
      <c r="AB179" s="540"/>
      <c r="AC179" s="540"/>
    </row>
    <row r="180" spans="1:68" ht="14.25" customHeight="1" x14ac:dyDescent="0.25">
      <c r="A180" s="554" t="s">
        <v>99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56">
        <v>4680115881402</v>
      </c>
      <c r="E181" s="557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1"/>
      <c r="R181" s="561"/>
      <c r="S181" s="561"/>
      <c r="T181" s="562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56">
        <v>4680115881396</v>
      </c>
      <c r="E182" s="557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1"/>
      <c r="R182" s="561"/>
      <c r="S182" s="561"/>
      <c r="T182" s="562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8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9"/>
      <c r="P183" s="551" t="s">
        <v>71</v>
      </c>
      <c r="Q183" s="552"/>
      <c r="R183" s="552"/>
      <c r="S183" s="552"/>
      <c r="T183" s="552"/>
      <c r="U183" s="552"/>
      <c r="V183" s="553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9"/>
      <c r="P184" s="551" t="s">
        <v>71</v>
      </c>
      <c r="Q184" s="552"/>
      <c r="R184" s="552"/>
      <c r="S184" s="552"/>
      <c r="T184" s="552"/>
      <c r="U184" s="552"/>
      <c r="V184" s="553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4" t="s">
        <v>135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56">
        <v>4680115882935</v>
      </c>
      <c r="E186" s="557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1"/>
      <c r="R186" s="561"/>
      <c r="S186" s="561"/>
      <c r="T186" s="562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56">
        <v>4680115880764</v>
      </c>
      <c r="E187" s="557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1"/>
      <c r="R187" s="561"/>
      <c r="S187" s="561"/>
      <c r="T187" s="562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8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9"/>
      <c r="P188" s="551" t="s">
        <v>71</v>
      </c>
      <c r="Q188" s="552"/>
      <c r="R188" s="552"/>
      <c r="S188" s="552"/>
      <c r="T188" s="552"/>
      <c r="U188" s="552"/>
      <c r="V188" s="553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9"/>
      <c r="P189" s="551" t="s">
        <v>71</v>
      </c>
      <c r="Q189" s="552"/>
      <c r="R189" s="552"/>
      <c r="S189" s="552"/>
      <c r="T189" s="552"/>
      <c r="U189" s="552"/>
      <c r="V189" s="553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4" t="s">
        <v>64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6">
        <v>4680115882683</v>
      </c>
      <c r="E191" s="557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1"/>
      <c r="R191" s="561"/>
      <c r="S191" s="561"/>
      <c r="T191" s="562"/>
      <c r="U191" s="34"/>
      <c r="V191" s="34"/>
      <c r="W191" s="35" t="s">
        <v>69</v>
      </c>
      <c r="X191" s="545">
        <v>200</v>
      </c>
      <c r="Y191" s="546">
        <f t="shared" ref="Y191:Y198" si="10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207.77777777777777</v>
      </c>
      <c r="BN191" s="64">
        <f t="shared" ref="BN191:BN198" si="12">IFERROR(Y191*I191/H191,"0")</f>
        <v>213.18000000000004</v>
      </c>
      <c r="BO191" s="64">
        <f t="shared" ref="BO191:BO198" si="13">IFERROR(1/J191*(X191/H191),"0")</f>
        <v>0.28058361391694725</v>
      </c>
      <c r="BP191" s="64">
        <f t="shared" ref="BP191:BP198" si="14">IFERROR(1/J191*(Y191/H191),"0")</f>
        <v>0.2878787878787879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6">
        <v>4680115882690</v>
      </c>
      <c r="E192" s="557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7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69</v>
      </c>
      <c r="X192" s="545">
        <v>200</v>
      </c>
      <c r="Y192" s="546">
        <f t="shared" si="10"/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207.77777777777777</v>
      </c>
      <c r="BN192" s="64">
        <f t="shared" si="12"/>
        <v>213.18000000000004</v>
      </c>
      <c r="BO192" s="64">
        <f t="shared" si="13"/>
        <v>0.28058361391694725</v>
      </c>
      <c r="BP192" s="64">
        <f t="shared" si="14"/>
        <v>0.2878787878787879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6">
        <v>4680115882669</v>
      </c>
      <c r="E193" s="557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69</v>
      </c>
      <c r="X193" s="545">
        <v>300</v>
      </c>
      <c r="Y193" s="546">
        <f t="shared" si="10"/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311.66666666666663</v>
      </c>
      <c r="BN193" s="64">
        <f t="shared" si="12"/>
        <v>314.16000000000003</v>
      </c>
      <c r="BO193" s="64">
        <f t="shared" si="13"/>
        <v>0.42087542087542085</v>
      </c>
      <c r="BP193" s="64">
        <f t="shared" si="14"/>
        <v>0.42424242424242425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6">
        <v>4680115882676</v>
      </c>
      <c r="E194" s="557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7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69</v>
      </c>
      <c r="X194" s="545">
        <v>200</v>
      </c>
      <c r="Y194" s="546">
        <f t="shared" si="10"/>
        <v>205.20000000000002</v>
      </c>
      <c r="Z194" s="36">
        <f>IFERROR(IF(Y194=0,"",ROUNDUP(Y194/H194,0)*0.00902),"")</f>
        <v>0.34276000000000001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207.77777777777777</v>
      </c>
      <c r="BN194" s="64">
        <f t="shared" si="12"/>
        <v>213.18000000000004</v>
      </c>
      <c r="BO194" s="64">
        <f t="shared" si="13"/>
        <v>0.28058361391694725</v>
      </c>
      <c r="BP194" s="64">
        <f t="shared" si="14"/>
        <v>0.2878787878787879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6">
        <v>4680115884014</v>
      </c>
      <c r="E195" s="557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7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6">
        <v>4680115884007</v>
      </c>
      <c r="E196" s="557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6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56">
        <v>4680115884038</v>
      </c>
      <c r="E197" s="557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6">
        <v>4680115884021</v>
      </c>
      <c r="E198" s="557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6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8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9"/>
      <c r="P199" s="551" t="s">
        <v>71</v>
      </c>
      <c r="Q199" s="552"/>
      <c r="R199" s="552"/>
      <c r="S199" s="552"/>
      <c r="T199" s="552"/>
      <c r="U199" s="552"/>
      <c r="V199" s="553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166.66666666666666</v>
      </c>
      <c r="Y199" s="547">
        <f>IFERROR(Y191/H191,"0")+IFERROR(Y192/H192,"0")+IFERROR(Y193/H193,"0")+IFERROR(Y194/H194,"0")+IFERROR(Y195/H195,"0")+IFERROR(Y196/H196,"0")+IFERROR(Y197/H197,"0")+IFERROR(Y198/H198,"0")</f>
        <v>170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1.5334000000000001</v>
      </c>
      <c r="AA199" s="548"/>
      <c r="AB199" s="548"/>
      <c r="AC199" s="548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9"/>
      <c r="P200" s="551" t="s">
        <v>71</v>
      </c>
      <c r="Q200" s="552"/>
      <c r="R200" s="552"/>
      <c r="S200" s="552"/>
      <c r="T200" s="552"/>
      <c r="U200" s="552"/>
      <c r="V200" s="553"/>
      <c r="W200" s="37" t="s">
        <v>69</v>
      </c>
      <c r="X200" s="547">
        <f>IFERROR(SUM(X191:X198),"0")</f>
        <v>900</v>
      </c>
      <c r="Y200" s="547">
        <f>IFERROR(SUM(Y191:Y198),"0")</f>
        <v>918.00000000000011</v>
      </c>
      <c r="Z200" s="37"/>
      <c r="AA200" s="548"/>
      <c r="AB200" s="548"/>
      <c r="AC200" s="548"/>
    </row>
    <row r="201" spans="1:68" ht="14.25" customHeight="1" x14ac:dyDescent="0.25">
      <c r="A201" s="554" t="s">
        <v>73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6">
        <v>4680115881594</v>
      </c>
      <c r="E202" s="557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1"/>
      <c r="R202" s="561"/>
      <c r="S202" s="561"/>
      <c r="T202" s="562"/>
      <c r="U202" s="34"/>
      <c r="V202" s="34"/>
      <c r="W202" s="35" t="s">
        <v>69</v>
      </c>
      <c r="X202" s="545">
        <v>60</v>
      </c>
      <c r="Y202" s="546">
        <f t="shared" ref="Y202:Y210" si="15">IFERROR(IF(X202="",0,CEILING((X202/$H202),1)*$H202),"")</f>
        <v>64.8</v>
      </c>
      <c r="Z202" s="36">
        <f>IFERROR(IF(Y202=0,"",ROUNDUP(Y202/H202,0)*0.01898),"")</f>
        <v>0.15184</v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63.844444444444449</v>
      </c>
      <c r="BN202" s="64">
        <f t="shared" ref="BN202:BN210" si="17">IFERROR(Y202*I202/H202,"0")</f>
        <v>68.951999999999998</v>
      </c>
      <c r="BO202" s="64">
        <f t="shared" ref="BO202:BO210" si="18">IFERROR(1/J202*(X202/H202),"0")</f>
        <v>0.11574074074074074</v>
      </c>
      <c r="BP202" s="64">
        <f t="shared" ref="BP202:BP210" si="19">IFERROR(1/J202*(Y202/H202),"0")</f>
        <v>0.125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56">
        <v>4680115881617</v>
      </c>
      <c r="E203" s="557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1"/>
      <c r="R203" s="561"/>
      <c r="S203" s="561"/>
      <c r="T203" s="562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6">
        <v>4680115880573</v>
      </c>
      <c r="E204" s="557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1"/>
      <c r="R204" s="561"/>
      <c r="S204" s="561"/>
      <c r="T204" s="562"/>
      <c r="U204" s="34"/>
      <c r="V204" s="34"/>
      <c r="W204" s="35" t="s">
        <v>69</v>
      </c>
      <c r="X204" s="545">
        <v>20</v>
      </c>
      <c r="Y204" s="546">
        <f t="shared" si="15"/>
        <v>26.099999999999998</v>
      </c>
      <c r="Z204" s="36">
        <f>IFERROR(IF(Y204=0,"",ROUNDUP(Y204/H204,0)*0.01898),"")</f>
        <v>5.6940000000000004E-2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21.193103448275863</v>
      </c>
      <c r="BN204" s="64">
        <f t="shared" si="17"/>
        <v>27.656999999999996</v>
      </c>
      <c r="BO204" s="64">
        <f t="shared" si="18"/>
        <v>3.5919540229885062E-2</v>
      </c>
      <c r="BP204" s="64">
        <f t="shared" si="19"/>
        <v>4.6875E-2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6">
        <v>4680115882195</v>
      </c>
      <c r="E205" s="557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1"/>
      <c r="R205" s="561"/>
      <c r="S205" s="561"/>
      <c r="T205" s="562"/>
      <c r="U205" s="34"/>
      <c r="V205" s="34"/>
      <c r="W205" s="35" t="s">
        <v>69</v>
      </c>
      <c r="X205" s="545">
        <v>204</v>
      </c>
      <c r="Y205" s="546">
        <f t="shared" si="15"/>
        <v>204</v>
      </c>
      <c r="Z205" s="36">
        <f t="shared" ref="Z205:Z210" si="20">IFERROR(IF(Y205=0,"",ROUNDUP(Y205/H205,0)*0.00651),"")</f>
        <v>0.55335000000000001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226.95</v>
      </c>
      <c r="BN205" s="64">
        <f t="shared" si="17"/>
        <v>226.95</v>
      </c>
      <c r="BO205" s="64">
        <f t="shared" si="18"/>
        <v>0.46703296703296709</v>
      </c>
      <c r="BP205" s="64">
        <f t="shared" si="19"/>
        <v>0.46703296703296709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56">
        <v>4680115882607</v>
      </c>
      <c r="E206" s="557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6">
        <v>4680115880092</v>
      </c>
      <c r="E207" s="557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2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69</v>
      </c>
      <c r="X207" s="545">
        <v>48</v>
      </c>
      <c r="Y207" s="546">
        <f t="shared" si="15"/>
        <v>48</v>
      </c>
      <c r="Z207" s="36">
        <f t="shared" si="20"/>
        <v>0.13020000000000001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53.040000000000006</v>
      </c>
      <c r="BN207" s="64">
        <f t="shared" si="17"/>
        <v>53.040000000000006</v>
      </c>
      <c r="BO207" s="64">
        <f t="shared" si="18"/>
        <v>0.1098901098901099</v>
      </c>
      <c r="BP207" s="64">
        <f t="shared" si="19"/>
        <v>0.1098901098901099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6">
        <v>4680115880221</v>
      </c>
      <c r="E208" s="557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5">
        <v>72</v>
      </c>
      <c r="Y208" s="546">
        <f t="shared" si="15"/>
        <v>72</v>
      </c>
      <c r="Z208" s="36">
        <f t="shared" si="20"/>
        <v>0.1953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79.560000000000016</v>
      </c>
      <c r="BN208" s="64">
        <f t="shared" si="17"/>
        <v>79.560000000000016</v>
      </c>
      <c r="BO208" s="64">
        <f t="shared" si="18"/>
        <v>0.16483516483516486</v>
      </c>
      <c r="BP208" s="64">
        <f t="shared" si="19"/>
        <v>0.16483516483516486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6">
        <v>4680115880504</v>
      </c>
      <c r="E209" s="557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8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1"/>
      <c r="R209" s="561"/>
      <c r="S209" s="561"/>
      <c r="T209" s="562"/>
      <c r="U209" s="34"/>
      <c r="V209" s="34"/>
      <c r="W209" s="35" t="s">
        <v>69</v>
      </c>
      <c r="X209" s="545">
        <v>72</v>
      </c>
      <c r="Y209" s="546">
        <f t="shared" si="15"/>
        <v>72</v>
      </c>
      <c r="Z209" s="36">
        <f t="shared" si="20"/>
        <v>0.1953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79.560000000000016</v>
      </c>
      <c r="BN209" s="64">
        <f t="shared" si="17"/>
        <v>79.560000000000016</v>
      </c>
      <c r="BO209" s="64">
        <f t="shared" si="18"/>
        <v>0.16483516483516486</v>
      </c>
      <c r="BP209" s="64">
        <f t="shared" si="19"/>
        <v>0.16483516483516486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6">
        <v>4680115882164</v>
      </c>
      <c r="E210" s="557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69</v>
      </c>
      <c r="X210" s="545">
        <v>72</v>
      </c>
      <c r="Y210" s="546">
        <f t="shared" si="15"/>
        <v>72</v>
      </c>
      <c r="Z210" s="36">
        <f t="shared" si="20"/>
        <v>0.1953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79.740000000000009</v>
      </c>
      <c r="BN210" s="64">
        <f t="shared" si="17"/>
        <v>79.740000000000009</v>
      </c>
      <c r="BO210" s="64">
        <f t="shared" si="18"/>
        <v>0.16483516483516486</v>
      </c>
      <c r="BP210" s="64">
        <f t="shared" si="19"/>
        <v>0.16483516483516486</v>
      </c>
    </row>
    <row r="211" spans="1:68" x14ac:dyDescent="0.2">
      <c r="A211" s="558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9"/>
      <c r="P211" s="551" t="s">
        <v>71</v>
      </c>
      <c r="Q211" s="552"/>
      <c r="R211" s="552"/>
      <c r="S211" s="552"/>
      <c r="T211" s="552"/>
      <c r="U211" s="552"/>
      <c r="V211" s="553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204.70625798212006</v>
      </c>
      <c r="Y211" s="547">
        <f>IFERROR(Y202/H202,"0")+IFERROR(Y203/H203,"0")+IFERROR(Y204/H204,"0")+IFERROR(Y205/H205,"0")+IFERROR(Y206/H206,"0")+IFERROR(Y207/H207,"0")+IFERROR(Y208/H208,"0")+IFERROR(Y209/H209,"0")+IFERROR(Y210/H210,"0")</f>
        <v>206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1.4782299999999999</v>
      </c>
      <c r="AA211" s="548"/>
      <c r="AB211" s="548"/>
      <c r="AC211" s="548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9"/>
      <c r="P212" s="551" t="s">
        <v>71</v>
      </c>
      <c r="Q212" s="552"/>
      <c r="R212" s="552"/>
      <c r="S212" s="552"/>
      <c r="T212" s="552"/>
      <c r="U212" s="552"/>
      <c r="V212" s="553"/>
      <c r="W212" s="37" t="s">
        <v>69</v>
      </c>
      <c r="X212" s="547">
        <f>IFERROR(SUM(X202:X210),"0")</f>
        <v>548</v>
      </c>
      <c r="Y212" s="547">
        <f>IFERROR(SUM(Y202:Y210),"0")</f>
        <v>558.9</v>
      </c>
      <c r="Z212" s="37"/>
      <c r="AA212" s="548"/>
      <c r="AB212" s="548"/>
      <c r="AC212" s="548"/>
    </row>
    <row r="213" spans="1:68" ht="14.25" customHeight="1" x14ac:dyDescent="0.25">
      <c r="A213" s="554" t="s">
        <v>165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56">
        <v>4680115880818</v>
      </c>
      <c r="E214" s="557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6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1"/>
      <c r="R214" s="561"/>
      <c r="S214" s="561"/>
      <c r="T214" s="562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6">
        <v>4680115880801</v>
      </c>
      <c r="E215" s="557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69</v>
      </c>
      <c r="X215" s="545">
        <v>9.6000000000000014</v>
      </c>
      <c r="Y215" s="546">
        <f>IFERROR(IF(X215="",0,CEILING((X215/$H215),1)*$H215),"")</f>
        <v>9.6</v>
      </c>
      <c r="Z215" s="36">
        <f>IFERROR(IF(Y215=0,"",ROUNDUP(Y215/H215,0)*0.00651),"")</f>
        <v>2.6040000000000001E-2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10.608000000000002</v>
      </c>
      <c r="BN215" s="64">
        <f>IFERROR(Y215*I215/H215,"0")</f>
        <v>10.608000000000001</v>
      </c>
      <c r="BO215" s="64">
        <f>IFERROR(1/J215*(X215/H215),"0")</f>
        <v>2.1978021978021983E-2</v>
      </c>
      <c r="BP215" s="64">
        <f>IFERROR(1/J215*(Y215/H215),"0")</f>
        <v>2.197802197802198E-2</v>
      </c>
    </row>
    <row r="216" spans="1:68" x14ac:dyDescent="0.2">
      <c r="A216" s="558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9"/>
      <c r="P216" s="551" t="s">
        <v>71</v>
      </c>
      <c r="Q216" s="552"/>
      <c r="R216" s="552"/>
      <c r="S216" s="552"/>
      <c r="T216" s="552"/>
      <c r="U216" s="552"/>
      <c r="V216" s="553"/>
      <c r="W216" s="37" t="s">
        <v>72</v>
      </c>
      <c r="X216" s="547">
        <f>IFERROR(X214/H214,"0")+IFERROR(X215/H215,"0")</f>
        <v>4.0000000000000009</v>
      </c>
      <c r="Y216" s="547">
        <f>IFERROR(Y214/H214,"0")+IFERROR(Y215/H215,"0")</f>
        <v>4</v>
      </c>
      <c r="Z216" s="547">
        <f>IFERROR(IF(Z214="",0,Z214),"0")+IFERROR(IF(Z215="",0,Z215),"0")</f>
        <v>2.6040000000000001E-2</v>
      </c>
      <c r="AA216" s="548"/>
      <c r="AB216" s="548"/>
      <c r="AC216" s="548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9"/>
      <c r="P217" s="551" t="s">
        <v>71</v>
      </c>
      <c r="Q217" s="552"/>
      <c r="R217" s="552"/>
      <c r="S217" s="552"/>
      <c r="T217" s="552"/>
      <c r="U217" s="552"/>
      <c r="V217" s="553"/>
      <c r="W217" s="37" t="s">
        <v>69</v>
      </c>
      <c r="X217" s="547">
        <f>IFERROR(SUM(X214:X215),"0")</f>
        <v>9.6000000000000014</v>
      </c>
      <c r="Y217" s="547">
        <f>IFERROR(SUM(Y214:Y215),"0")</f>
        <v>9.6</v>
      </c>
      <c r="Z217" s="37"/>
      <c r="AA217" s="548"/>
      <c r="AB217" s="548"/>
      <c r="AC217" s="548"/>
    </row>
    <row r="218" spans="1:68" ht="16.5" customHeight="1" x14ac:dyDescent="0.25">
      <c r="A218" s="598" t="s">
        <v>352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40"/>
      <c r="AB218" s="540"/>
      <c r="AC218" s="540"/>
    </row>
    <row r="219" spans="1:68" ht="14.25" customHeight="1" x14ac:dyDescent="0.25">
      <c r="A219" s="554" t="s">
        <v>99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56">
        <v>4680115887282</v>
      </c>
      <c r="E220" s="557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866" t="s">
        <v>355</v>
      </c>
      <c r="Q220" s="561"/>
      <c r="R220" s="561"/>
      <c r="S220" s="561"/>
      <c r="T220" s="562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56">
        <v>4680115884137</v>
      </c>
      <c r="E221" s="557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56">
        <v>4680115884236</v>
      </c>
      <c r="E222" s="557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56">
        <v>4680115884175</v>
      </c>
      <c r="E223" s="557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6">
        <v>4680115884144</v>
      </c>
      <c r="E224" s="557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56">
        <v>4680115884144</v>
      </c>
      <c r="E225" s="557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67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1"/>
      <c r="R225" s="561"/>
      <c r="S225" s="561"/>
      <c r="T225" s="562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56">
        <v>4680115886551</v>
      </c>
      <c r="E226" s="557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56">
        <v>4680115884182</v>
      </c>
      <c r="E227" s="557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6">
        <v>4680115884205</v>
      </c>
      <c r="E228" s="557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5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56">
        <v>4680115884205</v>
      </c>
      <c r="E229" s="557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25" t="s">
        <v>377</v>
      </c>
      <c r="Q229" s="561"/>
      <c r="R229" s="561"/>
      <c r="S229" s="561"/>
      <c r="T229" s="562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8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9"/>
      <c r="P230" s="551" t="s">
        <v>71</v>
      </c>
      <c r="Q230" s="552"/>
      <c r="R230" s="552"/>
      <c r="S230" s="552"/>
      <c r="T230" s="552"/>
      <c r="U230" s="552"/>
      <c r="V230" s="553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5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9"/>
      <c r="P231" s="551" t="s">
        <v>71</v>
      </c>
      <c r="Q231" s="552"/>
      <c r="R231" s="552"/>
      <c r="S231" s="552"/>
      <c r="T231" s="552"/>
      <c r="U231" s="552"/>
      <c r="V231" s="553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54" t="s">
        <v>135</v>
      </c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5"/>
      <c r="P232" s="555"/>
      <c r="Q232" s="555"/>
      <c r="R232" s="555"/>
      <c r="S232" s="555"/>
      <c r="T232" s="555"/>
      <c r="U232" s="555"/>
      <c r="V232" s="555"/>
      <c r="W232" s="555"/>
      <c r="X232" s="555"/>
      <c r="Y232" s="555"/>
      <c r="Z232" s="555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6">
        <v>4680115885981</v>
      </c>
      <c r="E233" s="557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8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9"/>
      <c r="P234" s="551" t="s">
        <v>71</v>
      </c>
      <c r="Q234" s="552"/>
      <c r="R234" s="552"/>
      <c r="S234" s="552"/>
      <c r="T234" s="552"/>
      <c r="U234" s="552"/>
      <c r="V234" s="553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5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9"/>
      <c r="P235" s="551" t="s">
        <v>71</v>
      </c>
      <c r="Q235" s="552"/>
      <c r="R235" s="552"/>
      <c r="S235" s="552"/>
      <c r="T235" s="552"/>
      <c r="U235" s="552"/>
      <c r="V235" s="553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4" t="s">
        <v>381</v>
      </c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5"/>
      <c r="P236" s="555"/>
      <c r="Q236" s="555"/>
      <c r="R236" s="555"/>
      <c r="S236" s="555"/>
      <c r="T236" s="555"/>
      <c r="U236" s="555"/>
      <c r="V236" s="555"/>
      <c r="W236" s="555"/>
      <c r="X236" s="555"/>
      <c r="Y236" s="555"/>
      <c r="Z236" s="555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6">
        <v>4680115886803</v>
      </c>
      <c r="E237" s="557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835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1"/>
      <c r="R237" s="561"/>
      <c r="S237" s="561"/>
      <c r="T237" s="562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8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9"/>
      <c r="P238" s="551" t="s">
        <v>71</v>
      </c>
      <c r="Q238" s="552"/>
      <c r="R238" s="552"/>
      <c r="S238" s="552"/>
      <c r="T238" s="552"/>
      <c r="U238" s="552"/>
      <c r="V238" s="553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5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9"/>
      <c r="P239" s="551" t="s">
        <v>71</v>
      </c>
      <c r="Q239" s="552"/>
      <c r="R239" s="552"/>
      <c r="S239" s="552"/>
      <c r="T239" s="552"/>
      <c r="U239" s="552"/>
      <c r="V239" s="553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54" t="s">
        <v>385</v>
      </c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5"/>
      <c r="P240" s="555"/>
      <c r="Q240" s="555"/>
      <c r="R240" s="555"/>
      <c r="S240" s="555"/>
      <c r="T240" s="555"/>
      <c r="U240" s="555"/>
      <c r="V240" s="555"/>
      <c r="W240" s="555"/>
      <c r="X240" s="555"/>
      <c r="Y240" s="555"/>
      <c r="Z240" s="555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56">
        <v>4680115886704</v>
      </c>
      <c r="E241" s="557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65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6">
        <v>4680115886681</v>
      </c>
      <c r="E242" s="557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82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1"/>
      <c r="R242" s="561"/>
      <c r="S242" s="561"/>
      <c r="T242" s="562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6">
        <v>4680115886735</v>
      </c>
      <c r="E243" s="557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59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6">
        <v>4680115886728</v>
      </c>
      <c r="E244" s="557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86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6">
        <v>4680115886711</v>
      </c>
      <c r="E245" s="557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8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8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9"/>
      <c r="P246" s="551" t="s">
        <v>71</v>
      </c>
      <c r="Q246" s="552"/>
      <c r="R246" s="552"/>
      <c r="S246" s="552"/>
      <c r="T246" s="552"/>
      <c r="U246" s="552"/>
      <c r="V246" s="553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9"/>
      <c r="P247" s="551" t="s">
        <v>71</v>
      </c>
      <c r="Q247" s="552"/>
      <c r="R247" s="552"/>
      <c r="S247" s="552"/>
      <c r="T247" s="552"/>
      <c r="U247" s="552"/>
      <c r="V247" s="553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98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40"/>
      <c r="AB248" s="540"/>
      <c r="AC248" s="540"/>
    </row>
    <row r="249" spans="1:68" ht="14.25" customHeight="1" x14ac:dyDescent="0.25">
      <c r="A249" s="554" t="s">
        <v>99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6">
        <v>4680115885837</v>
      </c>
      <c r="E250" s="557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6">
        <v>4680115885851</v>
      </c>
      <c r="E251" s="557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6">
        <v>4680115885806</v>
      </c>
      <c r="E252" s="557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8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6">
        <v>4680115885844</v>
      </c>
      <c r="E253" s="557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6">
        <v>4680115885820</v>
      </c>
      <c r="E254" s="557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8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9"/>
      <c r="P255" s="551" t="s">
        <v>71</v>
      </c>
      <c r="Q255" s="552"/>
      <c r="R255" s="552"/>
      <c r="S255" s="552"/>
      <c r="T255" s="552"/>
      <c r="U255" s="552"/>
      <c r="V255" s="553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9"/>
      <c r="P256" s="551" t="s">
        <v>71</v>
      </c>
      <c r="Q256" s="552"/>
      <c r="R256" s="552"/>
      <c r="S256" s="552"/>
      <c r="T256" s="552"/>
      <c r="U256" s="552"/>
      <c r="V256" s="553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98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40"/>
      <c r="AB257" s="540"/>
      <c r="AC257" s="540"/>
    </row>
    <row r="258" spans="1:68" ht="14.25" customHeight="1" x14ac:dyDescent="0.25">
      <c r="A258" s="554" t="s">
        <v>99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6">
        <v>4607091383423</v>
      </c>
      <c r="E259" s="557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81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6">
        <v>4680115886957</v>
      </c>
      <c r="E260" s="557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809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1"/>
      <c r="R260" s="561"/>
      <c r="S260" s="561"/>
      <c r="T260" s="562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56">
        <v>4680115885660</v>
      </c>
      <c r="E261" s="557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56">
        <v>4680115886773</v>
      </c>
      <c r="E262" s="557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60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1"/>
      <c r="R262" s="561"/>
      <c r="S262" s="561"/>
      <c r="T262" s="562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8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9"/>
      <c r="P263" s="551" t="s">
        <v>71</v>
      </c>
      <c r="Q263" s="552"/>
      <c r="R263" s="552"/>
      <c r="S263" s="552"/>
      <c r="T263" s="552"/>
      <c r="U263" s="552"/>
      <c r="V263" s="553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9"/>
      <c r="P264" s="551" t="s">
        <v>71</v>
      </c>
      <c r="Q264" s="552"/>
      <c r="R264" s="552"/>
      <c r="S264" s="552"/>
      <c r="T264" s="552"/>
      <c r="U264" s="552"/>
      <c r="V264" s="553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98" t="s">
        <v>425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40"/>
      <c r="AB265" s="540"/>
      <c r="AC265" s="540"/>
    </row>
    <row r="266" spans="1:68" ht="14.25" customHeight="1" x14ac:dyDescent="0.25">
      <c r="A266" s="554" t="s">
        <v>73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6">
        <v>4680115886186</v>
      </c>
      <c r="E267" s="557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6">
        <v>4680115881228</v>
      </c>
      <c r="E268" s="557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79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6">
        <v>4680115881211</v>
      </c>
      <c r="E269" s="557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67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8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9"/>
      <c r="P270" s="551" t="s">
        <v>71</v>
      </c>
      <c r="Q270" s="552"/>
      <c r="R270" s="552"/>
      <c r="S270" s="552"/>
      <c r="T270" s="552"/>
      <c r="U270" s="552"/>
      <c r="V270" s="553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9"/>
      <c r="P271" s="551" t="s">
        <v>71</v>
      </c>
      <c r="Q271" s="552"/>
      <c r="R271" s="552"/>
      <c r="S271" s="552"/>
      <c r="T271" s="552"/>
      <c r="U271" s="552"/>
      <c r="V271" s="553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98" t="s">
        <v>435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40"/>
      <c r="AB272" s="540"/>
      <c r="AC272" s="540"/>
    </row>
    <row r="273" spans="1:68" ht="14.25" customHeight="1" x14ac:dyDescent="0.25">
      <c r="A273" s="554" t="s">
        <v>64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6">
        <v>4680115880344</v>
      </c>
      <c r="E274" s="557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8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9"/>
      <c r="P275" s="551" t="s">
        <v>71</v>
      </c>
      <c r="Q275" s="552"/>
      <c r="R275" s="552"/>
      <c r="S275" s="552"/>
      <c r="T275" s="552"/>
      <c r="U275" s="552"/>
      <c r="V275" s="553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9"/>
      <c r="P276" s="551" t="s">
        <v>71</v>
      </c>
      <c r="Q276" s="552"/>
      <c r="R276" s="552"/>
      <c r="S276" s="552"/>
      <c r="T276" s="552"/>
      <c r="U276" s="552"/>
      <c r="V276" s="553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4" t="s">
        <v>73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6">
        <v>4680115884618</v>
      </c>
      <c r="E278" s="557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6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8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9"/>
      <c r="P279" s="551" t="s">
        <v>71</v>
      </c>
      <c r="Q279" s="552"/>
      <c r="R279" s="552"/>
      <c r="S279" s="552"/>
      <c r="T279" s="552"/>
      <c r="U279" s="552"/>
      <c r="V279" s="553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9"/>
      <c r="P280" s="551" t="s">
        <v>71</v>
      </c>
      <c r="Q280" s="552"/>
      <c r="R280" s="552"/>
      <c r="S280" s="552"/>
      <c r="T280" s="552"/>
      <c r="U280" s="552"/>
      <c r="V280" s="553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98" t="s">
        <v>442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40"/>
      <c r="AB281" s="540"/>
      <c r="AC281" s="540"/>
    </row>
    <row r="282" spans="1:68" ht="14.25" customHeight="1" x14ac:dyDescent="0.25">
      <c r="A282" s="554" t="s">
        <v>99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6">
        <v>4680115883703</v>
      </c>
      <c r="E283" s="557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8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9"/>
      <c r="P284" s="551" t="s">
        <v>71</v>
      </c>
      <c r="Q284" s="552"/>
      <c r="R284" s="552"/>
      <c r="S284" s="552"/>
      <c r="T284" s="552"/>
      <c r="U284" s="552"/>
      <c r="V284" s="553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9"/>
      <c r="P285" s="551" t="s">
        <v>71</v>
      </c>
      <c r="Q285" s="552"/>
      <c r="R285" s="552"/>
      <c r="S285" s="552"/>
      <c r="T285" s="552"/>
      <c r="U285" s="552"/>
      <c r="V285" s="553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98" t="s">
        <v>447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40"/>
      <c r="AB286" s="540"/>
      <c r="AC286" s="540"/>
    </row>
    <row r="287" spans="1:68" ht="14.25" customHeight="1" x14ac:dyDescent="0.25">
      <c r="A287" s="554" t="s">
        <v>99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6">
        <v>4680115885615</v>
      </c>
      <c r="E288" s="557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6">
        <v>4680115885646</v>
      </c>
      <c r="E289" s="557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6">
        <v>4680115885554</v>
      </c>
      <c r="E290" s="557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6">
        <v>4680115885622</v>
      </c>
      <c r="E291" s="557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5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6">
        <v>4680115885608</v>
      </c>
      <c r="E292" s="557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6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8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9"/>
      <c r="P293" s="551" t="s">
        <v>71</v>
      </c>
      <c r="Q293" s="552"/>
      <c r="R293" s="552"/>
      <c r="S293" s="552"/>
      <c r="T293" s="552"/>
      <c r="U293" s="552"/>
      <c r="V293" s="553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9"/>
      <c r="P294" s="551" t="s">
        <v>71</v>
      </c>
      <c r="Q294" s="552"/>
      <c r="R294" s="552"/>
      <c r="S294" s="552"/>
      <c r="T294" s="552"/>
      <c r="U294" s="552"/>
      <c r="V294" s="553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54" t="s">
        <v>64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6">
        <v>4607091387193</v>
      </c>
      <c r="E296" s="557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5">
        <v>30</v>
      </c>
      <c r="Y296" s="546">
        <f t="shared" ref="Y296:Y302" si="27">IFERROR(IF(X296="",0,CEILING((X296/$H296),1)*$H296),"")</f>
        <v>33.6</v>
      </c>
      <c r="Z296" s="36">
        <f>IFERROR(IF(Y296=0,"",ROUNDUP(Y296/H296,0)*0.00902),"")</f>
        <v>7.2160000000000002E-2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31.928571428571427</v>
      </c>
      <c r="BN296" s="64">
        <f t="shared" ref="BN296:BN302" si="29">IFERROR(Y296*I296/H296,"0")</f>
        <v>35.76</v>
      </c>
      <c r="BO296" s="64">
        <f t="shared" ref="BO296:BO302" si="30">IFERROR(1/J296*(X296/H296),"0")</f>
        <v>5.4112554112554112E-2</v>
      </c>
      <c r="BP296" s="64">
        <f t="shared" ref="BP296:BP302" si="31">IFERROR(1/J296*(Y296/H296),"0")</f>
        <v>6.0606060606060608E-2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6">
        <v>4607091387230</v>
      </c>
      <c r="E297" s="557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6">
        <v>4607091387292</v>
      </c>
      <c r="E298" s="557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62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6">
        <v>4607091387285</v>
      </c>
      <c r="E299" s="557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6">
        <v>4607091389845</v>
      </c>
      <c r="E300" s="557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76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6">
        <v>4680115882881</v>
      </c>
      <c r="E301" s="557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6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6">
        <v>4607091383836</v>
      </c>
      <c r="E302" s="557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8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58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9"/>
      <c r="P303" s="551" t="s">
        <v>71</v>
      </c>
      <c r="Q303" s="552"/>
      <c r="R303" s="552"/>
      <c r="S303" s="552"/>
      <c r="T303" s="552"/>
      <c r="U303" s="552"/>
      <c r="V303" s="553"/>
      <c r="W303" s="37" t="s">
        <v>72</v>
      </c>
      <c r="X303" s="547">
        <f>IFERROR(X296/H296,"0")+IFERROR(X297/H297,"0")+IFERROR(X298/H298,"0")+IFERROR(X299/H299,"0")+IFERROR(X300/H300,"0")+IFERROR(X301/H301,"0")+IFERROR(X302/H302,"0")</f>
        <v>7.1428571428571423</v>
      </c>
      <c r="Y303" s="547">
        <f>IFERROR(Y296/H296,"0")+IFERROR(Y297/H297,"0")+IFERROR(Y298/H298,"0")+IFERROR(Y299/H299,"0")+IFERROR(Y300/H300,"0")+IFERROR(Y301/H301,"0")+IFERROR(Y302/H302,"0")</f>
        <v>8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7.2160000000000002E-2</v>
      </c>
      <c r="AA303" s="548"/>
      <c r="AB303" s="548"/>
      <c r="AC303" s="548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9"/>
      <c r="P304" s="551" t="s">
        <v>71</v>
      </c>
      <c r="Q304" s="552"/>
      <c r="R304" s="552"/>
      <c r="S304" s="552"/>
      <c r="T304" s="552"/>
      <c r="U304" s="552"/>
      <c r="V304" s="553"/>
      <c r="W304" s="37" t="s">
        <v>69</v>
      </c>
      <c r="X304" s="547">
        <f>IFERROR(SUM(X296:X302),"0")</f>
        <v>30</v>
      </c>
      <c r="Y304" s="547">
        <f>IFERROR(SUM(Y296:Y302),"0")</f>
        <v>33.6</v>
      </c>
      <c r="Z304" s="37"/>
      <c r="AA304" s="548"/>
      <c r="AB304" s="548"/>
      <c r="AC304" s="548"/>
    </row>
    <row r="305" spans="1:68" ht="14.25" customHeight="1" x14ac:dyDescent="0.25">
      <c r="A305" s="554" t="s">
        <v>73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6">
        <v>4607091387766</v>
      </c>
      <c r="E306" s="557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6">
        <v>4607091387957</v>
      </c>
      <c r="E307" s="557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6">
        <v>4607091387964</v>
      </c>
      <c r="E308" s="557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6">
        <v>4680115884588</v>
      </c>
      <c r="E309" s="557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6">
        <v>4607091387513</v>
      </c>
      <c r="E310" s="557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 t="s">
        <v>188</v>
      </c>
      <c r="M310" s="33" t="s">
        <v>84</v>
      </c>
      <c r="N310" s="33"/>
      <c r="O310" s="32">
        <v>40</v>
      </c>
      <c r="P310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106</v>
      </c>
      <c r="AK310" s="68">
        <v>37.799999999999997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8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9"/>
      <c r="P311" s="551" t="s">
        <v>71</v>
      </c>
      <c r="Q311" s="552"/>
      <c r="R311" s="552"/>
      <c r="S311" s="552"/>
      <c r="T311" s="552"/>
      <c r="U311" s="552"/>
      <c r="V311" s="553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9"/>
      <c r="P312" s="551" t="s">
        <v>71</v>
      </c>
      <c r="Q312" s="552"/>
      <c r="R312" s="552"/>
      <c r="S312" s="552"/>
      <c r="T312" s="552"/>
      <c r="U312" s="552"/>
      <c r="V312" s="553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54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6">
        <v>4607091380880</v>
      </c>
      <c r="E314" s="557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6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5">
        <v>80</v>
      </c>
      <c r="Y314" s="546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84.942857142857136</v>
      </c>
      <c r="BN314" s="64">
        <f>IFERROR(Y314*I314/H314,"0")</f>
        <v>89.19</v>
      </c>
      <c r="BO314" s="64">
        <f>IFERROR(1/J314*(X314/H314),"0")</f>
        <v>0.14880952380952381</v>
      </c>
      <c r="BP314" s="64">
        <f>IFERROR(1/J314*(Y314/H314),"0")</f>
        <v>0.15625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6">
        <v>4607091384482</v>
      </c>
      <c r="E315" s="557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87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5">
        <v>200</v>
      </c>
      <c r="Y315" s="546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6">
        <v>4607091380897</v>
      </c>
      <c r="E316" s="557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8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5">
        <v>30</v>
      </c>
      <c r="Y316" s="546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58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9"/>
      <c r="P317" s="551" t="s">
        <v>71</v>
      </c>
      <c r="Q317" s="552"/>
      <c r="R317" s="552"/>
      <c r="S317" s="552"/>
      <c r="T317" s="552"/>
      <c r="U317" s="552"/>
      <c r="V317" s="553"/>
      <c r="W317" s="37" t="s">
        <v>72</v>
      </c>
      <c r="X317" s="547">
        <f>IFERROR(X314/H314,"0")+IFERROR(X315/H315,"0")+IFERROR(X316/H316,"0")</f>
        <v>38.736263736263737</v>
      </c>
      <c r="Y317" s="547">
        <f>IFERROR(Y314/H314,"0")+IFERROR(Y315/H315,"0")+IFERROR(Y316/H316,"0")</f>
        <v>40</v>
      </c>
      <c r="Z317" s="547">
        <f>IFERROR(IF(Z314="",0,Z314),"0")+IFERROR(IF(Z315="",0,Z315),"0")+IFERROR(IF(Z316="",0,Z316),"0")</f>
        <v>0.75919999999999999</v>
      </c>
      <c r="AA317" s="548"/>
      <c r="AB317" s="548"/>
      <c r="AC317" s="548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9"/>
      <c r="P318" s="551" t="s">
        <v>71</v>
      </c>
      <c r="Q318" s="552"/>
      <c r="R318" s="552"/>
      <c r="S318" s="552"/>
      <c r="T318" s="552"/>
      <c r="U318" s="552"/>
      <c r="V318" s="553"/>
      <c r="W318" s="37" t="s">
        <v>69</v>
      </c>
      <c r="X318" s="547">
        <f>IFERROR(SUM(X314:X316),"0")</f>
        <v>310</v>
      </c>
      <c r="Y318" s="547">
        <f>IFERROR(SUM(Y314:Y316),"0")</f>
        <v>320.39999999999998</v>
      </c>
      <c r="Z318" s="37"/>
      <c r="AA318" s="548"/>
      <c r="AB318" s="548"/>
      <c r="AC318" s="548"/>
    </row>
    <row r="319" spans="1:68" ht="14.25" customHeight="1" x14ac:dyDescent="0.25">
      <c r="A319" s="554" t="s">
        <v>91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6">
        <v>4607091388381</v>
      </c>
      <c r="E320" s="557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692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61"/>
      <c r="R320" s="561"/>
      <c r="S320" s="561"/>
      <c r="T320" s="562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56">
        <v>4607091388374</v>
      </c>
      <c r="E321" s="557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658" t="s">
        <v>510</v>
      </c>
      <c r="Q321" s="561"/>
      <c r="R321" s="561"/>
      <c r="S321" s="561"/>
      <c r="T321" s="562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56">
        <v>4607091383102</v>
      </c>
      <c r="E322" s="557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8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56">
        <v>4607091388404</v>
      </c>
      <c r="E323" s="557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8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9"/>
      <c r="P324" s="551" t="s">
        <v>71</v>
      </c>
      <c r="Q324" s="552"/>
      <c r="R324" s="552"/>
      <c r="S324" s="552"/>
      <c r="T324" s="552"/>
      <c r="U324" s="552"/>
      <c r="V324" s="553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9"/>
      <c r="P325" s="551" t="s">
        <v>71</v>
      </c>
      <c r="Q325" s="552"/>
      <c r="R325" s="552"/>
      <c r="S325" s="552"/>
      <c r="T325" s="552"/>
      <c r="U325" s="552"/>
      <c r="V325" s="553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54" t="s">
        <v>516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56">
        <v>4680115881808</v>
      </c>
      <c r="E327" s="557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188</v>
      </c>
      <c r="M327" s="33" t="s">
        <v>519</v>
      </c>
      <c r="N327" s="33"/>
      <c r="O327" s="32">
        <v>730</v>
      </c>
      <c r="P327" s="7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56">
        <v>4680115881822</v>
      </c>
      <c r="E328" s="557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8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56">
        <v>4680115880016</v>
      </c>
      <c r="E329" s="557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188</v>
      </c>
      <c r="M329" s="33" t="s">
        <v>519</v>
      </c>
      <c r="N329" s="33"/>
      <c r="O329" s="32">
        <v>730</v>
      </c>
      <c r="P329" s="8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8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9"/>
      <c r="P330" s="551" t="s">
        <v>71</v>
      </c>
      <c r="Q330" s="552"/>
      <c r="R330" s="552"/>
      <c r="S330" s="552"/>
      <c r="T330" s="552"/>
      <c r="U330" s="552"/>
      <c r="V330" s="553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9"/>
      <c r="P331" s="551" t="s">
        <v>71</v>
      </c>
      <c r="Q331" s="552"/>
      <c r="R331" s="552"/>
      <c r="S331" s="552"/>
      <c r="T331" s="552"/>
      <c r="U331" s="552"/>
      <c r="V331" s="553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98" t="s">
        <v>525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40"/>
      <c r="AB332" s="540"/>
      <c r="AC332" s="540"/>
    </row>
    <row r="333" spans="1:68" ht="14.25" customHeight="1" x14ac:dyDescent="0.25">
      <c r="A333" s="554" t="s">
        <v>73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56">
        <v>4607091387919</v>
      </c>
      <c r="E334" s="557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56">
        <v>4680115883604</v>
      </c>
      <c r="E335" s="557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6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56">
        <v>4680115883567</v>
      </c>
      <c r="E336" s="557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6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8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9"/>
      <c r="P337" s="551" t="s">
        <v>71</v>
      </c>
      <c r="Q337" s="552"/>
      <c r="R337" s="552"/>
      <c r="S337" s="552"/>
      <c r="T337" s="552"/>
      <c r="U337" s="552"/>
      <c r="V337" s="553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9"/>
      <c r="P338" s="551" t="s">
        <v>71</v>
      </c>
      <c r="Q338" s="552"/>
      <c r="R338" s="552"/>
      <c r="S338" s="552"/>
      <c r="T338" s="552"/>
      <c r="U338" s="552"/>
      <c r="V338" s="553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582" t="s">
        <v>535</v>
      </c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83"/>
      <c r="P339" s="583"/>
      <c r="Q339" s="583"/>
      <c r="R339" s="583"/>
      <c r="S339" s="583"/>
      <c r="T339" s="583"/>
      <c r="U339" s="583"/>
      <c r="V339" s="583"/>
      <c r="W339" s="583"/>
      <c r="X339" s="583"/>
      <c r="Y339" s="583"/>
      <c r="Z339" s="583"/>
      <c r="AA339" s="48"/>
      <c r="AB339" s="48"/>
      <c r="AC339" s="48"/>
    </row>
    <row r="340" spans="1:68" ht="16.5" customHeight="1" x14ac:dyDescent="0.25">
      <c r="A340" s="598" t="s">
        <v>536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40"/>
      <c r="AB340" s="540"/>
      <c r="AC340" s="540"/>
    </row>
    <row r="341" spans="1:68" ht="14.25" customHeight="1" x14ac:dyDescent="0.25">
      <c r="A341" s="554" t="s">
        <v>99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56">
        <v>4680115884847</v>
      </c>
      <c r="E342" s="557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5">
        <v>1500</v>
      </c>
      <c r="Y342" s="546">
        <f t="shared" ref="Y342:Y348" si="32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1548</v>
      </c>
      <c r="BN342" s="64">
        <f t="shared" ref="BN342:BN348" si="34">IFERROR(Y342*I342/H342,"0")</f>
        <v>1548</v>
      </c>
      <c r="BO342" s="64">
        <f t="shared" ref="BO342:BO348" si="35">IFERROR(1/J342*(X342/H342),"0")</f>
        <v>2.083333333333333</v>
      </c>
      <c r="BP342" s="64">
        <f t="shared" ref="BP342:BP348" si="36">IFERROR(1/J342*(Y342/H342),"0")</f>
        <v>2.083333333333333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56">
        <v>4680115884854</v>
      </c>
      <c r="E343" s="557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5">
        <v>1000</v>
      </c>
      <c r="Y343" s="546">
        <f t="shared" si="32"/>
        <v>1005</v>
      </c>
      <c r="Z343" s="36">
        <f>IFERROR(IF(Y343=0,"",ROUNDUP(Y343/H343,0)*0.02175),"")</f>
        <v>1.4572499999999999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1032</v>
      </c>
      <c r="BN343" s="64">
        <f t="shared" si="34"/>
        <v>1037.1600000000001</v>
      </c>
      <c r="BO343" s="64">
        <f t="shared" si="35"/>
        <v>1.3888888888888888</v>
      </c>
      <c r="BP343" s="64">
        <f t="shared" si="36"/>
        <v>1.3958333333333333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56">
        <v>4680115884830</v>
      </c>
      <c r="E344" s="557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5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69</v>
      </c>
      <c r="X344" s="545">
        <v>1500</v>
      </c>
      <c r="Y344" s="546">
        <f t="shared" si="32"/>
        <v>1500</v>
      </c>
      <c r="Z344" s="36">
        <f>IFERROR(IF(Y344=0,"",ROUNDUP(Y344/H344,0)*0.02175),"")</f>
        <v>2.1749999999999998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1548</v>
      </c>
      <c r="BN344" s="64">
        <f t="shared" si="34"/>
        <v>1548</v>
      </c>
      <c r="BO344" s="64">
        <f t="shared" si="35"/>
        <v>2.083333333333333</v>
      </c>
      <c r="BP344" s="64">
        <f t="shared" si="36"/>
        <v>2.083333333333333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6">
        <v>4607091383997</v>
      </c>
      <c r="E345" s="557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6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69</v>
      </c>
      <c r="X345" s="545">
        <v>0</v>
      </c>
      <c r="Y345" s="546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56">
        <v>4680115882638</v>
      </c>
      <c r="E346" s="557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65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56">
        <v>4680115884922</v>
      </c>
      <c r="E347" s="557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56">
        <v>4680115884861</v>
      </c>
      <c r="E348" s="557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6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8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9"/>
      <c r="P349" s="551" t="s">
        <v>71</v>
      </c>
      <c r="Q349" s="552"/>
      <c r="R349" s="552"/>
      <c r="S349" s="552"/>
      <c r="T349" s="552"/>
      <c r="U349" s="552"/>
      <c r="V349" s="553"/>
      <c r="W349" s="37" t="s">
        <v>72</v>
      </c>
      <c r="X349" s="547">
        <f>IFERROR(X342/H342,"0")+IFERROR(X343/H343,"0")+IFERROR(X344/H344,"0")+IFERROR(X345/H345,"0")+IFERROR(X346/H346,"0")+IFERROR(X347/H347,"0")+IFERROR(X348/H348,"0")</f>
        <v>266.66666666666669</v>
      </c>
      <c r="Y349" s="547">
        <f>IFERROR(Y342/H342,"0")+IFERROR(Y343/H343,"0")+IFERROR(Y344/H344,"0")+IFERROR(Y345/H345,"0")+IFERROR(Y346/H346,"0")+IFERROR(Y347/H347,"0")+IFERROR(Y348/H348,"0")</f>
        <v>267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5.8072499999999998</v>
      </c>
      <c r="AA349" s="548"/>
      <c r="AB349" s="548"/>
      <c r="AC349" s="548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9"/>
      <c r="P350" s="551" t="s">
        <v>71</v>
      </c>
      <c r="Q350" s="552"/>
      <c r="R350" s="552"/>
      <c r="S350" s="552"/>
      <c r="T350" s="552"/>
      <c r="U350" s="552"/>
      <c r="V350" s="553"/>
      <c r="W350" s="37" t="s">
        <v>69</v>
      </c>
      <c r="X350" s="547">
        <f>IFERROR(SUM(X342:X348),"0")</f>
        <v>4000</v>
      </c>
      <c r="Y350" s="547">
        <f>IFERROR(SUM(Y342:Y348),"0")</f>
        <v>4005</v>
      </c>
      <c r="Z350" s="37"/>
      <c r="AA350" s="548"/>
      <c r="AB350" s="548"/>
      <c r="AC350" s="548"/>
    </row>
    <row r="351" spans="1:68" ht="14.25" customHeight="1" x14ac:dyDescent="0.25">
      <c r="A351" s="554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56">
        <v>4607091383980</v>
      </c>
      <c r="E352" s="557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7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5">
        <v>1000</v>
      </c>
      <c r="Y352" s="546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56">
        <v>4607091384178</v>
      </c>
      <c r="E353" s="557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7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8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9"/>
      <c r="P354" s="551" t="s">
        <v>71</v>
      </c>
      <c r="Q354" s="552"/>
      <c r="R354" s="552"/>
      <c r="S354" s="552"/>
      <c r="T354" s="552"/>
      <c r="U354" s="552"/>
      <c r="V354" s="553"/>
      <c r="W354" s="37" t="s">
        <v>72</v>
      </c>
      <c r="X354" s="547">
        <f>IFERROR(X352/H352,"0")+IFERROR(X353/H353,"0")</f>
        <v>66.666666666666671</v>
      </c>
      <c r="Y354" s="547">
        <f>IFERROR(Y352/H352,"0")+IFERROR(Y353/H353,"0")</f>
        <v>67</v>
      </c>
      <c r="Z354" s="547">
        <f>IFERROR(IF(Z352="",0,Z352),"0")+IFERROR(IF(Z353="",0,Z353),"0")</f>
        <v>1.4572499999999999</v>
      </c>
      <c r="AA354" s="548"/>
      <c r="AB354" s="548"/>
      <c r="AC354" s="548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9"/>
      <c r="P355" s="551" t="s">
        <v>71</v>
      </c>
      <c r="Q355" s="552"/>
      <c r="R355" s="552"/>
      <c r="S355" s="552"/>
      <c r="T355" s="552"/>
      <c r="U355" s="552"/>
      <c r="V355" s="553"/>
      <c r="W355" s="37" t="s">
        <v>69</v>
      </c>
      <c r="X355" s="547">
        <f>IFERROR(SUM(X352:X353),"0")</f>
        <v>1000</v>
      </c>
      <c r="Y355" s="547">
        <f>IFERROR(SUM(Y352:Y353),"0")</f>
        <v>1005</v>
      </c>
      <c r="Z355" s="37"/>
      <c r="AA355" s="548"/>
      <c r="AB355" s="548"/>
      <c r="AC355" s="548"/>
    </row>
    <row r="356" spans="1:68" ht="14.25" customHeight="1" x14ac:dyDescent="0.25">
      <c r="A356" s="554" t="s">
        <v>73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56">
        <v>4607091383928</v>
      </c>
      <c r="E357" s="557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6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56">
        <v>4607091384260</v>
      </c>
      <c r="E358" s="557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7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5">
        <v>80</v>
      </c>
      <c r="Y358" s="546">
        <f>IFERROR(IF(X358="",0,CEILING((X358/$H358),1)*$H358),"")</f>
        <v>81</v>
      </c>
      <c r="Z358" s="36">
        <f>IFERROR(IF(Y358=0,"",ROUNDUP(Y358/H358,0)*0.01898),"")</f>
        <v>0.17082</v>
      </c>
      <c r="AA358" s="56"/>
      <c r="AB358" s="57"/>
      <c r="AC358" s="407" t="s">
        <v>566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84.61333333333333</v>
      </c>
      <c r="BN358" s="64">
        <f>IFERROR(Y358*I358/H358,"0")</f>
        <v>85.670999999999992</v>
      </c>
      <c r="BO358" s="64">
        <f>IFERROR(1/J358*(X358/H358),"0")</f>
        <v>0.1388888888888889</v>
      </c>
      <c r="BP358" s="64">
        <f>IFERROR(1/J358*(Y358/H358),"0")</f>
        <v>0.140625</v>
      </c>
    </row>
    <row r="359" spans="1:68" x14ac:dyDescent="0.2">
      <c r="A359" s="558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9"/>
      <c r="P359" s="551" t="s">
        <v>71</v>
      </c>
      <c r="Q359" s="552"/>
      <c r="R359" s="552"/>
      <c r="S359" s="552"/>
      <c r="T359" s="552"/>
      <c r="U359" s="552"/>
      <c r="V359" s="553"/>
      <c r="W359" s="37" t="s">
        <v>72</v>
      </c>
      <c r="X359" s="547">
        <f>IFERROR(X357/H357,"0")+IFERROR(X358/H358,"0")</f>
        <v>8.8888888888888893</v>
      </c>
      <c r="Y359" s="547">
        <f>IFERROR(Y357/H357,"0")+IFERROR(Y358/H358,"0")</f>
        <v>9</v>
      </c>
      <c r="Z359" s="547">
        <f>IFERROR(IF(Z357="",0,Z357),"0")+IFERROR(IF(Z358="",0,Z358),"0")</f>
        <v>0.17082</v>
      </c>
      <c r="AA359" s="548"/>
      <c r="AB359" s="548"/>
      <c r="AC359" s="548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9"/>
      <c r="P360" s="551" t="s">
        <v>71</v>
      </c>
      <c r="Q360" s="552"/>
      <c r="R360" s="552"/>
      <c r="S360" s="552"/>
      <c r="T360" s="552"/>
      <c r="U360" s="552"/>
      <c r="V360" s="553"/>
      <c r="W360" s="37" t="s">
        <v>69</v>
      </c>
      <c r="X360" s="547">
        <f>IFERROR(SUM(X357:X358),"0")</f>
        <v>80</v>
      </c>
      <c r="Y360" s="547">
        <f>IFERROR(SUM(Y357:Y358),"0")</f>
        <v>81</v>
      </c>
      <c r="Z360" s="37"/>
      <c r="AA360" s="548"/>
      <c r="AB360" s="548"/>
      <c r="AC360" s="548"/>
    </row>
    <row r="361" spans="1:68" ht="14.25" customHeight="1" x14ac:dyDescent="0.25">
      <c r="A361" s="554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56">
        <v>4607091384673</v>
      </c>
      <c r="E362" s="557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63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61"/>
      <c r="R362" s="561"/>
      <c r="S362" s="561"/>
      <c r="T362" s="562"/>
      <c r="U362" s="34"/>
      <c r="V362" s="34"/>
      <c r="W362" s="35" t="s">
        <v>69</v>
      </c>
      <c r="X362" s="545">
        <v>300</v>
      </c>
      <c r="Y362" s="546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58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9"/>
      <c r="P363" s="551" t="s">
        <v>71</v>
      </c>
      <c r="Q363" s="552"/>
      <c r="R363" s="552"/>
      <c r="S363" s="552"/>
      <c r="T363" s="552"/>
      <c r="U363" s="552"/>
      <c r="V363" s="553"/>
      <c r="W363" s="37" t="s">
        <v>72</v>
      </c>
      <c r="X363" s="547">
        <f>IFERROR(X362/H362,"0")</f>
        <v>33.333333333333336</v>
      </c>
      <c r="Y363" s="547">
        <f>IFERROR(Y362/H362,"0")</f>
        <v>34</v>
      </c>
      <c r="Z363" s="547">
        <f>IFERROR(IF(Z362="",0,Z362),"0")</f>
        <v>0.64532</v>
      </c>
      <c r="AA363" s="548"/>
      <c r="AB363" s="548"/>
      <c r="AC363" s="548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9"/>
      <c r="P364" s="551" t="s">
        <v>71</v>
      </c>
      <c r="Q364" s="552"/>
      <c r="R364" s="552"/>
      <c r="S364" s="552"/>
      <c r="T364" s="552"/>
      <c r="U364" s="552"/>
      <c r="V364" s="553"/>
      <c r="W364" s="37" t="s">
        <v>69</v>
      </c>
      <c r="X364" s="547">
        <f>IFERROR(SUM(X362:X362),"0")</f>
        <v>300</v>
      </c>
      <c r="Y364" s="547">
        <f>IFERROR(SUM(Y362:Y362),"0")</f>
        <v>306</v>
      </c>
      <c r="Z364" s="37"/>
      <c r="AA364" s="548"/>
      <c r="AB364" s="548"/>
      <c r="AC364" s="548"/>
    </row>
    <row r="365" spans="1:68" ht="16.5" customHeight="1" x14ac:dyDescent="0.25">
      <c r="A365" s="598" t="s">
        <v>570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40"/>
      <c r="AB365" s="540"/>
      <c r="AC365" s="540"/>
    </row>
    <row r="366" spans="1:68" ht="14.25" customHeight="1" x14ac:dyDescent="0.25">
      <c r="A366" s="554" t="s">
        <v>99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56">
        <v>4680115881907</v>
      </c>
      <c r="E367" s="557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6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56">
        <v>4680115884885</v>
      </c>
      <c r="E368" s="557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5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56">
        <v>4680115884908</v>
      </c>
      <c r="E369" s="557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6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8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9"/>
      <c r="P370" s="551" t="s">
        <v>71</v>
      </c>
      <c r="Q370" s="552"/>
      <c r="R370" s="552"/>
      <c r="S370" s="552"/>
      <c r="T370" s="552"/>
      <c r="U370" s="552"/>
      <c r="V370" s="553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9"/>
      <c r="P371" s="551" t="s">
        <v>71</v>
      </c>
      <c r="Q371" s="552"/>
      <c r="R371" s="552"/>
      <c r="S371" s="552"/>
      <c r="T371" s="552"/>
      <c r="U371" s="552"/>
      <c r="V371" s="553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4" t="s">
        <v>64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56">
        <v>4607091384802</v>
      </c>
      <c r="E373" s="557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5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56">
        <v>4607091384802</v>
      </c>
      <c r="E374" s="557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38" t="s">
        <v>583</v>
      </c>
      <c r="Q374" s="561"/>
      <c r="R374" s="561"/>
      <c r="S374" s="561"/>
      <c r="T374" s="562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9"/>
      <c r="P375" s="551" t="s">
        <v>71</v>
      </c>
      <c r="Q375" s="552"/>
      <c r="R375" s="552"/>
      <c r="S375" s="552"/>
      <c r="T375" s="552"/>
      <c r="U375" s="552"/>
      <c r="V375" s="553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9"/>
      <c r="P376" s="551" t="s">
        <v>71</v>
      </c>
      <c r="Q376" s="552"/>
      <c r="R376" s="552"/>
      <c r="S376" s="552"/>
      <c r="T376" s="552"/>
      <c r="U376" s="552"/>
      <c r="V376" s="553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54" t="s">
        <v>73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56">
        <v>4607091384246</v>
      </c>
      <c r="E378" s="557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56">
        <v>4607091384253</v>
      </c>
      <c r="E379" s="557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8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1"/>
      <c r="R379" s="561"/>
      <c r="S379" s="561"/>
      <c r="T379" s="562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9"/>
      <c r="P380" s="551" t="s">
        <v>71</v>
      </c>
      <c r="Q380" s="552"/>
      <c r="R380" s="552"/>
      <c r="S380" s="552"/>
      <c r="T380" s="552"/>
      <c r="U380" s="552"/>
      <c r="V380" s="553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9"/>
      <c r="P381" s="551" t="s">
        <v>71</v>
      </c>
      <c r="Q381" s="552"/>
      <c r="R381" s="552"/>
      <c r="S381" s="552"/>
      <c r="T381" s="552"/>
      <c r="U381" s="552"/>
      <c r="V381" s="553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54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56">
        <v>4607091389357</v>
      </c>
      <c r="E383" s="557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58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1"/>
      <c r="R383" s="561"/>
      <c r="S383" s="561"/>
      <c r="T383" s="562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9"/>
      <c r="P384" s="551" t="s">
        <v>71</v>
      </c>
      <c r="Q384" s="552"/>
      <c r="R384" s="552"/>
      <c r="S384" s="552"/>
      <c r="T384" s="552"/>
      <c r="U384" s="552"/>
      <c r="V384" s="553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9"/>
      <c r="P385" s="551" t="s">
        <v>71</v>
      </c>
      <c r="Q385" s="552"/>
      <c r="R385" s="552"/>
      <c r="S385" s="552"/>
      <c r="T385" s="552"/>
      <c r="U385" s="552"/>
      <c r="V385" s="553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582" t="s">
        <v>592</v>
      </c>
      <c r="B386" s="583"/>
      <c r="C386" s="583"/>
      <c r="D386" s="583"/>
      <c r="E386" s="583"/>
      <c r="F386" s="583"/>
      <c r="G386" s="583"/>
      <c r="H386" s="583"/>
      <c r="I386" s="583"/>
      <c r="J386" s="583"/>
      <c r="K386" s="583"/>
      <c r="L386" s="583"/>
      <c r="M386" s="583"/>
      <c r="N386" s="583"/>
      <c r="O386" s="583"/>
      <c r="P386" s="583"/>
      <c r="Q386" s="583"/>
      <c r="R386" s="583"/>
      <c r="S386" s="583"/>
      <c r="T386" s="583"/>
      <c r="U386" s="583"/>
      <c r="V386" s="583"/>
      <c r="W386" s="583"/>
      <c r="X386" s="583"/>
      <c r="Y386" s="583"/>
      <c r="Z386" s="583"/>
      <c r="AA386" s="48"/>
      <c r="AB386" s="48"/>
      <c r="AC386" s="48"/>
    </row>
    <row r="387" spans="1:68" ht="16.5" customHeight="1" x14ac:dyDescent="0.25">
      <c r="A387" s="598" t="s">
        <v>593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40"/>
      <c r="AB387" s="540"/>
      <c r="AC387" s="540"/>
    </row>
    <row r="388" spans="1:68" ht="14.25" customHeight="1" x14ac:dyDescent="0.25">
      <c r="A388" s="554" t="s">
        <v>64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56">
        <v>4680115886100</v>
      </c>
      <c r="E389" s="557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110</v>
      </c>
      <c r="M389" s="33" t="s">
        <v>68</v>
      </c>
      <c r="N389" s="33"/>
      <c r="O389" s="32">
        <v>50</v>
      </c>
      <c r="P389" s="8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5">
        <v>20</v>
      </c>
      <c r="Y389" s="546">
        <f t="shared" ref="Y389:Y398" si="37">IFERROR(IF(X389="",0,CEILING((X389/$H389),1)*$H389),"")</f>
        <v>21.6</v>
      </c>
      <c r="Z389" s="36">
        <f>IFERROR(IF(Y389=0,"",ROUNDUP(Y389/H389,0)*0.00902),"")</f>
        <v>3.6080000000000001E-2</v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20.777777777777779</v>
      </c>
      <c r="BN389" s="64">
        <f t="shared" ref="BN389:BN398" si="39">IFERROR(Y389*I389/H389,"0")</f>
        <v>22.44</v>
      </c>
      <c r="BO389" s="64">
        <f t="shared" ref="BO389:BO398" si="40">IFERROR(1/J389*(X389/H389),"0")</f>
        <v>2.8058361391694722E-2</v>
      </c>
      <c r="BP389" s="64">
        <f t="shared" ref="BP389:BP398" si="41">IFERROR(1/J389*(Y389/H389),"0")</f>
        <v>3.0303030303030304E-2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56">
        <v>4680115886117</v>
      </c>
      <c r="E390" s="557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1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56">
        <v>4680115886117</v>
      </c>
      <c r="E391" s="557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8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5">
        <v>40</v>
      </c>
      <c r="Y391" s="546">
        <f t="shared" si="37"/>
        <v>43.2</v>
      </c>
      <c r="Z391" s="36">
        <f>IFERROR(IF(Y391=0,"",ROUNDUP(Y391/H391,0)*0.00902),"")</f>
        <v>7.2160000000000002E-2</v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41.555555555555557</v>
      </c>
      <c r="BN391" s="64">
        <f t="shared" si="39"/>
        <v>44.88</v>
      </c>
      <c r="BO391" s="64">
        <f t="shared" si="40"/>
        <v>5.6116722783389444E-2</v>
      </c>
      <c r="BP391" s="64">
        <f t="shared" si="41"/>
        <v>6.0606060606060608E-2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56">
        <v>4680115886124</v>
      </c>
      <c r="E392" s="557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84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5">
        <v>100</v>
      </c>
      <c r="Y392" s="546">
        <f t="shared" si="37"/>
        <v>102.60000000000001</v>
      </c>
      <c r="Z392" s="36">
        <f>IFERROR(IF(Y392=0,"",ROUNDUP(Y392/H392,0)*0.00902),"")</f>
        <v>0.17138</v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103.88888888888889</v>
      </c>
      <c r="BN392" s="64">
        <f t="shared" si="39"/>
        <v>106.59000000000002</v>
      </c>
      <c r="BO392" s="64">
        <f t="shared" si="40"/>
        <v>0.14029180695847362</v>
      </c>
      <c r="BP392" s="64">
        <f t="shared" si="41"/>
        <v>0.14393939393939395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56">
        <v>4680115883147</v>
      </c>
      <c r="E393" s="557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1"/>
      <c r="R393" s="561"/>
      <c r="S393" s="561"/>
      <c r="T393" s="562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56">
        <v>4607091384338</v>
      </c>
      <c r="E394" s="557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56">
        <v>4607091389524</v>
      </c>
      <c r="E395" s="557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1"/>
      <c r="R395" s="561"/>
      <c r="S395" s="561"/>
      <c r="T395" s="562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56">
        <v>4680115883161</v>
      </c>
      <c r="E396" s="557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1"/>
      <c r="R396" s="561"/>
      <c r="S396" s="561"/>
      <c r="T396" s="562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56">
        <v>4607091389531</v>
      </c>
      <c r="E397" s="557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266</v>
      </c>
      <c r="M397" s="33" t="s">
        <v>68</v>
      </c>
      <c r="N397" s="33"/>
      <c r="O397" s="32">
        <v>50</v>
      </c>
      <c r="P397" s="7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56">
        <v>4607091384345</v>
      </c>
      <c r="E398" s="557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1"/>
      <c r="R398" s="561"/>
      <c r="S398" s="561"/>
      <c r="T398" s="562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58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9"/>
      <c r="P399" s="551" t="s">
        <v>71</v>
      </c>
      <c r="Q399" s="552"/>
      <c r="R399" s="552"/>
      <c r="S399" s="552"/>
      <c r="T399" s="552"/>
      <c r="U399" s="552"/>
      <c r="V399" s="553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29.62962962962963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31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0.27961999999999998</v>
      </c>
      <c r="AA399" s="548"/>
      <c r="AB399" s="548"/>
      <c r="AC399" s="548"/>
    </row>
    <row r="400" spans="1:68" x14ac:dyDescent="0.2">
      <c r="A400" s="555"/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9"/>
      <c r="P400" s="551" t="s">
        <v>71</v>
      </c>
      <c r="Q400" s="552"/>
      <c r="R400" s="552"/>
      <c r="S400" s="552"/>
      <c r="T400" s="552"/>
      <c r="U400" s="552"/>
      <c r="V400" s="553"/>
      <c r="W400" s="37" t="s">
        <v>69</v>
      </c>
      <c r="X400" s="547">
        <f>IFERROR(SUM(X389:X398),"0")</f>
        <v>160</v>
      </c>
      <c r="Y400" s="547">
        <f>IFERROR(SUM(Y389:Y398),"0")</f>
        <v>167.40000000000003</v>
      </c>
      <c r="Z400" s="37"/>
      <c r="AA400" s="548"/>
      <c r="AB400" s="548"/>
      <c r="AC400" s="548"/>
    </row>
    <row r="401" spans="1:68" ht="14.25" customHeight="1" x14ac:dyDescent="0.25">
      <c r="A401" s="554" t="s">
        <v>73</v>
      </c>
      <c r="B401" s="555"/>
      <c r="C401" s="555"/>
      <c r="D401" s="555"/>
      <c r="E401" s="555"/>
      <c r="F401" s="555"/>
      <c r="G401" s="555"/>
      <c r="H401" s="555"/>
      <c r="I401" s="555"/>
      <c r="J401" s="555"/>
      <c r="K401" s="555"/>
      <c r="L401" s="555"/>
      <c r="M401" s="555"/>
      <c r="N401" s="555"/>
      <c r="O401" s="555"/>
      <c r="P401" s="555"/>
      <c r="Q401" s="555"/>
      <c r="R401" s="555"/>
      <c r="S401" s="555"/>
      <c r="T401" s="555"/>
      <c r="U401" s="555"/>
      <c r="V401" s="555"/>
      <c r="W401" s="555"/>
      <c r="X401" s="555"/>
      <c r="Y401" s="555"/>
      <c r="Z401" s="555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56">
        <v>4607091384352</v>
      </c>
      <c r="E402" s="557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7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56">
        <v>4607091389654</v>
      </c>
      <c r="E403" s="557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1"/>
      <c r="R403" s="561"/>
      <c r="S403" s="561"/>
      <c r="T403" s="562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9"/>
      <c r="P404" s="551" t="s">
        <v>71</v>
      </c>
      <c r="Q404" s="552"/>
      <c r="R404" s="552"/>
      <c r="S404" s="552"/>
      <c r="T404" s="552"/>
      <c r="U404" s="552"/>
      <c r="V404" s="553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55"/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9"/>
      <c r="P405" s="551" t="s">
        <v>71</v>
      </c>
      <c r="Q405" s="552"/>
      <c r="R405" s="552"/>
      <c r="S405" s="552"/>
      <c r="T405" s="552"/>
      <c r="U405" s="552"/>
      <c r="V405" s="553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98" t="s">
        <v>625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40"/>
      <c r="AB406" s="540"/>
      <c r="AC406" s="540"/>
    </row>
    <row r="407" spans="1:68" ht="14.25" customHeight="1" x14ac:dyDescent="0.25">
      <c r="A407" s="554" t="s">
        <v>135</v>
      </c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5"/>
      <c r="P407" s="555"/>
      <c r="Q407" s="555"/>
      <c r="R407" s="555"/>
      <c r="S407" s="555"/>
      <c r="T407" s="555"/>
      <c r="U407" s="555"/>
      <c r="V407" s="555"/>
      <c r="W407" s="555"/>
      <c r="X407" s="555"/>
      <c r="Y407" s="555"/>
      <c r="Z407" s="555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56">
        <v>4680115885240</v>
      </c>
      <c r="E408" s="557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59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1"/>
      <c r="R408" s="561"/>
      <c r="S408" s="561"/>
      <c r="T408" s="562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9"/>
      <c r="P409" s="551" t="s">
        <v>71</v>
      </c>
      <c r="Q409" s="552"/>
      <c r="R409" s="552"/>
      <c r="S409" s="552"/>
      <c r="T409" s="552"/>
      <c r="U409" s="552"/>
      <c r="V409" s="553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5"/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9"/>
      <c r="P410" s="551" t="s">
        <v>71</v>
      </c>
      <c r="Q410" s="552"/>
      <c r="R410" s="552"/>
      <c r="S410" s="552"/>
      <c r="T410" s="552"/>
      <c r="U410" s="552"/>
      <c r="V410" s="553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4" t="s">
        <v>64</v>
      </c>
      <c r="B411" s="555"/>
      <c r="C411" s="555"/>
      <c r="D411" s="555"/>
      <c r="E411" s="555"/>
      <c r="F411" s="555"/>
      <c r="G411" s="555"/>
      <c r="H411" s="555"/>
      <c r="I411" s="555"/>
      <c r="J411" s="555"/>
      <c r="K411" s="555"/>
      <c r="L411" s="555"/>
      <c r="M411" s="555"/>
      <c r="N411" s="555"/>
      <c r="O411" s="555"/>
      <c r="P411" s="555"/>
      <c r="Q411" s="555"/>
      <c r="R411" s="555"/>
      <c r="S411" s="555"/>
      <c r="T411" s="555"/>
      <c r="U411" s="555"/>
      <c r="V411" s="555"/>
      <c r="W411" s="555"/>
      <c r="X411" s="555"/>
      <c r="Y411" s="555"/>
      <c r="Z411" s="555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56">
        <v>4680115886094</v>
      </c>
      <c r="E412" s="557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110</v>
      </c>
      <c r="M412" s="33" t="s">
        <v>104</v>
      </c>
      <c r="N412" s="33"/>
      <c r="O412" s="32">
        <v>50</v>
      </c>
      <c r="P412" s="6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5">
        <v>150</v>
      </c>
      <c r="Y412" s="546">
        <f>IFERROR(IF(X412="",0,CEILING((X412/$H412),1)*$H412),"")</f>
        <v>151.20000000000002</v>
      </c>
      <c r="Z412" s="36">
        <f>IFERROR(IF(Y412=0,"",ROUNDUP(Y412/H412,0)*0.00902),"")</f>
        <v>0.25256000000000001</v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155.83333333333331</v>
      </c>
      <c r="BN412" s="64">
        <f>IFERROR(Y412*I412/H412,"0")</f>
        <v>157.08000000000001</v>
      </c>
      <c r="BO412" s="64">
        <f>IFERROR(1/J412*(X412/H412),"0")</f>
        <v>0.21043771043771042</v>
      </c>
      <c r="BP412" s="64">
        <f>IFERROR(1/J412*(Y412/H412),"0")</f>
        <v>0.21212121212121213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56">
        <v>4607091389425</v>
      </c>
      <c r="E413" s="557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1"/>
      <c r="R413" s="561"/>
      <c r="S413" s="561"/>
      <c r="T413" s="562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56">
        <v>4680115880771</v>
      </c>
      <c r="E414" s="557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8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56">
        <v>4607091389500</v>
      </c>
      <c r="E415" s="557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1"/>
      <c r="R415" s="561"/>
      <c r="S415" s="561"/>
      <c r="T415" s="562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9"/>
      <c r="P416" s="551" t="s">
        <v>71</v>
      </c>
      <c r="Q416" s="552"/>
      <c r="R416" s="552"/>
      <c r="S416" s="552"/>
      <c r="T416" s="552"/>
      <c r="U416" s="552"/>
      <c r="V416" s="553"/>
      <c r="W416" s="37" t="s">
        <v>72</v>
      </c>
      <c r="X416" s="547">
        <f>IFERROR(X412/H412,"0")+IFERROR(X413/H413,"0")+IFERROR(X414/H414,"0")+IFERROR(X415/H415,"0")</f>
        <v>27.777777777777775</v>
      </c>
      <c r="Y416" s="547">
        <f>IFERROR(Y412/H412,"0")+IFERROR(Y413/H413,"0")+IFERROR(Y414/H414,"0")+IFERROR(Y415/H415,"0")</f>
        <v>28</v>
      </c>
      <c r="Z416" s="547">
        <f>IFERROR(IF(Z412="",0,Z412),"0")+IFERROR(IF(Z413="",0,Z413),"0")+IFERROR(IF(Z414="",0,Z414),"0")+IFERROR(IF(Z415="",0,Z415),"0")</f>
        <v>0.25256000000000001</v>
      </c>
      <c r="AA416" s="548"/>
      <c r="AB416" s="548"/>
      <c r="AC416" s="548"/>
    </row>
    <row r="417" spans="1:68" x14ac:dyDescent="0.2">
      <c r="A417" s="555"/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9"/>
      <c r="P417" s="551" t="s">
        <v>71</v>
      </c>
      <c r="Q417" s="552"/>
      <c r="R417" s="552"/>
      <c r="S417" s="552"/>
      <c r="T417" s="552"/>
      <c r="U417" s="552"/>
      <c r="V417" s="553"/>
      <c r="W417" s="37" t="s">
        <v>69</v>
      </c>
      <c r="X417" s="547">
        <f>IFERROR(SUM(X412:X415),"0")</f>
        <v>150</v>
      </c>
      <c r="Y417" s="547">
        <f>IFERROR(SUM(Y412:Y415),"0")</f>
        <v>151.20000000000002</v>
      </c>
      <c r="Z417" s="37"/>
      <c r="AA417" s="548"/>
      <c r="AB417" s="548"/>
      <c r="AC417" s="548"/>
    </row>
    <row r="418" spans="1:68" ht="16.5" customHeight="1" x14ac:dyDescent="0.25">
      <c r="A418" s="598" t="s">
        <v>640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40"/>
      <c r="AB418" s="540"/>
      <c r="AC418" s="540"/>
    </row>
    <row r="419" spans="1:68" ht="14.25" customHeight="1" x14ac:dyDescent="0.25">
      <c r="A419" s="554" t="s">
        <v>64</v>
      </c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5"/>
      <c r="P419" s="555"/>
      <c r="Q419" s="555"/>
      <c r="R419" s="555"/>
      <c r="S419" s="555"/>
      <c r="T419" s="555"/>
      <c r="U419" s="555"/>
      <c r="V419" s="555"/>
      <c r="W419" s="555"/>
      <c r="X419" s="555"/>
      <c r="Y419" s="555"/>
      <c r="Z419" s="555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56">
        <v>4680115885110</v>
      </c>
      <c r="E420" s="557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1"/>
      <c r="R420" s="561"/>
      <c r="S420" s="561"/>
      <c r="T420" s="562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9"/>
      <c r="P421" s="551" t="s">
        <v>71</v>
      </c>
      <c r="Q421" s="552"/>
      <c r="R421" s="552"/>
      <c r="S421" s="552"/>
      <c r="T421" s="552"/>
      <c r="U421" s="552"/>
      <c r="V421" s="553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5"/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9"/>
      <c r="P422" s="551" t="s">
        <v>71</v>
      </c>
      <c r="Q422" s="552"/>
      <c r="R422" s="552"/>
      <c r="S422" s="552"/>
      <c r="T422" s="552"/>
      <c r="U422" s="552"/>
      <c r="V422" s="553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582" t="s">
        <v>644</v>
      </c>
      <c r="B423" s="583"/>
      <c r="C423" s="583"/>
      <c r="D423" s="583"/>
      <c r="E423" s="583"/>
      <c r="F423" s="583"/>
      <c r="G423" s="583"/>
      <c r="H423" s="583"/>
      <c r="I423" s="583"/>
      <c r="J423" s="583"/>
      <c r="K423" s="583"/>
      <c r="L423" s="583"/>
      <c r="M423" s="583"/>
      <c r="N423" s="583"/>
      <c r="O423" s="583"/>
      <c r="P423" s="583"/>
      <c r="Q423" s="583"/>
      <c r="R423" s="583"/>
      <c r="S423" s="583"/>
      <c r="T423" s="583"/>
      <c r="U423" s="583"/>
      <c r="V423" s="583"/>
      <c r="W423" s="583"/>
      <c r="X423" s="583"/>
      <c r="Y423" s="583"/>
      <c r="Z423" s="583"/>
      <c r="AA423" s="48"/>
      <c r="AB423" s="48"/>
      <c r="AC423" s="48"/>
    </row>
    <row r="424" spans="1:68" ht="16.5" customHeight="1" x14ac:dyDescent="0.25">
      <c r="A424" s="598" t="s">
        <v>644</v>
      </c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5"/>
      <c r="P424" s="555"/>
      <c r="Q424" s="555"/>
      <c r="R424" s="555"/>
      <c r="S424" s="555"/>
      <c r="T424" s="555"/>
      <c r="U424" s="555"/>
      <c r="V424" s="555"/>
      <c r="W424" s="555"/>
      <c r="X424" s="555"/>
      <c r="Y424" s="555"/>
      <c r="Z424" s="555"/>
      <c r="AA424" s="540"/>
      <c r="AB424" s="540"/>
      <c r="AC424" s="540"/>
    </row>
    <row r="425" spans="1:68" ht="14.25" customHeight="1" x14ac:dyDescent="0.25">
      <c r="A425" s="554" t="s">
        <v>99</v>
      </c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5"/>
      <c r="P425" s="555"/>
      <c r="Q425" s="555"/>
      <c r="R425" s="555"/>
      <c r="S425" s="555"/>
      <c r="T425" s="555"/>
      <c r="U425" s="555"/>
      <c r="V425" s="555"/>
      <c r="W425" s="555"/>
      <c r="X425" s="555"/>
      <c r="Y425" s="555"/>
      <c r="Z425" s="555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56">
        <v>4607091389067</v>
      </c>
      <c r="E426" s="557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7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61"/>
      <c r="R426" s="561"/>
      <c r="S426" s="561"/>
      <c r="T426" s="562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56">
        <v>4680115885271</v>
      </c>
      <c r="E427" s="557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7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61"/>
      <c r="R427" s="561"/>
      <c r="S427" s="561"/>
      <c r="T427" s="562"/>
      <c r="U427" s="34"/>
      <c r="V427" s="34"/>
      <c r="W427" s="35" t="s">
        <v>69</v>
      </c>
      <c r="X427" s="545">
        <v>20</v>
      </c>
      <c r="Y427" s="546">
        <f t="shared" si="43"/>
        <v>21.12</v>
      </c>
      <c r="Z427" s="36">
        <f t="shared" si="44"/>
        <v>4.7840000000000001E-2</v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21.363636363636363</v>
      </c>
      <c r="BN427" s="64">
        <f t="shared" si="46"/>
        <v>22.56</v>
      </c>
      <c r="BO427" s="64">
        <f t="shared" si="47"/>
        <v>3.6421911421911424E-2</v>
      </c>
      <c r="BP427" s="64">
        <f t="shared" si="48"/>
        <v>3.8461538461538464E-2</v>
      </c>
    </row>
    <row r="428" spans="1:68" ht="27" customHeight="1" x14ac:dyDescent="0.25">
      <c r="A428" s="54" t="s">
        <v>650</v>
      </c>
      <c r="B428" s="54" t="s">
        <v>651</v>
      </c>
      <c r="C428" s="31">
        <v>4301012145</v>
      </c>
      <c r="D428" s="556">
        <v>4607091383522</v>
      </c>
      <c r="E428" s="557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/>
      <c r="M428" s="33" t="s">
        <v>104</v>
      </c>
      <c r="N428" s="33"/>
      <c r="O428" s="32">
        <v>60</v>
      </c>
      <c r="P428" s="790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8" s="561"/>
      <c r="R428" s="561"/>
      <c r="S428" s="561"/>
      <c r="T428" s="562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/>
      <c r="AK428" s="68">
        <v>0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6">
        <v>4680115885226</v>
      </c>
      <c r="E429" s="557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 t="s">
        <v>103</v>
      </c>
      <c r="M429" s="33" t="s">
        <v>77</v>
      </c>
      <c r="N429" s="33"/>
      <c r="O429" s="32">
        <v>60</v>
      </c>
      <c r="P429" s="8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1"/>
      <c r="R429" s="561"/>
      <c r="S429" s="561"/>
      <c r="T429" s="562"/>
      <c r="U429" s="34"/>
      <c r="V429" s="34"/>
      <c r="W429" s="35" t="s">
        <v>69</v>
      </c>
      <c r="X429" s="545">
        <v>100</v>
      </c>
      <c r="Y429" s="546">
        <f t="shared" si="43"/>
        <v>100.32000000000001</v>
      </c>
      <c r="Z429" s="36">
        <f t="shared" si="44"/>
        <v>0.22724</v>
      </c>
      <c r="AA429" s="56"/>
      <c r="AB429" s="57"/>
      <c r="AC429" s="469" t="s">
        <v>655</v>
      </c>
      <c r="AG429" s="64"/>
      <c r="AJ429" s="68" t="s">
        <v>106</v>
      </c>
      <c r="AK429" s="68">
        <v>42.24</v>
      </c>
      <c r="BB429" s="470" t="s">
        <v>1</v>
      </c>
      <c r="BM429" s="64">
        <f t="shared" si="45"/>
        <v>106.81818181818181</v>
      </c>
      <c r="BN429" s="64">
        <f t="shared" si="46"/>
        <v>107.16</v>
      </c>
      <c r="BO429" s="64">
        <f t="shared" si="47"/>
        <v>0.18210955710955709</v>
      </c>
      <c r="BP429" s="64">
        <f t="shared" si="48"/>
        <v>0.18269230769230771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56">
        <v>4680115884502</v>
      </c>
      <c r="E430" s="557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6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61"/>
      <c r="R430" s="561"/>
      <c r="S430" s="561"/>
      <c r="T430" s="562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56">
        <v>4607091389104</v>
      </c>
      <c r="E431" s="557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5">
        <v>200</v>
      </c>
      <c r="Y431" s="546">
        <f t="shared" si="43"/>
        <v>200.64000000000001</v>
      </c>
      <c r="Z431" s="36">
        <f t="shared" si="44"/>
        <v>0.45448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213.63636363636363</v>
      </c>
      <c r="BN431" s="64">
        <f t="shared" si="46"/>
        <v>214.32</v>
      </c>
      <c r="BO431" s="64">
        <f t="shared" si="47"/>
        <v>0.36421911421911418</v>
      </c>
      <c r="BP431" s="64">
        <f t="shared" si="48"/>
        <v>0.36538461538461542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56">
        <v>4680115884519</v>
      </c>
      <c r="E432" s="557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56">
        <v>4680115886391</v>
      </c>
      <c r="E433" s="557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60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61"/>
      <c r="R433" s="561"/>
      <c r="S433" s="561"/>
      <c r="T433" s="562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56">
        <v>4680115880603</v>
      </c>
      <c r="E434" s="557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5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56">
        <v>4680115882782</v>
      </c>
      <c r="E435" s="557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56">
        <v>4680115885479</v>
      </c>
      <c r="E436" s="557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56">
        <v>4607091389982</v>
      </c>
      <c r="E437" s="557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 t="s">
        <v>110</v>
      </c>
      <c r="M437" s="33" t="s">
        <v>104</v>
      </c>
      <c r="N437" s="33"/>
      <c r="O437" s="32">
        <v>60</v>
      </c>
      <c r="P437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61"/>
      <c r="R437" s="561"/>
      <c r="S437" s="561"/>
      <c r="T437" s="562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 t="s">
        <v>106</v>
      </c>
      <c r="AK437" s="68">
        <v>57.6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8"/>
      <c r="B438" s="555"/>
      <c r="C438" s="555"/>
      <c r="D438" s="555"/>
      <c r="E438" s="555"/>
      <c r="F438" s="555"/>
      <c r="G438" s="555"/>
      <c r="H438" s="555"/>
      <c r="I438" s="555"/>
      <c r="J438" s="555"/>
      <c r="K438" s="555"/>
      <c r="L438" s="555"/>
      <c r="M438" s="555"/>
      <c r="N438" s="555"/>
      <c r="O438" s="559"/>
      <c r="P438" s="551" t="s">
        <v>71</v>
      </c>
      <c r="Q438" s="552"/>
      <c r="R438" s="552"/>
      <c r="S438" s="552"/>
      <c r="T438" s="552"/>
      <c r="U438" s="552"/>
      <c r="V438" s="553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60.606060606060602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61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0.72955999999999999</v>
      </c>
      <c r="AA438" s="548"/>
      <c r="AB438" s="548"/>
      <c r="AC438" s="548"/>
    </row>
    <row r="439" spans="1:68" x14ac:dyDescent="0.2">
      <c r="A439" s="555"/>
      <c r="B439" s="555"/>
      <c r="C439" s="555"/>
      <c r="D439" s="555"/>
      <c r="E439" s="555"/>
      <c r="F439" s="555"/>
      <c r="G439" s="555"/>
      <c r="H439" s="555"/>
      <c r="I439" s="555"/>
      <c r="J439" s="555"/>
      <c r="K439" s="555"/>
      <c r="L439" s="555"/>
      <c r="M439" s="555"/>
      <c r="N439" s="555"/>
      <c r="O439" s="559"/>
      <c r="P439" s="551" t="s">
        <v>71</v>
      </c>
      <c r="Q439" s="552"/>
      <c r="R439" s="552"/>
      <c r="S439" s="552"/>
      <c r="T439" s="552"/>
      <c r="U439" s="552"/>
      <c r="V439" s="553"/>
      <c r="W439" s="37" t="s">
        <v>69</v>
      </c>
      <c r="X439" s="547">
        <f>IFERROR(SUM(X426:X437),"0")</f>
        <v>320</v>
      </c>
      <c r="Y439" s="547">
        <f>IFERROR(SUM(Y426:Y437),"0")</f>
        <v>322.08000000000004</v>
      </c>
      <c r="Z439" s="37"/>
      <c r="AA439" s="548"/>
      <c r="AB439" s="548"/>
      <c r="AC439" s="548"/>
    </row>
    <row r="440" spans="1:68" ht="14.25" customHeight="1" x14ac:dyDescent="0.25">
      <c r="A440" s="554" t="s">
        <v>135</v>
      </c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5"/>
      <c r="P440" s="555"/>
      <c r="Q440" s="555"/>
      <c r="R440" s="555"/>
      <c r="S440" s="555"/>
      <c r="T440" s="555"/>
      <c r="U440" s="555"/>
      <c r="V440" s="555"/>
      <c r="W440" s="555"/>
      <c r="X440" s="555"/>
      <c r="Y440" s="555"/>
      <c r="Z440" s="555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56">
        <v>4607091388930</v>
      </c>
      <c r="E441" s="557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2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61"/>
      <c r="R441" s="561"/>
      <c r="S441" s="561"/>
      <c r="T441" s="562"/>
      <c r="U441" s="34"/>
      <c r="V441" s="34"/>
      <c r="W441" s="35" t="s">
        <v>69</v>
      </c>
      <c r="X441" s="545">
        <v>100</v>
      </c>
      <c r="Y441" s="546">
        <f>IFERROR(IF(X441="",0,CEILING((X441/$H441),1)*$H441),"")</f>
        <v>100.32000000000001</v>
      </c>
      <c r="Z441" s="36">
        <f>IFERROR(IF(Y441=0,"",ROUNDUP(Y441/H441,0)*0.01196),"")</f>
        <v>0.22724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106.81818181818181</v>
      </c>
      <c r="BN441" s="64">
        <f>IFERROR(Y441*I441/H441,"0")</f>
        <v>107.16</v>
      </c>
      <c r="BO441" s="64">
        <f>IFERROR(1/J441*(X441/H441),"0")</f>
        <v>0.18210955710955709</v>
      </c>
      <c r="BP441" s="64">
        <f>IFERROR(1/J441*(Y441/H441),"0")</f>
        <v>0.18269230769230771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56">
        <v>4680115886407</v>
      </c>
      <c r="E442" s="557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61"/>
      <c r="R442" s="561"/>
      <c r="S442" s="561"/>
      <c r="T442" s="562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56">
        <v>4680115880054</v>
      </c>
      <c r="E443" s="557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8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61"/>
      <c r="R443" s="561"/>
      <c r="S443" s="561"/>
      <c r="T443" s="562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8"/>
      <c r="B444" s="555"/>
      <c r="C444" s="555"/>
      <c r="D444" s="555"/>
      <c r="E444" s="555"/>
      <c r="F444" s="555"/>
      <c r="G444" s="555"/>
      <c r="H444" s="555"/>
      <c r="I444" s="555"/>
      <c r="J444" s="555"/>
      <c r="K444" s="555"/>
      <c r="L444" s="555"/>
      <c r="M444" s="555"/>
      <c r="N444" s="555"/>
      <c r="O444" s="559"/>
      <c r="P444" s="551" t="s">
        <v>71</v>
      </c>
      <c r="Q444" s="552"/>
      <c r="R444" s="552"/>
      <c r="S444" s="552"/>
      <c r="T444" s="552"/>
      <c r="U444" s="552"/>
      <c r="V444" s="553"/>
      <c r="W444" s="37" t="s">
        <v>72</v>
      </c>
      <c r="X444" s="547">
        <f>IFERROR(X441/H441,"0")+IFERROR(X442/H442,"0")+IFERROR(X443/H443,"0")</f>
        <v>18.939393939393938</v>
      </c>
      <c r="Y444" s="547">
        <f>IFERROR(Y441/H441,"0")+IFERROR(Y442/H442,"0")+IFERROR(Y443/H443,"0")</f>
        <v>19</v>
      </c>
      <c r="Z444" s="547">
        <f>IFERROR(IF(Z441="",0,Z441),"0")+IFERROR(IF(Z442="",0,Z442),"0")+IFERROR(IF(Z443="",0,Z443),"0")</f>
        <v>0.22724</v>
      </c>
      <c r="AA444" s="548"/>
      <c r="AB444" s="548"/>
      <c r="AC444" s="548"/>
    </row>
    <row r="445" spans="1:68" x14ac:dyDescent="0.2">
      <c r="A445" s="555"/>
      <c r="B445" s="555"/>
      <c r="C445" s="555"/>
      <c r="D445" s="555"/>
      <c r="E445" s="555"/>
      <c r="F445" s="555"/>
      <c r="G445" s="555"/>
      <c r="H445" s="555"/>
      <c r="I445" s="555"/>
      <c r="J445" s="555"/>
      <c r="K445" s="555"/>
      <c r="L445" s="555"/>
      <c r="M445" s="555"/>
      <c r="N445" s="555"/>
      <c r="O445" s="559"/>
      <c r="P445" s="551" t="s">
        <v>71</v>
      </c>
      <c r="Q445" s="552"/>
      <c r="R445" s="552"/>
      <c r="S445" s="552"/>
      <c r="T445" s="552"/>
      <c r="U445" s="552"/>
      <c r="V445" s="553"/>
      <c r="W445" s="37" t="s">
        <v>69</v>
      </c>
      <c r="X445" s="547">
        <f>IFERROR(SUM(X441:X443),"0")</f>
        <v>100</v>
      </c>
      <c r="Y445" s="547">
        <f>IFERROR(SUM(Y441:Y443),"0")</f>
        <v>100.32000000000001</v>
      </c>
      <c r="Z445" s="37"/>
      <c r="AA445" s="548"/>
      <c r="AB445" s="548"/>
      <c r="AC445" s="548"/>
    </row>
    <row r="446" spans="1:68" ht="14.25" customHeight="1" x14ac:dyDescent="0.25">
      <c r="A446" s="554" t="s">
        <v>64</v>
      </c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5"/>
      <c r="P446" s="555"/>
      <c r="Q446" s="555"/>
      <c r="R446" s="555"/>
      <c r="S446" s="555"/>
      <c r="T446" s="555"/>
      <c r="U446" s="555"/>
      <c r="V446" s="555"/>
      <c r="W446" s="555"/>
      <c r="X446" s="555"/>
      <c r="Y446" s="555"/>
      <c r="Z446" s="555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56">
        <v>4680115883116</v>
      </c>
      <c r="E447" s="557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61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61"/>
      <c r="R447" s="561"/>
      <c r="S447" s="561"/>
      <c r="T447" s="562"/>
      <c r="U447" s="34"/>
      <c r="V447" s="34"/>
      <c r="W447" s="35" t="s">
        <v>69</v>
      </c>
      <c r="X447" s="545">
        <v>100</v>
      </c>
      <c r="Y447" s="546">
        <f t="shared" ref="Y447:Y452" si="49">IFERROR(IF(X447="",0,CEILING((X447/$H447),1)*$H447),"")</f>
        <v>100.32000000000001</v>
      </c>
      <c r="Z447" s="36">
        <f>IFERROR(IF(Y447=0,"",ROUNDUP(Y447/H447,0)*0.01196),"")</f>
        <v>0.22724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106.81818181818181</v>
      </c>
      <c r="BN447" s="64">
        <f t="shared" ref="BN447:BN452" si="51">IFERROR(Y447*I447/H447,"0")</f>
        <v>107.16</v>
      </c>
      <c r="BO447" s="64">
        <f t="shared" ref="BO447:BO452" si="52">IFERROR(1/J447*(X447/H447),"0")</f>
        <v>0.18210955710955709</v>
      </c>
      <c r="BP447" s="64">
        <f t="shared" ref="BP447:BP452" si="53">IFERROR(1/J447*(Y447/H447),"0")</f>
        <v>0.18269230769230771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56">
        <v>4680115883093</v>
      </c>
      <c r="E448" s="557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5">
        <v>50</v>
      </c>
      <c r="Y448" s="546">
        <f t="shared" si="49"/>
        <v>52.800000000000004</v>
      </c>
      <c r="Z448" s="36">
        <f>IFERROR(IF(Y448=0,"",ROUNDUP(Y448/H448,0)*0.01196),"")</f>
        <v>0.1196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53.409090909090907</v>
      </c>
      <c r="BN448" s="64">
        <f t="shared" si="51"/>
        <v>56.400000000000006</v>
      </c>
      <c r="BO448" s="64">
        <f t="shared" si="52"/>
        <v>9.1054778554778545E-2</v>
      </c>
      <c r="BP448" s="64">
        <f t="shared" si="53"/>
        <v>9.6153846153846159E-2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56">
        <v>4680115883109</v>
      </c>
      <c r="E449" s="557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5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61"/>
      <c r="R449" s="561"/>
      <c r="S449" s="561"/>
      <c r="T449" s="562"/>
      <c r="U449" s="34"/>
      <c r="V449" s="34"/>
      <c r="W449" s="35" t="s">
        <v>69</v>
      </c>
      <c r="X449" s="545">
        <v>50</v>
      </c>
      <c r="Y449" s="546">
        <f t="shared" si="49"/>
        <v>52.800000000000004</v>
      </c>
      <c r="Z449" s="36">
        <f>IFERROR(IF(Y449=0,"",ROUNDUP(Y449/H449,0)*0.01196),"")</f>
        <v>0.1196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53.409090909090907</v>
      </c>
      <c r="BN449" s="64">
        <f t="shared" si="51"/>
        <v>56.400000000000006</v>
      </c>
      <c r="BO449" s="64">
        <f t="shared" si="52"/>
        <v>9.1054778554778545E-2</v>
      </c>
      <c r="BP449" s="64">
        <f t="shared" si="53"/>
        <v>9.6153846153846159E-2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56">
        <v>4680115882072</v>
      </c>
      <c r="E450" s="557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7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61"/>
      <c r="R450" s="561"/>
      <c r="S450" s="561"/>
      <c r="T450" s="562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56">
        <v>4680115882102</v>
      </c>
      <c r="E451" s="557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61"/>
      <c r="R451" s="561"/>
      <c r="S451" s="561"/>
      <c r="T451" s="562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56">
        <v>4680115882096</v>
      </c>
      <c r="E452" s="557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8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61"/>
      <c r="R452" s="561"/>
      <c r="S452" s="561"/>
      <c r="T452" s="562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8"/>
      <c r="B453" s="555"/>
      <c r="C453" s="555"/>
      <c r="D453" s="555"/>
      <c r="E453" s="555"/>
      <c r="F453" s="555"/>
      <c r="G453" s="555"/>
      <c r="H453" s="555"/>
      <c r="I453" s="555"/>
      <c r="J453" s="555"/>
      <c r="K453" s="555"/>
      <c r="L453" s="555"/>
      <c r="M453" s="555"/>
      <c r="N453" s="555"/>
      <c r="O453" s="559"/>
      <c r="P453" s="551" t="s">
        <v>71</v>
      </c>
      <c r="Q453" s="552"/>
      <c r="R453" s="552"/>
      <c r="S453" s="552"/>
      <c r="T453" s="552"/>
      <c r="U453" s="552"/>
      <c r="V453" s="553"/>
      <c r="W453" s="37" t="s">
        <v>72</v>
      </c>
      <c r="X453" s="547">
        <f>IFERROR(X447/H447,"0")+IFERROR(X448/H448,"0")+IFERROR(X449/H449,"0")+IFERROR(X450/H450,"0")+IFERROR(X451/H451,"0")+IFERROR(X452/H452,"0")</f>
        <v>37.878787878787875</v>
      </c>
      <c r="Y453" s="547">
        <f>IFERROR(Y447/H447,"0")+IFERROR(Y448/H448,"0")+IFERROR(Y449/H449,"0")+IFERROR(Y450/H450,"0")+IFERROR(Y451/H451,"0")+IFERROR(Y452/H452,"0")</f>
        <v>39</v>
      </c>
      <c r="Z453" s="547">
        <f>IFERROR(IF(Z447="",0,Z447),"0")+IFERROR(IF(Z448="",0,Z448),"0")+IFERROR(IF(Z449="",0,Z449),"0")+IFERROR(IF(Z450="",0,Z450),"0")+IFERROR(IF(Z451="",0,Z451),"0")+IFERROR(IF(Z452="",0,Z452),"0")</f>
        <v>0.46643999999999997</v>
      </c>
      <c r="AA453" s="548"/>
      <c r="AB453" s="548"/>
      <c r="AC453" s="548"/>
    </row>
    <row r="454" spans="1:68" x14ac:dyDescent="0.2">
      <c r="A454" s="555"/>
      <c r="B454" s="555"/>
      <c r="C454" s="555"/>
      <c r="D454" s="555"/>
      <c r="E454" s="555"/>
      <c r="F454" s="555"/>
      <c r="G454" s="555"/>
      <c r="H454" s="555"/>
      <c r="I454" s="555"/>
      <c r="J454" s="555"/>
      <c r="K454" s="555"/>
      <c r="L454" s="555"/>
      <c r="M454" s="555"/>
      <c r="N454" s="555"/>
      <c r="O454" s="559"/>
      <c r="P454" s="551" t="s">
        <v>71</v>
      </c>
      <c r="Q454" s="552"/>
      <c r="R454" s="552"/>
      <c r="S454" s="552"/>
      <c r="T454" s="552"/>
      <c r="U454" s="552"/>
      <c r="V454" s="553"/>
      <c r="W454" s="37" t="s">
        <v>69</v>
      </c>
      <c r="X454" s="547">
        <f>IFERROR(SUM(X447:X452),"0")</f>
        <v>200</v>
      </c>
      <c r="Y454" s="547">
        <f>IFERROR(SUM(Y447:Y452),"0")</f>
        <v>205.92000000000002</v>
      </c>
      <c r="Z454" s="37"/>
      <c r="AA454" s="548"/>
      <c r="AB454" s="548"/>
      <c r="AC454" s="548"/>
    </row>
    <row r="455" spans="1:68" ht="14.25" customHeight="1" x14ac:dyDescent="0.25">
      <c r="A455" s="554" t="s">
        <v>73</v>
      </c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5"/>
      <c r="P455" s="555"/>
      <c r="Q455" s="555"/>
      <c r="R455" s="555"/>
      <c r="S455" s="555"/>
      <c r="T455" s="555"/>
      <c r="U455" s="555"/>
      <c r="V455" s="555"/>
      <c r="W455" s="555"/>
      <c r="X455" s="555"/>
      <c r="Y455" s="555"/>
      <c r="Z455" s="555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56">
        <v>4607091383409</v>
      </c>
      <c r="E456" s="557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7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61"/>
      <c r="R456" s="561"/>
      <c r="S456" s="561"/>
      <c r="T456" s="562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56">
        <v>4607091383416</v>
      </c>
      <c r="E457" s="557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8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61"/>
      <c r="R457" s="561"/>
      <c r="S457" s="561"/>
      <c r="T457" s="562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56">
        <v>4680115883536</v>
      </c>
      <c r="E458" s="557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8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61"/>
      <c r="R458" s="561"/>
      <c r="S458" s="561"/>
      <c r="T458" s="562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58"/>
      <c r="B459" s="555"/>
      <c r="C459" s="555"/>
      <c r="D459" s="555"/>
      <c r="E459" s="555"/>
      <c r="F459" s="555"/>
      <c r="G459" s="555"/>
      <c r="H459" s="555"/>
      <c r="I459" s="555"/>
      <c r="J459" s="555"/>
      <c r="K459" s="555"/>
      <c r="L459" s="555"/>
      <c r="M459" s="555"/>
      <c r="N459" s="555"/>
      <c r="O459" s="559"/>
      <c r="P459" s="551" t="s">
        <v>71</v>
      </c>
      <c r="Q459" s="552"/>
      <c r="R459" s="552"/>
      <c r="S459" s="552"/>
      <c r="T459" s="552"/>
      <c r="U459" s="552"/>
      <c r="V459" s="553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55"/>
      <c r="B460" s="555"/>
      <c r="C460" s="555"/>
      <c r="D460" s="555"/>
      <c r="E460" s="555"/>
      <c r="F460" s="555"/>
      <c r="G460" s="555"/>
      <c r="H460" s="555"/>
      <c r="I460" s="555"/>
      <c r="J460" s="555"/>
      <c r="K460" s="555"/>
      <c r="L460" s="555"/>
      <c r="M460" s="555"/>
      <c r="N460" s="555"/>
      <c r="O460" s="559"/>
      <c r="P460" s="551" t="s">
        <v>71</v>
      </c>
      <c r="Q460" s="552"/>
      <c r="R460" s="552"/>
      <c r="S460" s="552"/>
      <c r="T460" s="552"/>
      <c r="U460" s="552"/>
      <c r="V460" s="553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582" t="s">
        <v>706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48"/>
      <c r="AB461" s="48"/>
      <c r="AC461" s="48"/>
    </row>
    <row r="462" spans="1:68" ht="16.5" customHeight="1" x14ac:dyDescent="0.25">
      <c r="A462" s="598" t="s">
        <v>706</v>
      </c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5"/>
      <c r="P462" s="555"/>
      <c r="Q462" s="555"/>
      <c r="R462" s="555"/>
      <c r="S462" s="555"/>
      <c r="T462" s="555"/>
      <c r="U462" s="555"/>
      <c r="V462" s="555"/>
      <c r="W462" s="555"/>
      <c r="X462" s="555"/>
      <c r="Y462" s="555"/>
      <c r="Z462" s="555"/>
      <c r="AA462" s="540"/>
      <c r="AB462" s="540"/>
      <c r="AC462" s="540"/>
    </row>
    <row r="463" spans="1:68" ht="14.25" customHeight="1" x14ac:dyDescent="0.25">
      <c r="A463" s="554" t="s">
        <v>99</v>
      </c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5"/>
      <c r="P463" s="555"/>
      <c r="Q463" s="555"/>
      <c r="R463" s="555"/>
      <c r="S463" s="555"/>
      <c r="T463" s="555"/>
      <c r="U463" s="555"/>
      <c r="V463" s="555"/>
      <c r="W463" s="555"/>
      <c r="X463" s="555"/>
      <c r="Y463" s="555"/>
      <c r="Z463" s="555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56">
        <v>4640242181011</v>
      </c>
      <c r="E464" s="557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8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61"/>
      <c r="R464" s="561"/>
      <c r="S464" s="561"/>
      <c r="T464" s="562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56">
        <v>4640242180441</v>
      </c>
      <c r="E465" s="557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64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61"/>
      <c r="R465" s="561"/>
      <c r="S465" s="561"/>
      <c r="T465" s="562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56">
        <v>4640242180564</v>
      </c>
      <c r="E466" s="557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7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61"/>
      <c r="R466" s="561"/>
      <c r="S466" s="561"/>
      <c r="T466" s="562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56">
        <v>4640242181189</v>
      </c>
      <c r="E467" s="557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61"/>
      <c r="R467" s="561"/>
      <c r="S467" s="561"/>
      <c r="T467" s="562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8"/>
      <c r="B468" s="555"/>
      <c r="C468" s="555"/>
      <c r="D468" s="555"/>
      <c r="E468" s="555"/>
      <c r="F468" s="555"/>
      <c r="G468" s="555"/>
      <c r="H468" s="555"/>
      <c r="I468" s="555"/>
      <c r="J468" s="555"/>
      <c r="K468" s="555"/>
      <c r="L468" s="555"/>
      <c r="M468" s="555"/>
      <c r="N468" s="555"/>
      <c r="O468" s="559"/>
      <c r="P468" s="551" t="s">
        <v>71</v>
      </c>
      <c r="Q468" s="552"/>
      <c r="R468" s="552"/>
      <c r="S468" s="552"/>
      <c r="T468" s="552"/>
      <c r="U468" s="552"/>
      <c r="V468" s="553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55"/>
      <c r="B469" s="555"/>
      <c r="C469" s="555"/>
      <c r="D469" s="555"/>
      <c r="E469" s="555"/>
      <c r="F469" s="555"/>
      <c r="G469" s="555"/>
      <c r="H469" s="555"/>
      <c r="I469" s="555"/>
      <c r="J469" s="555"/>
      <c r="K469" s="555"/>
      <c r="L469" s="555"/>
      <c r="M469" s="555"/>
      <c r="N469" s="555"/>
      <c r="O469" s="559"/>
      <c r="P469" s="551" t="s">
        <v>71</v>
      </c>
      <c r="Q469" s="552"/>
      <c r="R469" s="552"/>
      <c r="S469" s="552"/>
      <c r="T469" s="552"/>
      <c r="U469" s="552"/>
      <c r="V469" s="553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54" t="s">
        <v>135</v>
      </c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5"/>
      <c r="P470" s="555"/>
      <c r="Q470" s="555"/>
      <c r="R470" s="555"/>
      <c r="S470" s="555"/>
      <c r="T470" s="555"/>
      <c r="U470" s="555"/>
      <c r="V470" s="555"/>
      <c r="W470" s="555"/>
      <c r="X470" s="555"/>
      <c r="Y470" s="555"/>
      <c r="Z470" s="555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56">
        <v>4640242180519</v>
      </c>
      <c r="E471" s="557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81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61"/>
      <c r="R471" s="561"/>
      <c r="S471" s="561"/>
      <c r="T471" s="562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56">
        <v>4640242180526</v>
      </c>
      <c r="E472" s="557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00" t="s">
        <v>723</v>
      </c>
      <c r="Q472" s="561"/>
      <c r="R472" s="561"/>
      <c r="S472" s="561"/>
      <c r="T472" s="562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56">
        <v>4640242181363</v>
      </c>
      <c r="E473" s="557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87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61"/>
      <c r="R473" s="561"/>
      <c r="S473" s="561"/>
      <c r="T473" s="562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58"/>
      <c r="B474" s="555"/>
      <c r="C474" s="555"/>
      <c r="D474" s="555"/>
      <c r="E474" s="555"/>
      <c r="F474" s="555"/>
      <c r="G474" s="555"/>
      <c r="H474" s="555"/>
      <c r="I474" s="555"/>
      <c r="J474" s="555"/>
      <c r="K474" s="555"/>
      <c r="L474" s="555"/>
      <c r="M474" s="555"/>
      <c r="N474" s="555"/>
      <c r="O474" s="559"/>
      <c r="P474" s="551" t="s">
        <v>71</v>
      </c>
      <c r="Q474" s="552"/>
      <c r="R474" s="552"/>
      <c r="S474" s="552"/>
      <c r="T474" s="552"/>
      <c r="U474" s="552"/>
      <c r="V474" s="553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55"/>
      <c r="B475" s="555"/>
      <c r="C475" s="555"/>
      <c r="D475" s="555"/>
      <c r="E475" s="555"/>
      <c r="F475" s="555"/>
      <c r="G475" s="555"/>
      <c r="H475" s="555"/>
      <c r="I475" s="555"/>
      <c r="J475" s="555"/>
      <c r="K475" s="555"/>
      <c r="L475" s="555"/>
      <c r="M475" s="555"/>
      <c r="N475" s="555"/>
      <c r="O475" s="559"/>
      <c r="P475" s="551" t="s">
        <v>71</v>
      </c>
      <c r="Q475" s="552"/>
      <c r="R475" s="552"/>
      <c r="S475" s="552"/>
      <c r="T475" s="552"/>
      <c r="U475" s="552"/>
      <c r="V475" s="553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54" t="s">
        <v>64</v>
      </c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5"/>
      <c r="P476" s="555"/>
      <c r="Q476" s="555"/>
      <c r="R476" s="555"/>
      <c r="S476" s="555"/>
      <c r="T476" s="555"/>
      <c r="U476" s="555"/>
      <c r="V476" s="555"/>
      <c r="W476" s="555"/>
      <c r="X476" s="555"/>
      <c r="Y476" s="555"/>
      <c r="Z476" s="555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56">
        <v>4640242180816</v>
      </c>
      <c r="E477" s="557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110</v>
      </c>
      <c r="M477" s="33" t="s">
        <v>68</v>
      </c>
      <c r="N477" s="33"/>
      <c r="O477" s="32">
        <v>40</v>
      </c>
      <c r="P477" s="72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61"/>
      <c r="R477" s="561"/>
      <c r="S477" s="561"/>
      <c r="T477" s="562"/>
      <c r="U477" s="34"/>
      <c r="V477" s="34"/>
      <c r="W477" s="35" t="s">
        <v>69</v>
      </c>
      <c r="X477" s="545">
        <v>30</v>
      </c>
      <c r="Y477" s="546">
        <f>IFERROR(IF(X477="",0,CEILING((X477/$H477),1)*$H477),"")</f>
        <v>33.6</v>
      </c>
      <c r="Z477" s="36">
        <f>IFERROR(IF(Y477=0,"",ROUNDUP(Y477/H477,0)*0.00902),"")</f>
        <v>7.2160000000000002E-2</v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31.928571428571427</v>
      </c>
      <c r="BN477" s="64">
        <f>IFERROR(Y477*I477/H477,"0")</f>
        <v>35.76</v>
      </c>
      <c r="BO477" s="64">
        <f>IFERROR(1/J477*(X477/H477),"0")</f>
        <v>5.4112554112554112E-2</v>
      </c>
      <c r="BP477" s="64">
        <f>IFERROR(1/J477*(Y477/H477),"0")</f>
        <v>6.0606060606060608E-2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56">
        <v>4640242180595</v>
      </c>
      <c r="E478" s="557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110</v>
      </c>
      <c r="M478" s="33" t="s">
        <v>68</v>
      </c>
      <c r="N478" s="33"/>
      <c r="O478" s="32">
        <v>40</v>
      </c>
      <c r="P478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5">
        <v>50</v>
      </c>
      <c r="Y478" s="546">
        <f>IFERROR(IF(X478="",0,CEILING((X478/$H478),1)*$H478),"")</f>
        <v>50.400000000000006</v>
      </c>
      <c r="Z478" s="36">
        <f>IFERROR(IF(Y478=0,"",ROUNDUP(Y478/H478,0)*0.00902),"")</f>
        <v>0.10824</v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53.214285714285715</v>
      </c>
      <c r="BN478" s="64">
        <f>IFERROR(Y478*I478/H478,"0")</f>
        <v>53.64</v>
      </c>
      <c r="BO478" s="64">
        <f>IFERROR(1/J478*(X478/H478),"0")</f>
        <v>9.0187590187590191E-2</v>
      </c>
      <c r="BP478" s="64">
        <f>IFERROR(1/J478*(Y478/H478),"0")</f>
        <v>9.0909090909090912E-2</v>
      </c>
    </row>
    <row r="479" spans="1:68" x14ac:dyDescent="0.2">
      <c r="A479" s="558"/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9"/>
      <c r="P479" s="551" t="s">
        <v>71</v>
      </c>
      <c r="Q479" s="552"/>
      <c r="R479" s="552"/>
      <c r="S479" s="552"/>
      <c r="T479" s="552"/>
      <c r="U479" s="552"/>
      <c r="V479" s="553"/>
      <c r="W479" s="37" t="s">
        <v>72</v>
      </c>
      <c r="X479" s="547">
        <f>IFERROR(X477/H477,"0")+IFERROR(X478/H478,"0")</f>
        <v>19.047619047619047</v>
      </c>
      <c r="Y479" s="547">
        <f>IFERROR(Y477/H477,"0")+IFERROR(Y478/H478,"0")</f>
        <v>20</v>
      </c>
      <c r="Z479" s="547">
        <f>IFERROR(IF(Z477="",0,Z477),"0")+IFERROR(IF(Z478="",0,Z478),"0")</f>
        <v>0.1804</v>
      </c>
      <c r="AA479" s="548"/>
      <c r="AB479" s="548"/>
      <c r="AC479" s="548"/>
    </row>
    <row r="480" spans="1:68" x14ac:dyDescent="0.2">
      <c r="A480" s="555"/>
      <c r="B480" s="555"/>
      <c r="C480" s="555"/>
      <c r="D480" s="555"/>
      <c r="E480" s="555"/>
      <c r="F480" s="555"/>
      <c r="G480" s="555"/>
      <c r="H480" s="555"/>
      <c r="I480" s="555"/>
      <c r="J480" s="555"/>
      <c r="K480" s="555"/>
      <c r="L480" s="555"/>
      <c r="M480" s="555"/>
      <c r="N480" s="555"/>
      <c r="O480" s="559"/>
      <c r="P480" s="551" t="s">
        <v>71</v>
      </c>
      <c r="Q480" s="552"/>
      <c r="R480" s="552"/>
      <c r="S480" s="552"/>
      <c r="T480" s="552"/>
      <c r="U480" s="552"/>
      <c r="V480" s="553"/>
      <c r="W480" s="37" t="s">
        <v>69</v>
      </c>
      <c r="X480" s="547">
        <f>IFERROR(SUM(X477:X478),"0")</f>
        <v>80</v>
      </c>
      <c r="Y480" s="547">
        <f>IFERROR(SUM(Y477:Y478),"0")</f>
        <v>84</v>
      </c>
      <c r="Z480" s="37"/>
      <c r="AA480" s="548"/>
      <c r="AB480" s="548"/>
      <c r="AC480" s="548"/>
    </row>
    <row r="481" spans="1:68" ht="14.25" customHeight="1" x14ac:dyDescent="0.25">
      <c r="A481" s="554" t="s">
        <v>73</v>
      </c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5"/>
      <c r="P481" s="555"/>
      <c r="Q481" s="555"/>
      <c r="R481" s="555"/>
      <c r="S481" s="555"/>
      <c r="T481" s="555"/>
      <c r="U481" s="555"/>
      <c r="V481" s="555"/>
      <c r="W481" s="555"/>
      <c r="X481" s="555"/>
      <c r="Y481" s="555"/>
      <c r="Z481" s="555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56">
        <v>4640242180533</v>
      </c>
      <c r="E482" s="557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81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61"/>
      <c r="R482" s="561"/>
      <c r="S482" s="561"/>
      <c r="T482" s="562"/>
      <c r="U482" s="34"/>
      <c r="V482" s="34"/>
      <c r="W482" s="35" t="s">
        <v>69</v>
      </c>
      <c r="X482" s="545">
        <v>700</v>
      </c>
      <c r="Y482" s="546">
        <f>IFERROR(IF(X482="",0,CEILING((X482/$H482),1)*$H482),"")</f>
        <v>702</v>
      </c>
      <c r="Z482" s="36">
        <f>IFERROR(IF(Y482=0,"",ROUNDUP(Y482/H482,0)*0.01898),"")</f>
        <v>1.48044</v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740.36666666666667</v>
      </c>
      <c r="BN482" s="64">
        <f>IFERROR(Y482*I482/H482,"0")</f>
        <v>742.48199999999997</v>
      </c>
      <c r="BO482" s="64">
        <f>IFERROR(1/J482*(X482/H482),"0")</f>
        <v>1.2152777777777777</v>
      </c>
      <c r="BP482" s="64">
        <f>IFERROR(1/J482*(Y482/H482),"0")</f>
        <v>1.21875</v>
      </c>
    </row>
    <row r="483" spans="1:68" x14ac:dyDescent="0.2">
      <c r="A483" s="558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9"/>
      <c r="P483" s="551" t="s">
        <v>71</v>
      </c>
      <c r="Q483" s="552"/>
      <c r="R483" s="552"/>
      <c r="S483" s="552"/>
      <c r="T483" s="552"/>
      <c r="U483" s="552"/>
      <c r="V483" s="553"/>
      <c r="W483" s="37" t="s">
        <v>72</v>
      </c>
      <c r="X483" s="547">
        <f>IFERROR(X482/H482,"0")</f>
        <v>77.777777777777771</v>
      </c>
      <c r="Y483" s="547">
        <f>IFERROR(Y482/H482,"0")</f>
        <v>78</v>
      </c>
      <c r="Z483" s="547">
        <f>IFERROR(IF(Z482="",0,Z482),"0")</f>
        <v>1.48044</v>
      </c>
      <c r="AA483" s="548"/>
      <c r="AB483" s="548"/>
      <c r="AC483" s="548"/>
    </row>
    <row r="484" spans="1:68" x14ac:dyDescent="0.2">
      <c r="A484" s="555"/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9"/>
      <c r="P484" s="551" t="s">
        <v>71</v>
      </c>
      <c r="Q484" s="552"/>
      <c r="R484" s="552"/>
      <c r="S484" s="552"/>
      <c r="T484" s="552"/>
      <c r="U484" s="552"/>
      <c r="V484" s="553"/>
      <c r="W484" s="37" t="s">
        <v>69</v>
      </c>
      <c r="X484" s="547">
        <f>IFERROR(SUM(X482:X482),"0")</f>
        <v>700</v>
      </c>
      <c r="Y484" s="547">
        <f>IFERROR(SUM(Y482:Y482),"0")</f>
        <v>702</v>
      </c>
      <c r="Z484" s="37"/>
      <c r="AA484" s="548"/>
      <c r="AB484" s="548"/>
      <c r="AC484" s="548"/>
    </row>
    <row r="485" spans="1:68" ht="14.25" customHeight="1" x14ac:dyDescent="0.25">
      <c r="A485" s="554" t="s">
        <v>165</v>
      </c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5"/>
      <c r="P485" s="555"/>
      <c r="Q485" s="555"/>
      <c r="R485" s="555"/>
      <c r="S485" s="555"/>
      <c r="T485" s="555"/>
      <c r="U485" s="555"/>
      <c r="V485" s="555"/>
      <c r="W485" s="555"/>
      <c r="X485" s="555"/>
      <c r="Y485" s="555"/>
      <c r="Z485" s="555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56">
        <v>4640242180120</v>
      </c>
      <c r="E486" s="557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60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61"/>
      <c r="R486" s="561"/>
      <c r="S486" s="561"/>
      <c r="T486" s="562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56">
        <v>4640242180137</v>
      </c>
      <c r="E487" s="557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9"/>
      <c r="P488" s="551" t="s">
        <v>71</v>
      </c>
      <c r="Q488" s="552"/>
      <c r="R488" s="552"/>
      <c r="S488" s="552"/>
      <c r="T488" s="552"/>
      <c r="U488" s="552"/>
      <c r="V488" s="553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55"/>
      <c r="B489" s="555"/>
      <c r="C489" s="555"/>
      <c r="D489" s="555"/>
      <c r="E489" s="555"/>
      <c r="F489" s="555"/>
      <c r="G489" s="555"/>
      <c r="H489" s="555"/>
      <c r="I489" s="555"/>
      <c r="J489" s="555"/>
      <c r="K489" s="555"/>
      <c r="L489" s="555"/>
      <c r="M489" s="555"/>
      <c r="N489" s="555"/>
      <c r="O489" s="559"/>
      <c r="P489" s="551" t="s">
        <v>71</v>
      </c>
      <c r="Q489" s="552"/>
      <c r="R489" s="552"/>
      <c r="S489" s="552"/>
      <c r="T489" s="552"/>
      <c r="U489" s="552"/>
      <c r="V489" s="553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98" t="s">
        <v>743</v>
      </c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5"/>
      <c r="P490" s="555"/>
      <c r="Q490" s="555"/>
      <c r="R490" s="555"/>
      <c r="S490" s="555"/>
      <c r="T490" s="555"/>
      <c r="U490" s="555"/>
      <c r="V490" s="555"/>
      <c r="W490" s="555"/>
      <c r="X490" s="555"/>
      <c r="Y490" s="555"/>
      <c r="Z490" s="555"/>
      <c r="AA490" s="540"/>
      <c r="AB490" s="540"/>
      <c r="AC490" s="540"/>
    </row>
    <row r="491" spans="1:68" ht="14.25" customHeight="1" x14ac:dyDescent="0.25">
      <c r="A491" s="554" t="s">
        <v>135</v>
      </c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5"/>
      <c r="P491" s="555"/>
      <c r="Q491" s="555"/>
      <c r="R491" s="555"/>
      <c r="S491" s="555"/>
      <c r="T491" s="555"/>
      <c r="U491" s="555"/>
      <c r="V491" s="555"/>
      <c r="W491" s="555"/>
      <c r="X491" s="555"/>
      <c r="Y491" s="555"/>
      <c r="Z491" s="555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56">
        <v>4640242180090</v>
      </c>
      <c r="E492" s="557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79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61"/>
      <c r="R492" s="561"/>
      <c r="S492" s="561"/>
      <c r="T492" s="562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9"/>
      <c r="P493" s="551" t="s">
        <v>71</v>
      </c>
      <c r="Q493" s="552"/>
      <c r="R493" s="552"/>
      <c r="S493" s="552"/>
      <c r="T493" s="552"/>
      <c r="U493" s="552"/>
      <c r="V493" s="553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55"/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9"/>
      <c r="P494" s="551" t="s">
        <v>71</v>
      </c>
      <c r="Q494" s="552"/>
      <c r="R494" s="552"/>
      <c r="S494" s="552"/>
      <c r="T494" s="552"/>
      <c r="U494" s="552"/>
      <c r="V494" s="553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638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639"/>
      <c r="P495" s="569" t="s">
        <v>747</v>
      </c>
      <c r="Q495" s="570"/>
      <c r="R495" s="570"/>
      <c r="S495" s="570"/>
      <c r="T495" s="570"/>
      <c r="U495" s="570"/>
      <c r="V495" s="566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9187.6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9283.619999999999</v>
      </c>
      <c r="Z495" s="37"/>
      <c r="AA495" s="548"/>
      <c r="AB495" s="548"/>
      <c r="AC495" s="548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639"/>
      <c r="P496" s="569" t="s">
        <v>748</v>
      </c>
      <c r="Q496" s="570"/>
      <c r="R496" s="570"/>
      <c r="S496" s="570"/>
      <c r="T496" s="570"/>
      <c r="U496" s="570"/>
      <c r="V496" s="566"/>
      <c r="W496" s="37" t="s">
        <v>69</v>
      </c>
      <c r="X496" s="547">
        <f>IFERROR(SUM(BM22:BM492),"0")</f>
        <v>9600.3628457800169</v>
      </c>
      <c r="Y496" s="547">
        <f>IFERROR(SUM(BN22:BN492),"0")</f>
        <v>9701.3009999999977</v>
      </c>
      <c r="Z496" s="37"/>
      <c r="AA496" s="548"/>
      <c r="AB496" s="548"/>
      <c r="AC496" s="548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39"/>
      <c r="P497" s="569" t="s">
        <v>749</v>
      </c>
      <c r="Q497" s="570"/>
      <c r="R497" s="570"/>
      <c r="S497" s="570"/>
      <c r="T497" s="570"/>
      <c r="U497" s="570"/>
      <c r="V497" s="566"/>
      <c r="W497" s="37" t="s">
        <v>750</v>
      </c>
      <c r="X497" s="38">
        <f>ROUNDUP(SUM(BO22:BO492),0)</f>
        <v>15</v>
      </c>
      <c r="Y497" s="38">
        <f>ROUNDUP(SUM(BP22:BP492),0)</f>
        <v>15</v>
      </c>
      <c r="Z497" s="37"/>
      <c r="AA497" s="548"/>
      <c r="AB497" s="548"/>
      <c r="AC497" s="548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39"/>
      <c r="P498" s="569" t="s">
        <v>751</v>
      </c>
      <c r="Q498" s="570"/>
      <c r="R498" s="570"/>
      <c r="S498" s="570"/>
      <c r="T498" s="570"/>
      <c r="U498" s="570"/>
      <c r="V498" s="566"/>
      <c r="W498" s="37" t="s">
        <v>69</v>
      </c>
      <c r="X498" s="547">
        <f>GrossWeightTotal+PalletQtyTotal*25</f>
        <v>9975.3628457800169</v>
      </c>
      <c r="Y498" s="547">
        <f>GrossWeightTotalR+PalletQtyTotalR*25</f>
        <v>10076.300999999998</v>
      </c>
      <c r="Z498" s="37"/>
      <c r="AA498" s="548"/>
      <c r="AB498" s="548"/>
      <c r="AC498" s="548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39"/>
      <c r="P499" s="569" t="s">
        <v>752</v>
      </c>
      <c r="Q499" s="570"/>
      <c r="R499" s="570"/>
      <c r="S499" s="570"/>
      <c r="T499" s="570"/>
      <c r="U499" s="570"/>
      <c r="V499" s="566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1111.3658823084115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1126</v>
      </c>
      <c r="Z499" s="37"/>
      <c r="AA499" s="548"/>
      <c r="AB499" s="548"/>
      <c r="AC499" s="548"/>
    </row>
    <row r="500" spans="1:32" ht="14.25" customHeight="1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39"/>
      <c r="P500" s="569" t="s">
        <v>753</v>
      </c>
      <c r="Q500" s="570"/>
      <c r="R500" s="570"/>
      <c r="S500" s="570"/>
      <c r="T500" s="570"/>
      <c r="U500" s="570"/>
      <c r="V500" s="566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16.240750000000002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49" t="s">
        <v>97</v>
      </c>
      <c r="D502" s="731"/>
      <c r="E502" s="731"/>
      <c r="F502" s="731"/>
      <c r="G502" s="731"/>
      <c r="H502" s="600"/>
      <c r="I502" s="549" t="s">
        <v>250</v>
      </c>
      <c r="J502" s="731"/>
      <c r="K502" s="731"/>
      <c r="L502" s="731"/>
      <c r="M502" s="731"/>
      <c r="N502" s="731"/>
      <c r="O502" s="731"/>
      <c r="P502" s="731"/>
      <c r="Q502" s="731"/>
      <c r="R502" s="731"/>
      <c r="S502" s="600"/>
      <c r="T502" s="549" t="s">
        <v>535</v>
      </c>
      <c r="U502" s="600"/>
      <c r="V502" s="549" t="s">
        <v>592</v>
      </c>
      <c r="W502" s="731"/>
      <c r="X502" s="600"/>
      <c r="Y502" s="542" t="s">
        <v>644</v>
      </c>
      <c r="Z502" s="549" t="s">
        <v>706</v>
      </c>
      <c r="AA502" s="600"/>
      <c r="AB502" s="52"/>
      <c r="AC502" s="52"/>
      <c r="AF502" s="543"/>
    </row>
    <row r="503" spans="1:32" ht="14.25" customHeight="1" thickTop="1" x14ac:dyDescent="0.2">
      <c r="A503" s="841" t="s">
        <v>756</v>
      </c>
      <c r="B503" s="549" t="s">
        <v>63</v>
      </c>
      <c r="C503" s="549" t="s">
        <v>98</v>
      </c>
      <c r="D503" s="549" t="s">
        <v>116</v>
      </c>
      <c r="E503" s="549" t="s">
        <v>172</v>
      </c>
      <c r="F503" s="549" t="s">
        <v>192</v>
      </c>
      <c r="G503" s="549" t="s">
        <v>222</v>
      </c>
      <c r="H503" s="549" t="s">
        <v>97</v>
      </c>
      <c r="I503" s="549" t="s">
        <v>251</v>
      </c>
      <c r="J503" s="549" t="s">
        <v>292</v>
      </c>
      <c r="K503" s="549" t="s">
        <v>352</v>
      </c>
      <c r="L503" s="549" t="s">
        <v>397</v>
      </c>
      <c r="M503" s="549" t="s">
        <v>413</v>
      </c>
      <c r="N503" s="543"/>
      <c r="O503" s="549" t="s">
        <v>425</v>
      </c>
      <c r="P503" s="549" t="s">
        <v>435</v>
      </c>
      <c r="Q503" s="549" t="s">
        <v>442</v>
      </c>
      <c r="R503" s="549" t="s">
        <v>447</v>
      </c>
      <c r="S503" s="549" t="s">
        <v>525</v>
      </c>
      <c r="T503" s="549" t="s">
        <v>536</v>
      </c>
      <c r="U503" s="549" t="s">
        <v>570</v>
      </c>
      <c r="V503" s="549" t="s">
        <v>593</v>
      </c>
      <c r="W503" s="549" t="s">
        <v>625</v>
      </c>
      <c r="X503" s="549" t="s">
        <v>640</v>
      </c>
      <c r="Y503" s="549" t="s">
        <v>644</v>
      </c>
      <c r="Z503" s="549" t="s">
        <v>706</v>
      </c>
      <c r="AA503" s="549" t="s">
        <v>743</v>
      </c>
      <c r="AB503" s="52"/>
      <c r="AC503" s="52"/>
      <c r="AF503" s="543"/>
    </row>
    <row r="504" spans="1:32" ht="13.5" customHeight="1" thickBot="1" x14ac:dyDescent="0.25">
      <c r="A504" s="842"/>
      <c r="B504" s="550"/>
      <c r="C504" s="550"/>
      <c r="D504" s="550"/>
      <c r="E504" s="550"/>
      <c r="F504" s="550"/>
      <c r="G504" s="550"/>
      <c r="H504" s="550"/>
      <c r="I504" s="550"/>
      <c r="J504" s="550"/>
      <c r="K504" s="550"/>
      <c r="L504" s="550"/>
      <c r="M504" s="550"/>
      <c r="N504" s="543"/>
      <c r="O504" s="550"/>
      <c r="P504" s="550"/>
      <c r="Q504" s="550"/>
      <c r="R504" s="550"/>
      <c r="S504" s="550"/>
      <c r="T504" s="550"/>
      <c r="U504" s="550"/>
      <c r="V504" s="550"/>
      <c r="W504" s="550"/>
      <c r="X504" s="550"/>
      <c r="Y504" s="550"/>
      <c r="Z504" s="550"/>
      <c r="AA504" s="550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21.6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135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81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75.599999999999994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1486.5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354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5397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167.40000000000003</v>
      </c>
      <c r="W505" s="46">
        <f>IFERROR(Y408*1,"0")+IFERROR(Y412*1,"0")+IFERROR(Y413*1,"0")+IFERROR(Y414*1,"0")+IFERROR(Y415*1,"0")</f>
        <v>151.20000000000002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628.31999999999994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786</v>
      </c>
      <c r="AA505" s="46">
        <f>IFERROR(Y492*1,"0")</f>
        <v>0</v>
      </c>
      <c r="AB505" s="52"/>
      <c r="AC505" s="52"/>
      <c r="AF505" s="543"/>
    </row>
  </sheetData>
  <sheetProtection algorithmName="SHA-512" hashValue="8GwBd1xfXdr1XWtjIAnwWKBEpE9ZxFiNvy9Q7vyJFicGgUh1pgsohotitDCt8VaX499l2NpmczUK68Q40JGx1A==" saltValue="foRg99y3YLNjlnLbISiM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7 X300 X306 X310 X314:X316 X322:X323 X327 X329 X334:X336 X342:X345 X352 X358 X368 X373 X378:X379 X389 X392 X397 X412 X426:X427 X429 X431 X437 X441 X443 X447:X449 X466 X477:X478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Sc6h+AwqirU+vMwqU8mXN3oGNdAg0MUfc+q52AcHQjwmEkjo5dKqw3zRuQL/jgvhl97E9c1z7zb7Cft1FaJ++w==" saltValue="B+Bo+Ev2s7InS/7vDMOf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2025-10-22T09:08:24Z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