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A6CB421C-A8A8-421B-A153-0AF46EE579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5" i="1" l="1"/>
  <c r="X494" i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Y468" i="1" s="1"/>
  <c r="P464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2" i="1"/>
  <c r="Y421" i="1"/>
  <c r="X421" i="1"/>
  <c r="BP420" i="1"/>
  <c r="BO420" i="1"/>
  <c r="BN420" i="1"/>
  <c r="BM420" i="1"/>
  <c r="Z420" i="1"/>
  <c r="Z421" i="1" s="1"/>
  <c r="Y420" i="1"/>
  <c r="X505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Y374" i="1"/>
  <c r="BP373" i="1"/>
  <c r="BO373" i="1"/>
  <c r="BN373" i="1"/>
  <c r="BM373" i="1"/>
  <c r="Z373" i="1"/>
  <c r="Z375" i="1" s="1"/>
  <c r="Y373" i="1"/>
  <c r="Y376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5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Y89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5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5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499" i="1" s="1"/>
  <c r="BO22" i="1"/>
  <c r="X497" i="1" s="1"/>
  <c r="BM22" i="1"/>
  <c r="X496" i="1" s="1"/>
  <c r="X498" i="1" s="1"/>
  <c r="Y22" i="1"/>
  <c r="B505" i="1" s="1"/>
  <c r="P22" i="1"/>
  <c r="H10" i="1"/>
  <c r="A9" i="1"/>
  <c r="F10" i="1" s="1"/>
  <c r="D7" i="1"/>
  <c r="Q6" i="1"/>
  <c r="P2" i="1"/>
  <c r="H9" i="1" l="1"/>
  <c r="A10" i="1"/>
  <c r="Y24" i="1"/>
  <c r="Y32" i="1"/>
  <c r="Y36" i="1"/>
  <c r="Y44" i="1"/>
  <c r="Y48" i="1"/>
  <c r="Y57" i="1"/>
  <c r="Y63" i="1"/>
  <c r="Y69" i="1"/>
  <c r="Y77" i="1"/>
  <c r="Y83" i="1"/>
  <c r="BP88" i="1"/>
  <c r="BN88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5" i="1"/>
  <c r="Y143" i="1"/>
  <c r="BP141" i="1"/>
  <c r="BN141" i="1"/>
  <c r="Z141" i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89" i="1"/>
  <c r="BN289" i="1"/>
  <c r="Z289" i="1"/>
  <c r="Z293" i="1" s="1"/>
  <c r="Y293" i="1"/>
  <c r="BP297" i="1"/>
  <c r="BN297" i="1"/>
  <c r="Z297" i="1"/>
  <c r="Y303" i="1"/>
  <c r="BP301" i="1"/>
  <c r="BN301" i="1"/>
  <c r="Z301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414" i="1"/>
  <c r="BN414" i="1"/>
  <c r="Z414" i="1"/>
  <c r="E505" i="1"/>
  <c r="F9" i="1"/>
  <c r="J9" i="1"/>
  <c r="Z22" i="1"/>
  <c r="Z23" i="1" s="1"/>
  <c r="BN22" i="1"/>
  <c r="BP22" i="1"/>
  <c r="Y23" i="1"/>
  <c r="X495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Z81" i="1"/>
  <c r="Z82" i="1" s="1"/>
  <c r="BN81" i="1"/>
  <c r="Z86" i="1"/>
  <c r="Z89" i="1" s="1"/>
  <c r="BN86" i="1"/>
  <c r="BP86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BP208" i="1"/>
  <c r="BN208" i="1"/>
  <c r="Z208" i="1"/>
  <c r="K505" i="1"/>
  <c r="Y230" i="1"/>
  <c r="BP220" i="1"/>
  <c r="BN220" i="1"/>
  <c r="Z220" i="1"/>
  <c r="Y231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BP309" i="1"/>
  <c r="BN309" i="1"/>
  <c r="Z309" i="1"/>
  <c r="BP335" i="1"/>
  <c r="BN335" i="1"/>
  <c r="Z335" i="1"/>
  <c r="Z337" i="1" s="1"/>
  <c r="Y337" i="1"/>
  <c r="F505" i="1"/>
  <c r="Y104" i="1"/>
  <c r="G505" i="1"/>
  <c r="Y127" i="1"/>
  <c r="Y211" i="1"/>
  <c r="BP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5" i="1"/>
  <c r="Y255" i="1"/>
  <c r="BP250" i="1"/>
  <c r="BN250" i="1"/>
  <c r="Z250" i="1"/>
  <c r="Z255" i="1" s="1"/>
  <c r="BP254" i="1"/>
  <c r="BN254" i="1"/>
  <c r="Z254" i="1"/>
  <c r="Y256" i="1"/>
  <c r="Y264" i="1"/>
  <c r="BP259" i="1"/>
  <c r="BN259" i="1"/>
  <c r="Z259" i="1"/>
  <c r="Z263" i="1" s="1"/>
  <c r="Y263" i="1"/>
  <c r="Z270" i="1"/>
  <c r="BP268" i="1"/>
  <c r="BN268" i="1"/>
  <c r="Z268" i="1"/>
  <c r="R505" i="1"/>
  <c r="BP291" i="1"/>
  <c r="BN291" i="1"/>
  <c r="Z291" i="1"/>
  <c r="Y304" i="1"/>
  <c r="BP299" i="1"/>
  <c r="BN299" i="1"/>
  <c r="Z299" i="1"/>
  <c r="Z303" i="1" s="1"/>
  <c r="Z311" i="1"/>
  <c r="BP307" i="1"/>
  <c r="BN307" i="1"/>
  <c r="Z307" i="1"/>
  <c r="Y311" i="1"/>
  <c r="BP315" i="1"/>
  <c r="BN315" i="1"/>
  <c r="Z315" i="1"/>
  <c r="Z317" i="1" s="1"/>
  <c r="Y325" i="1"/>
  <c r="Z330" i="1"/>
  <c r="BP328" i="1"/>
  <c r="BN328" i="1"/>
  <c r="Z328" i="1"/>
  <c r="BP343" i="1"/>
  <c r="BN343" i="1"/>
  <c r="Z343" i="1"/>
  <c r="BP347" i="1"/>
  <c r="BN347" i="1"/>
  <c r="Z347" i="1"/>
  <c r="Z349" i="1" s="1"/>
  <c r="BP379" i="1"/>
  <c r="BN379" i="1"/>
  <c r="Z379" i="1"/>
  <c r="Z380" i="1" s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Z459" i="1" s="1"/>
  <c r="Y459" i="1"/>
  <c r="M505" i="1"/>
  <c r="O505" i="1"/>
  <c r="Y271" i="1"/>
  <c r="Y276" i="1"/>
  <c r="Y285" i="1"/>
  <c r="Y294" i="1"/>
  <c r="S505" i="1"/>
  <c r="Y338" i="1"/>
  <c r="T505" i="1"/>
  <c r="Y350" i="1"/>
  <c r="Y354" i="1"/>
  <c r="Z370" i="1"/>
  <c r="BP368" i="1"/>
  <c r="BN368" i="1"/>
  <c r="Z368" i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Z453" i="1" s="1"/>
  <c r="BP451" i="1"/>
  <c r="BN451" i="1"/>
  <c r="Z451" i="1"/>
  <c r="Y460" i="1"/>
  <c r="BP465" i="1"/>
  <c r="BN465" i="1"/>
  <c r="Z465" i="1"/>
  <c r="Z468" i="1" s="1"/>
  <c r="BP472" i="1"/>
  <c r="BN472" i="1"/>
  <c r="Z472" i="1"/>
  <c r="Y479" i="1"/>
  <c r="Y494" i="1"/>
  <c r="Z438" i="1" l="1"/>
  <c r="Y497" i="1"/>
  <c r="Z199" i="1"/>
  <c r="Z173" i="1"/>
  <c r="Z474" i="1"/>
  <c r="Z444" i="1"/>
  <c r="Z399" i="1"/>
  <c r="Z246" i="1"/>
  <c r="Z230" i="1"/>
  <c r="Z43" i="1"/>
  <c r="Z31" i="1"/>
  <c r="Z500" i="1" s="1"/>
  <c r="Y499" i="1"/>
  <c r="Y496" i="1"/>
  <c r="Y498" i="1" s="1"/>
  <c r="Z167" i="1"/>
  <c r="Z143" i="1"/>
  <c r="Z110" i="1"/>
  <c r="Y495" i="1"/>
</calcChain>
</file>

<file path=xl/sharedStrings.xml><?xml version="1.0" encoding="utf-8"?>
<sst xmlns="http://schemas.openxmlformats.org/spreadsheetml/2006/main" count="2229" uniqueCount="773">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</sst>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topLeftCell="A485" zoomScaleNormal="100" zoomScaleSheetLayoutView="100" workbookViewId="0">
      <selection activeCell="AA501" sqref="AA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4" t="s">
        <v>0</v>
      </c>
      <c r="E1" s="575"/>
      <c r="F1" s="575"/>
      <c r="G1" s="12" t="s">
        <v>1</v>
      </c>
      <c r="H1" s="624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0" t="s">
        <v>8</v>
      </c>
      <c r="B5" s="671"/>
      <c r="C5" s="672"/>
      <c r="D5" s="631"/>
      <c r="E5" s="632"/>
      <c r="F5" s="834" t="s">
        <v>9</v>
      </c>
      <c r="G5" s="672"/>
      <c r="H5" s="631"/>
      <c r="I5" s="777"/>
      <c r="J5" s="777"/>
      <c r="K5" s="777"/>
      <c r="L5" s="777"/>
      <c r="M5" s="632"/>
      <c r="N5" s="58"/>
      <c r="P5" s="24" t="s">
        <v>10</v>
      </c>
      <c r="Q5" s="850">
        <v>45950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9" customFormat="1" ht="24" customHeight="1" x14ac:dyDescent="0.2">
      <c r="A6" s="670" t="s">
        <v>13</v>
      </c>
      <c r="B6" s="671"/>
      <c r="C6" s="672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9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5" t="s">
        <v>16</v>
      </c>
      <c r="U6" s="709"/>
      <c r="V6" s="760" t="s">
        <v>17</v>
      </c>
      <c r="W6" s="627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64"/>
      <c r="U7" s="709"/>
      <c r="V7" s="761"/>
      <c r="W7" s="762"/>
      <c r="AB7" s="51"/>
      <c r="AC7" s="51"/>
      <c r="AD7" s="51"/>
      <c r="AE7" s="51"/>
    </row>
    <row r="8" spans="1:32" s="539" customFormat="1" ht="25.5" customHeight="1" x14ac:dyDescent="0.2">
      <c r="A8" s="869" t="s">
        <v>18</v>
      </c>
      <c r="B8" s="561"/>
      <c r="C8" s="562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8">
        <v>0.41666666666666669</v>
      </c>
      <c r="R8" s="606"/>
      <c r="T8" s="564"/>
      <c r="U8" s="709"/>
      <c r="V8" s="761"/>
      <c r="W8" s="762"/>
      <c r="AB8" s="51"/>
      <c r="AC8" s="51"/>
      <c r="AD8" s="51"/>
      <c r="AE8" s="51"/>
    </row>
    <row r="9" spans="1:32" s="539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87"/>
      <c r="E9" s="559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7"/>
      <c r="P9" s="26" t="s">
        <v>21</v>
      </c>
      <c r="Q9" s="665"/>
      <c r="R9" s="666"/>
      <c r="T9" s="564"/>
      <c r="U9" s="70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87"/>
      <c r="E10" s="559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53" t="str">
        <f>IFERROR(VLOOKUP($D$10,Proxy,2,FALSE),"")</f>
        <v/>
      </c>
      <c r="I10" s="564"/>
      <c r="J10" s="564"/>
      <c r="K10" s="564"/>
      <c r="L10" s="564"/>
      <c r="M10" s="564"/>
      <c r="N10" s="538"/>
      <c r="P10" s="26" t="s">
        <v>22</v>
      </c>
      <c r="Q10" s="716"/>
      <c r="R10" s="717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798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06"/>
      <c r="S12" s="23"/>
      <c r="U12" s="24"/>
      <c r="V12" s="575"/>
      <c r="W12" s="564"/>
      <c r="AB12" s="51"/>
      <c r="AC12" s="51"/>
      <c r="AD12" s="51"/>
      <c r="AE12" s="51"/>
    </row>
    <row r="13" spans="1:32" s="539" customFormat="1" ht="23.25" customHeight="1" x14ac:dyDescent="0.2">
      <c r="A13" s="706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8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0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6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36</v>
      </c>
      <c r="B17" s="586" t="s">
        <v>37</v>
      </c>
      <c r="C17" s="685" t="s">
        <v>38</v>
      </c>
      <c r="D17" s="586" t="s">
        <v>39</v>
      </c>
      <c r="E17" s="650"/>
      <c r="F17" s="586" t="s">
        <v>40</v>
      </c>
      <c r="G17" s="586" t="s">
        <v>41</v>
      </c>
      <c r="H17" s="586" t="s">
        <v>42</v>
      </c>
      <c r="I17" s="586" t="s">
        <v>43</v>
      </c>
      <c r="J17" s="586" t="s">
        <v>44</v>
      </c>
      <c r="K17" s="586" t="s">
        <v>45</v>
      </c>
      <c r="L17" s="586" t="s">
        <v>46</v>
      </c>
      <c r="M17" s="586" t="s">
        <v>47</v>
      </c>
      <c r="N17" s="586" t="s">
        <v>48</v>
      </c>
      <c r="O17" s="586" t="s">
        <v>49</v>
      </c>
      <c r="P17" s="586" t="s">
        <v>50</v>
      </c>
      <c r="Q17" s="649"/>
      <c r="R17" s="649"/>
      <c r="S17" s="649"/>
      <c r="T17" s="650"/>
      <c r="U17" s="868" t="s">
        <v>51</v>
      </c>
      <c r="V17" s="672"/>
      <c r="W17" s="586" t="s">
        <v>52</v>
      </c>
      <c r="X17" s="586" t="s">
        <v>53</v>
      </c>
      <c r="Y17" s="866" t="s">
        <v>54</v>
      </c>
      <c r="Z17" s="775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651"/>
      <c r="E18" s="65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87"/>
      <c r="X18" s="587"/>
      <c r="Y18" s="867"/>
      <c r="Z18" s="776"/>
      <c r="AA18" s="752"/>
      <c r="AB18" s="752"/>
      <c r="AC18" s="752"/>
      <c r="AD18" s="831"/>
      <c r="AE18" s="832"/>
      <c r="AF18" s="833"/>
      <c r="AG18" s="66"/>
      <c r="BD18" s="65"/>
    </row>
    <row r="19" spans="1:68" ht="27.75" customHeight="1" x14ac:dyDescent="0.2">
      <c r="A19" s="602" t="s">
        <v>63</v>
      </c>
      <c r="B19" s="603"/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3"/>
      <c r="Y19" s="603"/>
      <c r="Z19" s="603"/>
      <c r="AA19" s="48"/>
      <c r="AB19" s="48"/>
      <c r="AC19" s="48"/>
    </row>
    <row r="20" spans="1:68" ht="16.5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0"/>
      <c r="AB20" s="540"/>
      <c r="AC20" s="540"/>
    </row>
    <row r="21" spans="1:68" ht="14.25" customHeight="1" x14ac:dyDescent="0.25">
      <c r="A21" s="56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0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0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70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0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8" t="s">
        <v>91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0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0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2" t="s">
        <v>97</v>
      </c>
      <c r="B37" s="603"/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48"/>
      <c r="AB37" s="48"/>
      <c r="AC37" s="48"/>
    </row>
    <row r="38" spans="1:68" ht="16.5" customHeight="1" x14ac:dyDescent="0.25">
      <c r="A38" s="563" t="s">
        <v>98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0"/>
      <c r="AB38" s="540"/>
      <c r="AC38" s="540"/>
    </row>
    <row r="39" spans="1:68" ht="14.25" customHeight="1" x14ac:dyDescent="0.25">
      <c r="A39" s="568" t="s">
        <v>99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110</v>
      </c>
      <c r="B42" s="54" t="s">
        <v>111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70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0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customHeight="1" x14ac:dyDescent="0.25">
      <c r="A45" s="568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1"/>
      <c r="AB45" s="541"/>
      <c r="AC45" s="541"/>
    </row>
    <row r="46" spans="1:68" ht="16.5" customHeight="1" x14ac:dyDescent="0.25">
      <c r="A46" s="54" t="s">
        <v>112</v>
      </c>
      <c r="B46" s="54" t="s">
        <v>113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70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0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3" t="s">
        <v>115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0"/>
      <c r="AB49" s="540"/>
      <c r="AC49" s="540"/>
    </row>
    <row r="50" spans="1:68" ht="14.25" customHeight="1" x14ac:dyDescent="0.25">
      <c r="A50" s="568" t="s">
        <v>99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1"/>
      <c r="AB50" s="541"/>
      <c r="AC50" s="541"/>
    </row>
    <row r="51" spans="1:68" ht="27" customHeight="1" x14ac:dyDescent="0.25">
      <c r="A51" s="54" t="s">
        <v>116</v>
      </c>
      <c r="B51" s="54" t="s">
        <v>117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118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124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125</v>
      </c>
      <c r="B54" s="54" t="s">
        <v>126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127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128</v>
      </c>
      <c r="B55" s="54" t="s">
        <v>129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130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70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0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customHeight="1" x14ac:dyDescent="0.25">
      <c r="A59" s="568" t="s">
        <v>134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1"/>
      <c r="AB59" s="541"/>
      <c r="AC59" s="541"/>
    </row>
    <row r="60" spans="1:68" ht="16.5" customHeight="1" x14ac:dyDescent="0.25">
      <c r="A60" s="54" t="s">
        <v>135</v>
      </c>
      <c r="B60" s="54" t="s">
        <v>136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/>
      <c r="M60" s="33" t="s">
        <v>104</v>
      </c>
      <c r="N60" s="33"/>
      <c r="O60" s="32">
        <v>50</v>
      </c>
      <c r="P60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137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138</v>
      </c>
      <c r="B61" s="54" t="s">
        <v>139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140</v>
      </c>
      <c r="B62" s="54" t="s">
        <v>141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70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70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customHeight="1" x14ac:dyDescent="0.25">
      <c r="A65" s="568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1"/>
      <c r="AB65" s="541"/>
      <c r="AC65" s="541"/>
    </row>
    <row r="66" spans="1:68" ht="27" customHeight="1" x14ac:dyDescent="0.25">
      <c r="A66" s="54" t="s">
        <v>142</v>
      </c>
      <c r="B66" s="54" t="s">
        <v>143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144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145</v>
      </c>
      <c r="B67" s="54" t="s">
        <v>146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148</v>
      </c>
      <c r="B68" s="54" t="s">
        <v>149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70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70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8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1"/>
      <c r="AB71" s="541"/>
      <c r="AC71" s="541"/>
    </row>
    <row r="72" spans="1:68" ht="16.5" customHeight="1" x14ac:dyDescent="0.25">
      <c r="A72" s="54" t="s">
        <v>151</v>
      </c>
      <c r="B72" s="54" t="s">
        <v>152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153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154</v>
      </c>
      <c r="B73" s="54" t="s">
        <v>155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157</v>
      </c>
      <c r="B74" s="54" t="s">
        <v>158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153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159</v>
      </c>
      <c r="B75" s="54" t="s">
        <v>160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70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70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8" t="s">
        <v>164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1"/>
      <c r="AB79" s="541"/>
      <c r="AC79" s="541"/>
    </row>
    <row r="80" spans="1:68" ht="27" customHeight="1" x14ac:dyDescent="0.25">
      <c r="A80" s="54" t="s">
        <v>165</v>
      </c>
      <c r="B80" s="54" t="s">
        <v>166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/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167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168</v>
      </c>
      <c r="B81" s="54" t="s">
        <v>169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70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70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3" t="s">
        <v>171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0"/>
      <c r="AB84" s="540"/>
      <c r="AC84" s="540"/>
    </row>
    <row r="85" spans="1:68" ht="14.25" customHeight="1" x14ac:dyDescent="0.25">
      <c r="A85" s="568" t="s">
        <v>99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1"/>
      <c r="AB85" s="541"/>
      <c r="AC85" s="541"/>
    </row>
    <row r="86" spans="1:68" ht="27" customHeight="1" x14ac:dyDescent="0.25">
      <c r="A86" s="54" t="s">
        <v>172</v>
      </c>
      <c r="B86" s="54" t="s">
        <v>173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174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175</v>
      </c>
      <c r="B87" s="54" t="s">
        <v>176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177</v>
      </c>
      <c r="B88" s="54" t="s">
        <v>178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9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70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70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customHeight="1" x14ac:dyDescent="0.25">
      <c r="A91" s="568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1"/>
      <c r="AB91" s="541"/>
      <c r="AC91" s="541"/>
    </row>
    <row r="92" spans="1:68" ht="16.5" customHeight="1" x14ac:dyDescent="0.25">
      <c r="A92" s="54" t="s">
        <v>179</v>
      </c>
      <c r="B92" s="54" t="s">
        <v>180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181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182</v>
      </c>
      <c r="B93" s="54" t="s">
        <v>183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184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185</v>
      </c>
      <c r="B94" s="54" t="s">
        <v>186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181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187</v>
      </c>
      <c r="B95" s="54" t="s">
        <v>188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189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70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70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customHeight="1" x14ac:dyDescent="0.25">
      <c r="A98" s="563" t="s">
        <v>190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0"/>
      <c r="AB98" s="540"/>
      <c r="AC98" s="540"/>
    </row>
    <row r="99" spans="1:68" ht="14.25" customHeight="1" x14ac:dyDescent="0.25">
      <c r="A99" s="568" t="s">
        <v>99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1"/>
      <c r="AB99" s="541"/>
      <c r="AC99" s="541"/>
    </row>
    <row r="100" spans="1:68" ht="37.5" customHeight="1" x14ac:dyDescent="0.25">
      <c r="A100" s="54" t="s">
        <v>191</v>
      </c>
      <c r="B100" s="54" t="s">
        <v>192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193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194</v>
      </c>
      <c r="B101" s="54" t="s">
        <v>195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193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196</v>
      </c>
      <c r="B102" s="54" t="s">
        <v>197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198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193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199</v>
      </c>
      <c r="B103" s="54" t="s">
        <v>200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193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70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70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68" t="s">
        <v>134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1"/>
      <c r="AB106" s="541"/>
      <c r="AC106" s="541"/>
    </row>
    <row r="107" spans="1:68" ht="16.5" customHeight="1" x14ac:dyDescent="0.25">
      <c r="A107" s="54" t="s">
        <v>201</v>
      </c>
      <c r="B107" s="54" t="s">
        <v>202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/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203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204</v>
      </c>
      <c r="B108" s="54" t="s">
        <v>205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206</v>
      </c>
      <c r="B109" s="54" t="s">
        <v>207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70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70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8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1"/>
      <c r="AB112" s="541"/>
      <c r="AC112" s="541"/>
    </row>
    <row r="113" spans="1:68" ht="16.5" customHeight="1" x14ac:dyDescent="0.25">
      <c r="A113" s="54" t="s">
        <v>208</v>
      </c>
      <c r="B113" s="54" t="s">
        <v>209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210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211</v>
      </c>
      <c r="B114" s="54" t="s">
        <v>212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213</v>
      </c>
      <c r="B115" s="54" t="s">
        <v>214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215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70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70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customHeight="1" x14ac:dyDescent="0.25">
      <c r="A119" s="568" t="s">
        <v>164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0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0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3" t="s">
        <v>222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0"/>
      <c r="AB123" s="540"/>
      <c r="AC123" s="540"/>
    </row>
    <row r="124" spans="1:68" ht="14.25" customHeight="1" x14ac:dyDescent="0.25">
      <c r="A124" s="568" t="s">
        <v>99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0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70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8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0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0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8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0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0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3" t="s">
        <v>97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0"/>
      <c r="AB139" s="540"/>
      <c r="AC139" s="540"/>
    </row>
    <row r="140" spans="1:68" ht="14.25" customHeight="1" x14ac:dyDescent="0.25">
      <c r="A140" s="568" t="s">
        <v>99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3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0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70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8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1"/>
      <c r="AB145" s="541"/>
      <c r="AC145" s="541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70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70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2" t="s">
        <v>250</v>
      </c>
      <c r="B151" s="603"/>
      <c r="C151" s="603"/>
      <c r="D151" s="603"/>
      <c r="E151" s="603"/>
      <c r="F151" s="603"/>
      <c r="G151" s="603"/>
      <c r="H151" s="603"/>
      <c r="I151" s="603"/>
      <c r="J151" s="603"/>
      <c r="K151" s="603"/>
      <c r="L151" s="603"/>
      <c r="M151" s="603"/>
      <c r="N151" s="603"/>
      <c r="O151" s="603"/>
      <c r="P151" s="603"/>
      <c r="Q151" s="603"/>
      <c r="R151" s="603"/>
      <c r="S151" s="603"/>
      <c r="T151" s="603"/>
      <c r="U151" s="603"/>
      <c r="V151" s="603"/>
      <c r="W151" s="603"/>
      <c r="X151" s="603"/>
      <c r="Y151" s="603"/>
      <c r="Z151" s="603"/>
      <c r="AA151" s="48"/>
      <c r="AB151" s="48"/>
      <c r="AC151" s="48"/>
    </row>
    <row r="152" spans="1:68" ht="16.5" customHeight="1" x14ac:dyDescent="0.25">
      <c r="A152" s="563" t="s">
        <v>251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0"/>
      <c r="AB152" s="540"/>
      <c r="AC152" s="540"/>
    </row>
    <row r="153" spans="1:68" ht="14.25" customHeight="1" x14ac:dyDescent="0.25">
      <c r="A153" s="568" t="s">
        <v>134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1"/>
      <c r="AB153" s="541"/>
      <c r="AC153" s="541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70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70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8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198</v>
      </c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198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70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70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68" t="s">
        <v>91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1"/>
      <c r="AB169" s="541"/>
      <c r="AC169" s="541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70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70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8" t="s">
        <v>289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1"/>
      <c r="AB175" s="541"/>
      <c r="AC175" s="541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0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0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3" t="s">
        <v>292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0"/>
      <c r="AB179" s="540"/>
      <c r="AC179" s="540"/>
    </row>
    <row r="180" spans="1:68" ht="14.25" customHeight="1" x14ac:dyDescent="0.25">
      <c r="A180" s="568" t="s">
        <v>99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1"/>
      <c r="AB180" s="541"/>
      <c r="AC180" s="541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70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70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8" t="s">
        <v>134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1"/>
      <c r="AB185" s="541"/>
      <c r="AC185" s="541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0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70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8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1"/>
      <c r="AB190" s="541"/>
      <c r="AC190" s="541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198</v>
      </c>
      <c r="M191" s="33" t="s">
        <v>68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198</v>
      </c>
      <c r="M192" s="33" t="s">
        <v>68</v>
      </c>
      <c r="N192" s="33"/>
      <c r="O192" s="32">
        <v>40</v>
      </c>
      <c r="P192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/>
      <c r="M193" s="33" t="s">
        <v>68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198</v>
      </c>
      <c r="M194" s="33" t="s">
        <v>68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9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70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70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customHeight="1" x14ac:dyDescent="0.25">
      <c r="A201" s="568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1"/>
      <c r="AB201" s="541"/>
      <c r="AC201" s="541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/>
      <c r="M204" s="33" t="s">
        <v>77</v>
      </c>
      <c r="N204" s="33"/>
      <c r="O204" s="32">
        <v>45</v>
      </c>
      <c r="P204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215</v>
      </c>
      <c r="M205" s="33" t="s">
        <v>77</v>
      </c>
      <c r="N205" s="33"/>
      <c r="O205" s="32">
        <v>40</v>
      </c>
      <c r="P205" s="6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215</v>
      </c>
      <c r="M207" s="33" t="s">
        <v>77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215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215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215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9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70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70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customHeight="1" x14ac:dyDescent="0.25">
      <c r="A213" s="568" t="s">
        <v>164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1"/>
      <c r="AB213" s="541"/>
      <c r="AC213" s="541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0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70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3" t="s">
        <v>352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0"/>
      <c r="AB218" s="540"/>
      <c r="AC218" s="540"/>
    </row>
    <row r="219" spans="1:68" ht="14.25" customHeight="1" x14ac:dyDescent="0.25">
      <c r="A219" s="568" t="s">
        <v>99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1"/>
      <c r="AB219" s="541"/>
      <c r="AC219" s="541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7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9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70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0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8" t="s">
        <v>134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1"/>
      <c r="AB232" s="541"/>
      <c r="AC232" s="541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9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70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0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8" t="s">
        <v>381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1"/>
      <c r="AB236" s="541"/>
      <c r="AC236" s="541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9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70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0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8" t="s">
        <v>385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1"/>
      <c r="AB240" s="541"/>
      <c r="AC240" s="541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9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70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0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63" t="s">
        <v>397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0"/>
      <c r="AB248" s="540"/>
      <c r="AC248" s="540"/>
    </row>
    <row r="249" spans="1:68" ht="14.25" customHeight="1" x14ac:dyDescent="0.25">
      <c r="A249" s="568" t="s">
        <v>99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1"/>
      <c r="AB249" s="541"/>
      <c r="AC249" s="541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9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70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0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3" t="s">
        <v>413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0"/>
      <c r="AB257" s="540"/>
      <c r="AC257" s="540"/>
    </row>
    <row r="258" spans="1:68" ht="14.25" customHeight="1" x14ac:dyDescent="0.25">
      <c r="A258" s="568" t="s">
        <v>99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1"/>
      <c r="AB258" s="541"/>
      <c r="AC258" s="541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9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70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0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3" t="s">
        <v>425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0"/>
      <c r="AB265" s="540"/>
      <c r="AC265" s="540"/>
    </row>
    <row r="266" spans="1:68" ht="14.25" customHeight="1" x14ac:dyDescent="0.25">
      <c r="A266" s="568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215</v>
      </c>
      <c r="M268" s="33" t="s">
        <v>84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215</v>
      </c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9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70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0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63" t="s">
        <v>435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0"/>
      <c r="AB272" s="540"/>
      <c r="AC272" s="540"/>
    </row>
    <row r="273" spans="1:68" ht="14.25" customHeight="1" x14ac:dyDescent="0.25">
      <c r="A273" s="568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9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70"/>
      <c r="P275" s="560" t="s">
        <v>71</v>
      </c>
      <c r="Q275" s="561"/>
      <c r="R275" s="561"/>
      <c r="S275" s="561"/>
      <c r="T275" s="561"/>
      <c r="U275" s="561"/>
      <c r="V275" s="562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0"/>
      <c r="P276" s="560" t="s">
        <v>71</v>
      </c>
      <c r="Q276" s="561"/>
      <c r="R276" s="561"/>
      <c r="S276" s="561"/>
      <c r="T276" s="561"/>
      <c r="U276" s="561"/>
      <c r="V276" s="562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68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1"/>
      <c r="AB277" s="541"/>
      <c r="AC277" s="541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9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70"/>
      <c r="P279" s="560" t="s">
        <v>71</v>
      </c>
      <c r="Q279" s="561"/>
      <c r="R279" s="561"/>
      <c r="S279" s="561"/>
      <c r="T279" s="561"/>
      <c r="U279" s="561"/>
      <c r="V279" s="562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0"/>
      <c r="P280" s="560" t="s">
        <v>71</v>
      </c>
      <c r="Q280" s="561"/>
      <c r="R280" s="561"/>
      <c r="S280" s="561"/>
      <c r="T280" s="561"/>
      <c r="U280" s="561"/>
      <c r="V280" s="562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63" t="s">
        <v>442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0"/>
      <c r="AB281" s="540"/>
      <c r="AC281" s="540"/>
    </row>
    <row r="282" spans="1:68" ht="14.25" customHeight="1" x14ac:dyDescent="0.25">
      <c r="A282" s="568" t="s">
        <v>99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9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70"/>
      <c r="P284" s="560" t="s">
        <v>71</v>
      </c>
      <c r="Q284" s="561"/>
      <c r="R284" s="561"/>
      <c r="S284" s="561"/>
      <c r="T284" s="561"/>
      <c r="U284" s="561"/>
      <c r="V284" s="562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0"/>
      <c r="P285" s="560" t="s">
        <v>71</v>
      </c>
      <c r="Q285" s="561"/>
      <c r="R285" s="561"/>
      <c r="S285" s="561"/>
      <c r="T285" s="561"/>
      <c r="U285" s="561"/>
      <c r="V285" s="562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63" t="s">
        <v>447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0"/>
      <c r="AB286" s="540"/>
      <c r="AC286" s="540"/>
    </row>
    <row r="287" spans="1:68" ht="14.25" customHeight="1" x14ac:dyDescent="0.25">
      <c r="A287" s="568" t="s">
        <v>99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70"/>
      <c r="P293" s="560" t="s">
        <v>71</v>
      </c>
      <c r="Q293" s="561"/>
      <c r="R293" s="561"/>
      <c r="S293" s="561"/>
      <c r="T293" s="561"/>
      <c r="U293" s="561"/>
      <c r="V293" s="562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70"/>
      <c r="P294" s="560" t="s">
        <v>71</v>
      </c>
      <c r="Q294" s="561"/>
      <c r="R294" s="561"/>
      <c r="S294" s="561"/>
      <c r="T294" s="561"/>
      <c r="U294" s="561"/>
      <c r="V294" s="562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68" t="s">
        <v>64</v>
      </c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4"/>
      <c r="P295" s="564"/>
      <c r="Q295" s="564"/>
      <c r="R295" s="564"/>
      <c r="S295" s="564"/>
      <c r="T295" s="564"/>
      <c r="U295" s="564"/>
      <c r="V295" s="564"/>
      <c r="W295" s="564"/>
      <c r="X295" s="564"/>
      <c r="Y295" s="564"/>
      <c r="Z295" s="564"/>
      <c r="AA295" s="541"/>
      <c r="AB295" s="541"/>
      <c r="AC295" s="541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x14ac:dyDescent="0.2">
      <c r="A303" s="569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70"/>
      <c r="P303" s="560" t="s">
        <v>71</v>
      </c>
      <c r="Q303" s="561"/>
      <c r="R303" s="561"/>
      <c r="S303" s="561"/>
      <c r="T303" s="561"/>
      <c r="U303" s="561"/>
      <c r="V303" s="562"/>
      <c r="W303" s="37" t="s">
        <v>72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70"/>
      <c r="P304" s="560" t="s">
        <v>71</v>
      </c>
      <c r="Q304" s="561"/>
      <c r="R304" s="561"/>
      <c r="S304" s="561"/>
      <c r="T304" s="561"/>
      <c r="U304" s="561"/>
      <c r="V304" s="562"/>
      <c r="W304" s="37" t="s">
        <v>69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customHeight="1" x14ac:dyDescent="0.25">
      <c r="A305" s="568" t="s">
        <v>73</v>
      </c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4"/>
      <c r="P305" s="564"/>
      <c r="Q305" s="564"/>
      <c r="R305" s="564"/>
      <c r="S305" s="564"/>
      <c r="T305" s="564"/>
      <c r="U305" s="564"/>
      <c r="V305" s="564"/>
      <c r="W305" s="564"/>
      <c r="X305" s="564"/>
      <c r="Y305" s="564"/>
      <c r="Z305" s="564"/>
      <c r="AA305" s="541"/>
      <c r="AB305" s="541"/>
      <c r="AC305" s="541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9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70"/>
      <c r="P311" s="560" t="s">
        <v>71</v>
      </c>
      <c r="Q311" s="561"/>
      <c r="R311" s="561"/>
      <c r="S311" s="561"/>
      <c r="T311" s="561"/>
      <c r="U311" s="561"/>
      <c r="V311" s="562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70"/>
      <c r="P312" s="560" t="s">
        <v>71</v>
      </c>
      <c r="Q312" s="561"/>
      <c r="R312" s="561"/>
      <c r="S312" s="561"/>
      <c r="T312" s="561"/>
      <c r="U312" s="561"/>
      <c r="V312" s="562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68" t="s">
        <v>164</v>
      </c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4"/>
      <c r="P313" s="564"/>
      <c r="Q313" s="564"/>
      <c r="R313" s="564"/>
      <c r="S313" s="564"/>
      <c r="T313" s="564"/>
      <c r="U313" s="564"/>
      <c r="V313" s="564"/>
      <c r="W313" s="564"/>
      <c r="X313" s="564"/>
      <c r="Y313" s="564"/>
      <c r="Z313" s="564"/>
      <c r="AA313" s="541"/>
      <c r="AB313" s="541"/>
      <c r="AC313" s="541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/>
      <c r="M314" s="33" t="s">
        <v>77</v>
      </c>
      <c r="N314" s="33"/>
      <c r="O314" s="32">
        <v>30</v>
      </c>
      <c r="P314" s="7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/>
      <c r="M316" s="33" t="s">
        <v>84</v>
      </c>
      <c r="N316" s="33"/>
      <c r="O316" s="32">
        <v>30</v>
      </c>
      <c r="P316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9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70"/>
      <c r="P317" s="560" t="s">
        <v>71</v>
      </c>
      <c r="Q317" s="561"/>
      <c r="R317" s="561"/>
      <c r="S317" s="561"/>
      <c r="T317" s="561"/>
      <c r="U317" s="561"/>
      <c r="V317" s="562"/>
      <c r="W317" s="37" t="s">
        <v>72</v>
      </c>
      <c r="X317" s="547">
        <f>IFERROR(X314/H314,"0")+IFERROR(X315/H315,"0")+IFERROR(X316/H316,"0")</f>
        <v>0</v>
      </c>
      <c r="Y317" s="547">
        <f>IFERROR(Y314/H314,"0")+IFERROR(Y315/H315,"0")+IFERROR(Y316/H316,"0")</f>
        <v>0</v>
      </c>
      <c r="Z317" s="547">
        <f>IFERROR(IF(Z314="",0,Z314),"0")+IFERROR(IF(Z315="",0,Z315),"0")+IFERROR(IF(Z316="",0,Z316),"0")</f>
        <v>0</v>
      </c>
      <c r="AA317" s="548"/>
      <c r="AB317" s="548"/>
      <c r="AC317" s="548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70"/>
      <c r="P318" s="560" t="s">
        <v>71</v>
      </c>
      <c r="Q318" s="561"/>
      <c r="R318" s="561"/>
      <c r="S318" s="561"/>
      <c r="T318" s="561"/>
      <c r="U318" s="561"/>
      <c r="V318" s="562"/>
      <c r="W318" s="37" t="s">
        <v>69</v>
      </c>
      <c r="X318" s="547">
        <f>IFERROR(SUM(X314:X316),"0")</f>
        <v>0</v>
      </c>
      <c r="Y318" s="547">
        <f>IFERROR(SUM(Y314:Y316),"0")</f>
        <v>0</v>
      </c>
      <c r="Z318" s="37"/>
      <c r="AA318" s="548"/>
      <c r="AB318" s="548"/>
      <c r="AC318" s="548"/>
    </row>
    <row r="319" spans="1:68" ht="14.25" customHeight="1" x14ac:dyDescent="0.25">
      <c r="A319" s="568" t="s">
        <v>91</v>
      </c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4"/>
      <c r="P319" s="564"/>
      <c r="Q319" s="564"/>
      <c r="R319" s="564"/>
      <c r="S319" s="564"/>
      <c r="T319" s="564"/>
      <c r="U319" s="564"/>
      <c r="V319" s="564"/>
      <c r="W319" s="564"/>
      <c r="X319" s="564"/>
      <c r="Y319" s="564"/>
      <c r="Z319" s="564"/>
      <c r="AA319" s="541"/>
      <c r="AB319" s="541"/>
      <c r="AC319" s="541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/>
      <c r="M322" s="33" t="s">
        <v>94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9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70"/>
      <c r="P324" s="560" t="s">
        <v>71</v>
      </c>
      <c r="Q324" s="561"/>
      <c r="R324" s="561"/>
      <c r="S324" s="561"/>
      <c r="T324" s="561"/>
      <c r="U324" s="561"/>
      <c r="V324" s="562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70"/>
      <c r="P325" s="560" t="s">
        <v>71</v>
      </c>
      <c r="Q325" s="561"/>
      <c r="R325" s="561"/>
      <c r="S325" s="561"/>
      <c r="T325" s="561"/>
      <c r="U325" s="561"/>
      <c r="V325" s="562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68" t="s">
        <v>516</v>
      </c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4"/>
      <c r="P326" s="564"/>
      <c r="Q326" s="564"/>
      <c r="R326" s="564"/>
      <c r="S326" s="564"/>
      <c r="T326" s="564"/>
      <c r="U326" s="564"/>
      <c r="V326" s="564"/>
      <c r="W326" s="564"/>
      <c r="X326" s="564"/>
      <c r="Y326" s="564"/>
      <c r="Z326" s="564"/>
      <c r="AA326" s="541"/>
      <c r="AB326" s="541"/>
      <c r="AC326" s="541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519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9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70"/>
      <c r="P330" s="560" t="s">
        <v>71</v>
      </c>
      <c r="Q330" s="561"/>
      <c r="R330" s="561"/>
      <c r="S330" s="561"/>
      <c r="T330" s="561"/>
      <c r="U330" s="561"/>
      <c r="V330" s="562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70"/>
      <c r="P331" s="560" t="s">
        <v>71</v>
      </c>
      <c r="Q331" s="561"/>
      <c r="R331" s="561"/>
      <c r="S331" s="561"/>
      <c r="T331" s="561"/>
      <c r="U331" s="561"/>
      <c r="V331" s="562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3" t="s">
        <v>525</v>
      </c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  <c r="P332" s="564"/>
      <c r="Q332" s="564"/>
      <c r="R332" s="564"/>
      <c r="S332" s="564"/>
      <c r="T332" s="564"/>
      <c r="U332" s="564"/>
      <c r="V332" s="564"/>
      <c r="W332" s="564"/>
      <c r="X332" s="564"/>
      <c r="Y332" s="564"/>
      <c r="Z332" s="564"/>
      <c r="AA332" s="540"/>
      <c r="AB332" s="540"/>
      <c r="AC332" s="540"/>
    </row>
    <row r="333" spans="1:68" ht="14.25" customHeight="1" x14ac:dyDescent="0.25">
      <c r="A333" s="568" t="s">
        <v>73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1"/>
      <c r="AB333" s="541"/>
      <c r="AC333" s="541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/>
      <c r="M336" s="33" t="s">
        <v>84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9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70"/>
      <c r="P337" s="560" t="s">
        <v>71</v>
      </c>
      <c r="Q337" s="561"/>
      <c r="R337" s="561"/>
      <c r="S337" s="561"/>
      <c r="T337" s="561"/>
      <c r="U337" s="561"/>
      <c r="V337" s="562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70"/>
      <c r="P338" s="560" t="s">
        <v>71</v>
      </c>
      <c r="Q338" s="561"/>
      <c r="R338" s="561"/>
      <c r="S338" s="561"/>
      <c r="T338" s="561"/>
      <c r="U338" s="561"/>
      <c r="V338" s="562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customHeight="1" x14ac:dyDescent="0.2">
      <c r="A339" s="602" t="s">
        <v>535</v>
      </c>
      <c r="B339" s="603"/>
      <c r="C339" s="603"/>
      <c r="D339" s="603"/>
      <c r="E339" s="603"/>
      <c r="F339" s="603"/>
      <c r="G339" s="603"/>
      <c r="H339" s="603"/>
      <c r="I339" s="603"/>
      <c r="J339" s="603"/>
      <c r="K339" s="603"/>
      <c r="L339" s="603"/>
      <c r="M339" s="603"/>
      <c r="N339" s="603"/>
      <c r="O339" s="603"/>
      <c r="P339" s="603"/>
      <c r="Q339" s="603"/>
      <c r="R339" s="603"/>
      <c r="S339" s="603"/>
      <c r="T339" s="603"/>
      <c r="U339" s="603"/>
      <c r="V339" s="603"/>
      <c r="W339" s="603"/>
      <c r="X339" s="603"/>
      <c r="Y339" s="603"/>
      <c r="Z339" s="603"/>
      <c r="AA339" s="48"/>
      <c r="AB339" s="48"/>
      <c r="AC339" s="48"/>
    </row>
    <row r="340" spans="1:68" ht="16.5" customHeight="1" x14ac:dyDescent="0.25">
      <c r="A340" s="563" t="s">
        <v>536</v>
      </c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4"/>
      <c r="P340" s="564"/>
      <c r="Q340" s="564"/>
      <c r="R340" s="564"/>
      <c r="S340" s="564"/>
      <c r="T340" s="564"/>
      <c r="U340" s="564"/>
      <c r="V340" s="564"/>
      <c r="W340" s="564"/>
      <c r="X340" s="564"/>
      <c r="Y340" s="564"/>
      <c r="Z340" s="564"/>
      <c r="AA340" s="540"/>
      <c r="AB340" s="540"/>
      <c r="AC340" s="540"/>
    </row>
    <row r="341" spans="1:68" ht="14.25" customHeight="1" x14ac:dyDescent="0.25">
      <c r="A341" s="568" t="s">
        <v>99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300</v>
      </c>
      <c r="Y342" s="546">
        <f t="shared" ref="Y342:Y348" si="32">IFERROR(IF(X342="",0,CEILING((X342/$H342),1)*$H342),"")</f>
        <v>300</v>
      </c>
      <c r="Z342" s="36">
        <f>IFERROR(IF(Y342=0,"",ROUNDUP(Y342/H342,0)*0.02175),"")</f>
        <v>0.43499999999999994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309.60000000000002</v>
      </c>
      <c r="BN342" s="64">
        <f t="shared" ref="BN342:BN348" si="34">IFERROR(Y342*I342/H342,"0")</f>
        <v>309.60000000000002</v>
      </c>
      <c r="BO342" s="64">
        <f t="shared" ref="BO342:BO348" si="35">IFERROR(1/J342*(X342/H342),"0")</f>
        <v>0.41666666666666663</v>
      </c>
      <c r="BP342" s="64">
        <f t="shared" ref="BP342:BP348" si="36">IFERROR(1/J342*(Y342/H342),"0")</f>
        <v>0.41666666666666663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200</v>
      </c>
      <c r="Y343" s="546">
        <f t="shared" si="32"/>
        <v>210</v>
      </c>
      <c r="Z343" s="36">
        <f>IFERROR(IF(Y343=0,"",ROUNDUP(Y343/H343,0)*0.02175),"")</f>
        <v>0.30449999999999999</v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206.4</v>
      </c>
      <c r="BN343" s="64">
        <f t="shared" si="34"/>
        <v>216.72</v>
      </c>
      <c r="BO343" s="64">
        <f t="shared" si="35"/>
        <v>0.27777777777777779</v>
      </c>
      <c r="BP343" s="64">
        <f t="shared" si="36"/>
        <v>0.29166666666666663</v>
      </c>
    </row>
    <row r="344" spans="1:68" ht="37.5" customHeight="1" x14ac:dyDescent="0.25">
      <c r="A344" s="54" t="s">
        <v>543</v>
      </c>
      <c r="B344" s="54" t="s">
        <v>544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300</v>
      </c>
      <c r="Y344" s="546">
        <f t="shared" si="32"/>
        <v>300</v>
      </c>
      <c r="Z344" s="36">
        <f>IFERROR(IF(Y344=0,"",ROUNDUP(Y344/H344,0)*0.02175),"")</f>
        <v>0.43499999999999994</v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309.60000000000002</v>
      </c>
      <c r="BN344" s="64">
        <f t="shared" si="34"/>
        <v>309.60000000000002</v>
      </c>
      <c r="BO344" s="64">
        <f t="shared" si="35"/>
        <v>0.41666666666666663</v>
      </c>
      <c r="BP344" s="64">
        <f t="shared" si="36"/>
        <v>0.41666666666666663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0</v>
      </c>
      <c r="Y345" s="546">
        <f t="shared" si="32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69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70"/>
      <c r="P349" s="560" t="s">
        <v>71</v>
      </c>
      <c r="Q349" s="561"/>
      <c r="R349" s="561"/>
      <c r="S349" s="561"/>
      <c r="T349" s="561"/>
      <c r="U349" s="561"/>
      <c r="V349" s="562"/>
      <c r="W349" s="37" t="s">
        <v>72</v>
      </c>
      <c r="X349" s="547">
        <f>IFERROR(X342/H342,"0")+IFERROR(X343/H343,"0")+IFERROR(X344/H344,"0")+IFERROR(X345/H345,"0")+IFERROR(X346/H346,"0")+IFERROR(X347/H347,"0")+IFERROR(X348/H348,"0")</f>
        <v>53.333333333333336</v>
      </c>
      <c r="Y349" s="547">
        <f>IFERROR(Y342/H342,"0")+IFERROR(Y343/H343,"0")+IFERROR(Y344/H344,"0")+IFERROR(Y345/H345,"0")+IFERROR(Y346/H346,"0")+IFERROR(Y347/H347,"0")+IFERROR(Y348/H348,"0")</f>
        <v>54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1.1744999999999999</v>
      </c>
      <c r="AA349" s="548"/>
      <c r="AB349" s="548"/>
      <c r="AC349" s="548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70"/>
      <c r="P350" s="560" t="s">
        <v>71</v>
      </c>
      <c r="Q350" s="561"/>
      <c r="R350" s="561"/>
      <c r="S350" s="561"/>
      <c r="T350" s="561"/>
      <c r="U350" s="561"/>
      <c r="V350" s="562"/>
      <c r="W350" s="37" t="s">
        <v>69</v>
      </c>
      <c r="X350" s="547">
        <f>IFERROR(SUM(X342:X348),"0")</f>
        <v>800</v>
      </c>
      <c r="Y350" s="547">
        <f>IFERROR(SUM(Y342:Y348),"0")</f>
        <v>810</v>
      </c>
      <c r="Z350" s="37"/>
      <c r="AA350" s="548"/>
      <c r="AB350" s="548"/>
      <c r="AC350" s="548"/>
    </row>
    <row r="351" spans="1:68" ht="14.25" customHeight="1" x14ac:dyDescent="0.25">
      <c r="A351" s="568" t="s">
        <v>134</v>
      </c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4"/>
      <c r="P351" s="564"/>
      <c r="Q351" s="564"/>
      <c r="R351" s="564"/>
      <c r="S351" s="564"/>
      <c r="T351" s="564"/>
      <c r="U351" s="564"/>
      <c r="V351" s="564"/>
      <c r="W351" s="564"/>
      <c r="X351" s="564"/>
      <c r="Y351" s="564"/>
      <c r="Z351" s="564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0</v>
      </c>
      <c r="Y352" s="546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70"/>
      <c r="P354" s="560" t="s">
        <v>71</v>
      </c>
      <c r="Q354" s="561"/>
      <c r="R354" s="561"/>
      <c r="S354" s="561"/>
      <c r="T354" s="561"/>
      <c r="U354" s="561"/>
      <c r="V354" s="562"/>
      <c r="W354" s="37" t="s">
        <v>72</v>
      </c>
      <c r="X354" s="547">
        <f>IFERROR(X352/H352,"0")+IFERROR(X353/H353,"0")</f>
        <v>0</v>
      </c>
      <c r="Y354" s="547">
        <f>IFERROR(Y352/H352,"0")+IFERROR(Y353/H353,"0")</f>
        <v>0</v>
      </c>
      <c r="Z354" s="547">
        <f>IFERROR(IF(Z352="",0,Z352),"0")+IFERROR(IF(Z353="",0,Z353),"0")</f>
        <v>0</v>
      </c>
      <c r="AA354" s="548"/>
      <c r="AB354" s="548"/>
      <c r="AC354" s="548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70"/>
      <c r="P355" s="560" t="s">
        <v>71</v>
      </c>
      <c r="Q355" s="561"/>
      <c r="R355" s="561"/>
      <c r="S355" s="561"/>
      <c r="T355" s="561"/>
      <c r="U355" s="561"/>
      <c r="V355" s="562"/>
      <c r="W355" s="37" t="s">
        <v>69</v>
      </c>
      <c r="X355" s="547">
        <f>IFERROR(SUM(X352:X353),"0")</f>
        <v>0</v>
      </c>
      <c r="Y355" s="547">
        <f>IFERROR(SUM(Y352:Y353),"0")</f>
        <v>0</v>
      </c>
      <c r="Z355" s="37"/>
      <c r="AA355" s="548"/>
      <c r="AB355" s="548"/>
      <c r="AC355" s="548"/>
    </row>
    <row r="356" spans="1:68" ht="14.25" customHeight="1" x14ac:dyDescent="0.25">
      <c r="A356" s="568" t="s">
        <v>73</v>
      </c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4"/>
      <c r="P356" s="564"/>
      <c r="Q356" s="564"/>
      <c r="R356" s="564"/>
      <c r="S356" s="564"/>
      <c r="T356" s="564"/>
      <c r="U356" s="564"/>
      <c r="V356" s="564"/>
      <c r="W356" s="564"/>
      <c r="X356" s="564"/>
      <c r="Y356" s="564"/>
      <c r="Z356" s="564"/>
      <c r="AA356" s="541"/>
      <c r="AB356" s="541"/>
      <c r="AC356" s="541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4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9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70"/>
      <c r="P359" s="560" t="s">
        <v>71</v>
      </c>
      <c r="Q359" s="561"/>
      <c r="R359" s="561"/>
      <c r="S359" s="561"/>
      <c r="T359" s="561"/>
      <c r="U359" s="561"/>
      <c r="V359" s="562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70"/>
      <c r="P360" s="560" t="s">
        <v>71</v>
      </c>
      <c r="Q360" s="561"/>
      <c r="R360" s="561"/>
      <c r="S360" s="561"/>
      <c r="T360" s="561"/>
      <c r="U360" s="561"/>
      <c r="V360" s="562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customHeight="1" x14ac:dyDescent="0.25">
      <c r="A361" s="568" t="s">
        <v>164</v>
      </c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4"/>
      <c r="P361" s="564"/>
      <c r="Q361" s="564"/>
      <c r="R361" s="564"/>
      <c r="S361" s="564"/>
      <c r="T361" s="564"/>
      <c r="U361" s="564"/>
      <c r="V361" s="564"/>
      <c r="W361" s="564"/>
      <c r="X361" s="564"/>
      <c r="Y361" s="564"/>
      <c r="Z361" s="564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2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9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0"/>
      <c r="P363" s="560" t="s">
        <v>71</v>
      </c>
      <c r="Q363" s="561"/>
      <c r="R363" s="561"/>
      <c r="S363" s="561"/>
      <c r="T363" s="561"/>
      <c r="U363" s="561"/>
      <c r="V363" s="562"/>
      <c r="W363" s="37" t="s">
        <v>72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70"/>
      <c r="P364" s="560" t="s">
        <v>71</v>
      </c>
      <c r="Q364" s="561"/>
      <c r="R364" s="561"/>
      <c r="S364" s="561"/>
      <c r="T364" s="561"/>
      <c r="U364" s="561"/>
      <c r="V364" s="562"/>
      <c r="W364" s="37" t="s">
        <v>69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customHeight="1" x14ac:dyDescent="0.25">
      <c r="A365" s="563" t="s">
        <v>570</v>
      </c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4"/>
      <c r="P365" s="564"/>
      <c r="Q365" s="564"/>
      <c r="R365" s="564"/>
      <c r="S365" s="564"/>
      <c r="T365" s="564"/>
      <c r="U365" s="564"/>
      <c r="V365" s="564"/>
      <c r="W365" s="564"/>
      <c r="X365" s="564"/>
      <c r="Y365" s="564"/>
      <c r="Z365" s="564"/>
      <c r="AA365" s="540"/>
      <c r="AB365" s="540"/>
      <c r="AC365" s="540"/>
    </row>
    <row r="366" spans="1:68" ht="14.25" customHeight="1" x14ac:dyDescent="0.25">
      <c r="A366" s="568" t="s">
        <v>99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70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70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68" t="s">
        <v>64</v>
      </c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4"/>
      <c r="P372" s="564"/>
      <c r="Q372" s="564"/>
      <c r="R372" s="564"/>
      <c r="S372" s="564"/>
      <c r="T372" s="564"/>
      <c r="U372" s="564"/>
      <c r="V372" s="564"/>
      <c r="W372" s="564"/>
      <c r="X372" s="564"/>
      <c r="Y372" s="564"/>
      <c r="Z372" s="564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9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70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70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customHeight="1" x14ac:dyDescent="0.25">
      <c r="A377" s="568" t="s">
        <v>73</v>
      </c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4"/>
      <c r="P377" s="564"/>
      <c r="Q377" s="564"/>
      <c r="R377" s="564"/>
      <c r="S377" s="564"/>
      <c r="T377" s="564"/>
      <c r="U377" s="564"/>
      <c r="V377" s="564"/>
      <c r="W377" s="564"/>
      <c r="X377" s="564"/>
      <c r="Y377" s="564"/>
      <c r="Z377" s="564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200</v>
      </c>
      <c r="Y378" s="546">
        <f>IFERROR(IF(X378="",0,CEILING((X378/$H378),1)*$H378),"")</f>
        <v>207</v>
      </c>
      <c r="Z378" s="36">
        <f>IFERROR(IF(Y378=0,"",ROUNDUP(Y378/H378,0)*0.01898),"")</f>
        <v>0.43653999999999998</v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211.53333333333333</v>
      </c>
      <c r="BN378" s="64">
        <f>IFERROR(Y378*I378/H378,"0")</f>
        <v>218.93700000000001</v>
      </c>
      <c r="BO378" s="64">
        <f>IFERROR(1/J378*(X378/H378),"0")</f>
        <v>0.34722222222222221</v>
      </c>
      <c r="BP378" s="64">
        <f>IFERROR(1/J378*(Y378/H378),"0")</f>
        <v>0.359375</v>
      </c>
    </row>
    <row r="379" spans="1:68" ht="27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70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7">
        <f>IFERROR(X378/H378,"0")+IFERROR(X379/H379,"0")</f>
        <v>22.222222222222221</v>
      </c>
      <c r="Y380" s="547">
        <f>IFERROR(Y378/H378,"0")+IFERROR(Y379/H379,"0")</f>
        <v>23</v>
      </c>
      <c r="Z380" s="547">
        <f>IFERROR(IF(Z378="",0,Z378),"0")+IFERROR(IF(Z379="",0,Z379),"0")</f>
        <v>0.43653999999999998</v>
      </c>
      <c r="AA380" s="548"/>
      <c r="AB380" s="548"/>
      <c r="AC380" s="548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70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7">
        <f>IFERROR(SUM(X378:X379),"0")</f>
        <v>200</v>
      </c>
      <c r="Y381" s="547">
        <f>IFERROR(SUM(Y378:Y379),"0")</f>
        <v>207</v>
      </c>
      <c r="Z381" s="37"/>
      <c r="AA381" s="548"/>
      <c r="AB381" s="548"/>
      <c r="AC381" s="548"/>
    </row>
    <row r="382" spans="1:68" ht="14.25" customHeight="1" x14ac:dyDescent="0.25">
      <c r="A382" s="568" t="s">
        <v>164</v>
      </c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4"/>
      <c r="P382" s="564"/>
      <c r="Q382" s="564"/>
      <c r="R382" s="564"/>
      <c r="S382" s="564"/>
      <c r="T382" s="564"/>
      <c r="U382" s="564"/>
      <c r="V382" s="564"/>
      <c r="W382" s="564"/>
      <c r="X382" s="564"/>
      <c r="Y382" s="564"/>
      <c r="Z382" s="564"/>
      <c r="AA382" s="541"/>
      <c r="AB382" s="541"/>
      <c r="AC382" s="541"/>
    </row>
    <row r="383" spans="1:68" ht="27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9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70"/>
      <c r="P384" s="560" t="s">
        <v>71</v>
      </c>
      <c r="Q384" s="561"/>
      <c r="R384" s="561"/>
      <c r="S384" s="561"/>
      <c r="T384" s="561"/>
      <c r="U384" s="561"/>
      <c r="V384" s="562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70"/>
      <c r="P385" s="560" t="s">
        <v>71</v>
      </c>
      <c r="Q385" s="561"/>
      <c r="R385" s="561"/>
      <c r="S385" s="561"/>
      <c r="T385" s="561"/>
      <c r="U385" s="561"/>
      <c r="V385" s="562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2" t="s">
        <v>592</v>
      </c>
      <c r="B386" s="603"/>
      <c r="C386" s="603"/>
      <c r="D386" s="603"/>
      <c r="E386" s="603"/>
      <c r="F386" s="603"/>
      <c r="G386" s="603"/>
      <c r="H386" s="603"/>
      <c r="I386" s="603"/>
      <c r="J386" s="603"/>
      <c r="K386" s="603"/>
      <c r="L386" s="603"/>
      <c r="M386" s="603"/>
      <c r="N386" s="603"/>
      <c r="O386" s="603"/>
      <c r="P386" s="603"/>
      <c r="Q386" s="603"/>
      <c r="R386" s="603"/>
      <c r="S386" s="603"/>
      <c r="T386" s="603"/>
      <c r="U386" s="603"/>
      <c r="V386" s="603"/>
      <c r="W386" s="603"/>
      <c r="X386" s="603"/>
      <c r="Y386" s="603"/>
      <c r="Z386" s="603"/>
      <c r="AA386" s="48"/>
      <c r="AB386" s="48"/>
      <c r="AC386" s="48"/>
    </row>
    <row r="387" spans="1:68" ht="16.5" customHeight="1" x14ac:dyDescent="0.25">
      <c r="A387" s="563" t="s">
        <v>593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540"/>
      <c r="AB387" s="540"/>
      <c r="AC387" s="540"/>
    </row>
    <row r="388" spans="1:68" ht="14.25" customHeight="1" x14ac:dyDescent="0.25">
      <c r="A388" s="568" t="s">
        <v>64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1"/>
      <c r="AB388" s="541"/>
      <c r="AC388" s="541"/>
    </row>
    <row r="389" spans="1:68" ht="27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 t="s">
        <v>198</v>
      </c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596</v>
      </c>
      <c r="AG389" s="64"/>
      <c r="AJ389" s="68" t="s">
        <v>106</v>
      </c>
      <c r="AK389" s="68">
        <v>64.8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69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70"/>
      <c r="P399" s="560" t="s">
        <v>71</v>
      </c>
      <c r="Q399" s="561"/>
      <c r="R399" s="561"/>
      <c r="S399" s="561"/>
      <c r="T399" s="561"/>
      <c r="U399" s="561"/>
      <c r="V399" s="562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70"/>
      <c r="P400" s="560" t="s">
        <v>71</v>
      </c>
      <c r="Q400" s="561"/>
      <c r="R400" s="561"/>
      <c r="S400" s="561"/>
      <c r="T400" s="561"/>
      <c r="U400" s="561"/>
      <c r="V400" s="562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customHeight="1" x14ac:dyDescent="0.25">
      <c r="A401" s="568" t="s">
        <v>73</v>
      </c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4"/>
      <c r="P401" s="564"/>
      <c r="Q401" s="564"/>
      <c r="R401" s="564"/>
      <c r="S401" s="564"/>
      <c r="T401" s="564"/>
      <c r="U401" s="564"/>
      <c r="V401" s="564"/>
      <c r="W401" s="564"/>
      <c r="X401" s="564"/>
      <c r="Y401" s="564"/>
      <c r="Z401" s="564"/>
      <c r="AA401" s="541"/>
      <c r="AB401" s="541"/>
      <c r="AC401" s="541"/>
    </row>
    <row r="402" spans="1:68" ht="27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9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70"/>
      <c r="P404" s="560" t="s">
        <v>71</v>
      </c>
      <c r="Q404" s="561"/>
      <c r="R404" s="561"/>
      <c r="S404" s="561"/>
      <c r="T404" s="561"/>
      <c r="U404" s="561"/>
      <c r="V404" s="562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70"/>
      <c r="P405" s="560" t="s">
        <v>71</v>
      </c>
      <c r="Q405" s="561"/>
      <c r="R405" s="561"/>
      <c r="S405" s="561"/>
      <c r="T405" s="561"/>
      <c r="U405" s="561"/>
      <c r="V405" s="562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63" t="s">
        <v>625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540"/>
      <c r="AB406" s="540"/>
      <c r="AC406" s="540"/>
    </row>
    <row r="407" spans="1:68" ht="14.25" customHeight="1" x14ac:dyDescent="0.25">
      <c r="A407" s="568" t="s">
        <v>134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1"/>
      <c r="AB407" s="541"/>
      <c r="AC407" s="541"/>
    </row>
    <row r="408" spans="1:68" ht="27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9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70"/>
      <c r="P409" s="560" t="s">
        <v>71</v>
      </c>
      <c r="Q409" s="561"/>
      <c r="R409" s="561"/>
      <c r="S409" s="561"/>
      <c r="T409" s="561"/>
      <c r="U409" s="561"/>
      <c r="V409" s="562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64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70"/>
      <c r="P410" s="560" t="s">
        <v>71</v>
      </c>
      <c r="Q410" s="561"/>
      <c r="R410" s="561"/>
      <c r="S410" s="561"/>
      <c r="T410" s="561"/>
      <c r="U410" s="561"/>
      <c r="V410" s="562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68" t="s">
        <v>64</v>
      </c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4"/>
      <c r="P411" s="564"/>
      <c r="Q411" s="564"/>
      <c r="R411" s="564"/>
      <c r="S411" s="564"/>
      <c r="T411" s="564"/>
      <c r="U411" s="564"/>
      <c r="V411" s="564"/>
      <c r="W411" s="564"/>
      <c r="X411" s="564"/>
      <c r="Y411" s="564"/>
      <c r="Z411" s="564"/>
      <c r="AA411" s="541"/>
      <c r="AB411" s="541"/>
      <c r="AC411" s="541"/>
    </row>
    <row r="412" spans="1:68" ht="27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 t="s">
        <v>198</v>
      </c>
      <c r="M412" s="33" t="s">
        <v>104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631</v>
      </c>
      <c r="AG412" s="64"/>
      <c r="AJ412" s="68" t="s">
        <v>106</v>
      </c>
      <c r="AK412" s="68">
        <v>64.8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9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70"/>
      <c r="P416" s="560" t="s">
        <v>71</v>
      </c>
      <c r="Q416" s="561"/>
      <c r="R416" s="561"/>
      <c r="S416" s="561"/>
      <c r="T416" s="561"/>
      <c r="U416" s="561"/>
      <c r="V416" s="562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70"/>
      <c r="P417" s="560" t="s">
        <v>71</v>
      </c>
      <c r="Q417" s="561"/>
      <c r="R417" s="561"/>
      <c r="S417" s="561"/>
      <c r="T417" s="561"/>
      <c r="U417" s="561"/>
      <c r="V417" s="562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63" t="s">
        <v>640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540"/>
      <c r="AB418" s="540"/>
      <c r="AC418" s="540"/>
    </row>
    <row r="419" spans="1:68" ht="14.25" customHeight="1" x14ac:dyDescent="0.25">
      <c r="A419" s="568" t="s">
        <v>64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1"/>
      <c r="AB419" s="541"/>
      <c r="AC419" s="541"/>
    </row>
    <row r="420" spans="1:68" ht="27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9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70"/>
      <c r="P421" s="560" t="s">
        <v>71</v>
      </c>
      <c r="Q421" s="561"/>
      <c r="R421" s="561"/>
      <c r="S421" s="561"/>
      <c r="T421" s="561"/>
      <c r="U421" s="561"/>
      <c r="V421" s="562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64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70"/>
      <c r="P422" s="560" t="s">
        <v>71</v>
      </c>
      <c r="Q422" s="561"/>
      <c r="R422" s="561"/>
      <c r="S422" s="561"/>
      <c r="T422" s="561"/>
      <c r="U422" s="561"/>
      <c r="V422" s="562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customHeight="1" x14ac:dyDescent="0.2">
      <c r="A423" s="602" t="s">
        <v>644</v>
      </c>
      <c r="B423" s="603"/>
      <c r="C423" s="603"/>
      <c r="D423" s="603"/>
      <c r="E423" s="603"/>
      <c r="F423" s="603"/>
      <c r="G423" s="603"/>
      <c r="H423" s="603"/>
      <c r="I423" s="603"/>
      <c r="J423" s="603"/>
      <c r="K423" s="603"/>
      <c r="L423" s="603"/>
      <c r="M423" s="603"/>
      <c r="N423" s="603"/>
      <c r="O423" s="603"/>
      <c r="P423" s="603"/>
      <c r="Q423" s="603"/>
      <c r="R423" s="603"/>
      <c r="S423" s="603"/>
      <c r="T423" s="603"/>
      <c r="U423" s="603"/>
      <c r="V423" s="603"/>
      <c r="W423" s="603"/>
      <c r="X423" s="603"/>
      <c r="Y423" s="603"/>
      <c r="Z423" s="603"/>
      <c r="AA423" s="48"/>
      <c r="AB423" s="48"/>
      <c r="AC423" s="48"/>
    </row>
    <row r="424" spans="1:68" ht="16.5" customHeight="1" x14ac:dyDescent="0.25">
      <c r="A424" s="563" t="s">
        <v>644</v>
      </c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4"/>
      <c r="P424" s="564"/>
      <c r="Q424" s="564"/>
      <c r="R424" s="564"/>
      <c r="S424" s="564"/>
      <c r="T424" s="564"/>
      <c r="U424" s="564"/>
      <c r="V424" s="564"/>
      <c r="W424" s="564"/>
      <c r="X424" s="564"/>
      <c r="Y424" s="564"/>
      <c r="Z424" s="564"/>
      <c r="AA424" s="540"/>
      <c r="AB424" s="540"/>
      <c r="AC424" s="540"/>
    </row>
    <row r="425" spans="1:68" ht="14.25" customHeight="1" x14ac:dyDescent="0.25">
      <c r="A425" s="568" t="s">
        <v>99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1"/>
      <c r="AB425" s="541"/>
      <c r="AC425" s="541"/>
    </row>
    <row r="426" spans="1:68" ht="27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105</v>
      </c>
      <c r="AG426" s="64"/>
      <c r="AJ426" s="68"/>
      <c r="AK426" s="68">
        <v>0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/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649</v>
      </c>
      <c r="AG427" s="64"/>
      <c r="AJ427" s="68"/>
      <c r="AK427" s="68">
        <v>0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3"/>
        <v>0</v>
      </c>
      <c r="Z428" s="36" t="str">
        <f t="shared" si="44"/>
        <v/>
      </c>
      <c r="AA428" s="56"/>
      <c r="AB428" s="57"/>
      <c r="AC428" s="467" t="s">
        <v>652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653</v>
      </c>
      <c r="B429" s="54" t="s">
        <v>654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3"/>
        <v>0</v>
      </c>
      <c r="Z431" s="36" t="str">
        <f t="shared" si="44"/>
        <v/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16.5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69"/>
      <c r="B438" s="564"/>
      <c r="C438" s="564"/>
      <c r="D438" s="564"/>
      <c r="E438" s="564"/>
      <c r="F438" s="564"/>
      <c r="G438" s="564"/>
      <c r="H438" s="564"/>
      <c r="I438" s="564"/>
      <c r="J438" s="564"/>
      <c r="K438" s="564"/>
      <c r="L438" s="564"/>
      <c r="M438" s="564"/>
      <c r="N438" s="564"/>
      <c r="O438" s="570"/>
      <c r="P438" s="560" t="s">
        <v>71</v>
      </c>
      <c r="Q438" s="561"/>
      <c r="R438" s="561"/>
      <c r="S438" s="561"/>
      <c r="T438" s="561"/>
      <c r="U438" s="561"/>
      <c r="V438" s="562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0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0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</v>
      </c>
      <c r="AA438" s="548"/>
      <c r="AB438" s="548"/>
      <c r="AC438" s="548"/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70"/>
      <c r="P439" s="560" t="s">
        <v>71</v>
      </c>
      <c r="Q439" s="561"/>
      <c r="R439" s="561"/>
      <c r="S439" s="561"/>
      <c r="T439" s="561"/>
      <c r="U439" s="561"/>
      <c r="V439" s="562"/>
      <c r="W439" s="37" t="s">
        <v>69</v>
      </c>
      <c r="X439" s="547">
        <f>IFERROR(SUM(X426:X437),"0")</f>
        <v>0</v>
      </c>
      <c r="Y439" s="547">
        <f>IFERROR(SUM(Y426:Y437),"0")</f>
        <v>0</v>
      </c>
      <c r="Z439" s="37"/>
      <c r="AA439" s="548"/>
      <c r="AB439" s="548"/>
      <c r="AC439" s="548"/>
    </row>
    <row r="440" spans="1:68" ht="14.25" customHeight="1" x14ac:dyDescent="0.25">
      <c r="A440" s="568" t="s">
        <v>134</v>
      </c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4"/>
      <c r="P440" s="564"/>
      <c r="Q440" s="564"/>
      <c r="R440" s="564"/>
      <c r="S440" s="564"/>
      <c r="T440" s="564"/>
      <c r="U440" s="564"/>
      <c r="V440" s="564"/>
      <c r="W440" s="564"/>
      <c r="X440" s="564"/>
      <c r="Y440" s="564"/>
      <c r="Z440" s="564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0</v>
      </c>
      <c r="Y441" s="546">
        <f>IFERROR(IF(X441="",0,CEILING((X441/$H441),1)*$H441),"")</f>
        <v>0</v>
      </c>
      <c r="Z441" s="36" t="str">
        <f>IFERROR(IF(Y441=0,"",ROUNDUP(Y441/H441,0)*0.01196),"")</f>
        <v/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16.5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6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/>
      <c r="M443" s="33" t="s">
        <v>104</v>
      </c>
      <c r="N443" s="33"/>
      <c r="O443" s="32">
        <v>70</v>
      </c>
      <c r="P443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69"/>
      <c r="B444" s="564"/>
      <c r="C444" s="564"/>
      <c r="D444" s="564"/>
      <c r="E444" s="564"/>
      <c r="F444" s="564"/>
      <c r="G444" s="564"/>
      <c r="H444" s="564"/>
      <c r="I444" s="564"/>
      <c r="J444" s="564"/>
      <c r="K444" s="564"/>
      <c r="L444" s="564"/>
      <c r="M444" s="564"/>
      <c r="N444" s="564"/>
      <c r="O444" s="570"/>
      <c r="P444" s="560" t="s">
        <v>71</v>
      </c>
      <c r="Q444" s="561"/>
      <c r="R444" s="561"/>
      <c r="S444" s="561"/>
      <c r="T444" s="561"/>
      <c r="U444" s="561"/>
      <c r="V444" s="562"/>
      <c r="W444" s="37" t="s">
        <v>72</v>
      </c>
      <c r="X444" s="547">
        <f>IFERROR(X441/H441,"0")+IFERROR(X442/H442,"0")+IFERROR(X443/H443,"0")</f>
        <v>0</v>
      </c>
      <c r="Y444" s="547">
        <f>IFERROR(Y441/H441,"0")+IFERROR(Y442/H442,"0")+IFERROR(Y443/H443,"0")</f>
        <v>0</v>
      </c>
      <c r="Z444" s="547">
        <f>IFERROR(IF(Z441="",0,Z441),"0")+IFERROR(IF(Z442="",0,Z442),"0")+IFERROR(IF(Z443="",0,Z443),"0")</f>
        <v>0</v>
      </c>
      <c r="AA444" s="548"/>
      <c r="AB444" s="548"/>
      <c r="AC444" s="548"/>
    </row>
    <row r="445" spans="1:68" x14ac:dyDescent="0.2">
      <c r="A445" s="564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70"/>
      <c r="P445" s="560" t="s">
        <v>71</v>
      </c>
      <c r="Q445" s="561"/>
      <c r="R445" s="561"/>
      <c r="S445" s="561"/>
      <c r="T445" s="561"/>
      <c r="U445" s="561"/>
      <c r="V445" s="562"/>
      <c r="W445" s="37" t="s">
        <v>69</v>
      </c>
      <c r="X445" s="547">
        <f>IFERROR(SUM(X441:X443),"0")</f>
        <v>0</v>
      </c>
      <c r="Y445" s="547">
        <f>IFERROR(SUM(Y441:Y443),"0")</f>
        <v>0</v>
      </c>
      <c r="Z445" s="37"/>
      <c r="AA445" s="548"/>
      <c r="AB445" s="548"/>
      <c r="AC445" s="548"/>
    </row>
    <row r="446" spans="1:68" ht="14.25" customHeight="1" x14ac:dyDescent="0.25">
      <c r="A446" s="568" t="s">
        <v>64</v>
      </c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4"/>
      <c r="P446" s="564"/>
      <c r="Q446" s="564"/>
      <c r="R446" s="564"/>
      <c r="S446" s="564"/>
      <c r="T446" s="564"/>
      <c r="U446" s="564"/>
      <c r="V446" s="564"/>
      <c r="W446" s="564"/>
      <c r="X446" s="564"/>
      <c r="Y446" s="564"/>
      <c r="Z446" s="564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ref="Y447:Y452" si="49"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0</v>
      </c>
      <c r="BN447" s="64">
        <f t="shared" ref="BN447:BN452" si="51">IFERROR(Y447*I447/H447,"0")</f>
        <v>0</v>
      </c>
      <c r="BO447" s="64">
        <f t="shared" ref="BO447:BO452" si="52">IFERROR(1/J447*(X447/H447),"0")</f>
        <v>0</v>
      </c>
      <c r="BP447" s="64">
        <f t="shared" ref="BP447:BP452" si="53">IFERROR(1/J447*(Y447/H447),"0")</f>
        <v>0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49"/>
        <v>0</v>
      </c>
      <c r="Z448" s="36" t="str">
        <f>IFERROR(IF(Y448=0,"",ROUNDUP(Y448/H448,0)*0.01196),"")</f>
        <v/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49"/>
        <v>0</v>
      </c>
      <c r="Z449" s="36" t="str">
        <f>IFERROR(IF(Y449=0,"",ROUNDUP(Y449/H449,0)*0.01196),"")</f>
        <v/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0</v>
      </c>
      <c r="BN449" s="64">
        <f t="shared" si="51"/>
        <v>0</v>
      </c>
      <c r="BO449" s="64">
        <f t="shared" si="52"/>
        <v>0</v>
      </c>
      <c r="BP449" s="64">
        <f t="shared" si="53"/>
        <v>0</v>
      </c>
    </row>
    <row r="450" spans="1:68" ht="27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6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0"/>
      <c r="P453" s="560" t="s">
        <v>71</v>
      </c>
      <c r="Q453" s="561"/>
      <c r="R453" s="561"/>
      <c r="S453" s="561"/>
      <c r="T453" s="561"/>
      <c r="U453" s="561"/>
      <c r="V453" s="562"/>
      <c r="W453" s="37" t="s">
        <v>72</v>
      </c>
      <c r="X453" s="547">
        <f>IFERROR(X447/H447,"0")+IFERROR(X448/H448,"0")+IFERROR(X449/H449,"0")+IFERROR(X450/H450,"0")+IFERROR(X451/H451,"0")+IFERROR(X452/H452,"0")</f>
        <v>0</v>
      </c>
      <c r="Y453" s="547">
        <f>IFERROR(Y447/H447,"0")+IFERROR(Y448/H448,"0")+IFERROR(Y449/H449,"0")+IFERROR(Y450/H450,"0")+IFERROR(Y451/H451,"0")+IFERROR(Y452/H452,"0")</f>
        <v>0</v>
      </c>
      <c r="Z453" s="547">
        <f>IFERROR(IF(Z447="",0,Z447),"0")+IFERROR(IF(Z448="",0,Z448),"0")+IFERROR(IF(Z449="",0,Z449),"0")+IFERROR(IF(Z450="",0,Z450),"0")+IFERROR(IF(Z451="",0,Z451),"0")+IFERROR(IF(Z452="",0,Z452),"0")</f>
        <v>0</v>
      </c>
      <c r="AA453" s="548"/>
      <c r="AB453" s="548"/>
      <c r="AC453" s="548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0"/>
      <c r="P454" s="560" t="s">
        <v>71</v>
      </c>
      <c r="Q454" s="561"/>
      <c r="R454" s="561"/>
      <c r="S454" s="561"/>
      <c r="T454" s="561"/>
      <c r="U454" s="561"/>
      <c r="V454" s="562"/>
      <c r="W454" s="37" t="s">
        <v>69</v>
      </c>
      <c r="X454" s="547">
        <f>IFERROR(SUM(X447:X452),"0")</f>
        <v>0</v>
      </c>
      <c r="Y454" s="547">
        <f>IFERROR(SUM(Y447:Y452),"0")</f>
        <v>0</v>
      </c>
      <c r="Z454" s="37"/>
      <c r="AA454" s="548"/>
      <c r="AB454" s="548"/>
      <c r="AC454" s="548"/>
    </row>
    <row r="455" spans="1:68" ht="14.25" customHeight="1" x14ac:dyDescent="0.25">
      <c r="A455" s="568" t="s">
        <v>73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41"/>
      <c r="AB455" s="541"/>
      <c r="AC455" s="541"/>
    </row>
    <row r="456" spans="1:68" ht="16.5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69"/>
      <c r="B459" s="564"/>
      <c r="C459" s="564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64"/>
      <c r="O459" s="570"/>
      <c r="P459" s="560" t="s">
        <v>71</v>
      </c>
      <c r="Q459" s="561"/>
      <c r="R459" s="561"/>
      <c r="S459" s="561"/>
      <c r="T459" s="561"/>
      <c r="U459" s="561"/>
      <c r="V459" s="562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64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70"/>
      <c r="P460" s="560" t="s">
        <v>71</v>
      </c>
      <c r="Q460" s="561"/>
      <c r="R460" s="561"/>
      <c r="S460" s="561"/>
      <c r="T460" s="561"/>
      <c r="U460" s="561"/>
      <c r="V460" s="562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602" t="s">
        <v>706</v>
      </c>
      <c r="B461" s="603"/>
      <c r="C461" s="603"/>
      <c r="D461" s="603"/>
      <c r="E461" s="603"/>
      <c r="F461" s="603"/>
      <c r="G461" s="603"/>
      <c r="H461" s="603"/>
      <c r="I461" s="603"/>
      <c r="J461" s="603"/>
      <c r="K461" s="603"/>
      <c r="L461" s="603"/>
      <c r="M461" s="603"/>
      <c r="N461" s="603"/>
      <c r="O461" s="603"/>
      <c r="P461" s="603"/>
      <c r="Q461" s="603"/>
      <c r="R461" s="603"/>
      <c r="S461" s="603"/>
      <c r="T461" s="603"/>
      <c r="U461" s="603"/>
      <c r="V461" s="603"/>
      <c r="W461" s="603"/>
      <c r="X461" s="603"/>
      <c r="Y461" s="603"/>
      <c r="Z461" s="603"/>
      <c r="AA461" s="48"/>
      <c r="AB461" s="48"/>
      <c r="AC461" s="48"/>
    </row>
    <row r="462" spans="1:68" ht="16.5" customHeight="1" x14ac:dyDescent="0.25">
      <c r="A462" s="563" t="s">
        <v>706</v>
      </c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4"/>
      <c r="P462" s="564"/>
      <c r="Q462" s="564"/>
      <c r="R462" s="564"/>
      <c r="S462" s="564"/>
      <c r="T462" s="564"/>
      <c r="U462" s="564"/>
      <c r="V462" s="564"/>
      <c r="W462" s="564"/>
      <c r="X462" s="564"/>
      <c r="Y462" s="564"/>
      <c r="Z462" s="564"/>
      <c r="AA462" s="540"/>
      <c r="AB462" s="540"/>
      <c r="AC462" s="540"/>
    </row>
    <row r="463" spans="1:68" ht="14.25" customHeight="1" x14ac:dyDescent="0.25">
      <c r="A463" s="568" t="s">
        <v>99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1"/>
      <c r="AB463" s="541"/>
      <c r="AC463" s="541"/>
    </row>
    <row r="464" spans="1:68" ht="27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68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9"/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70"/>
      <c r="P468" s="560" t="s">
        <v>71</v>
      </c>
      <c r="Q468" s="561"/>
      <c r="R468" s="561"/>
      <c r="S468" s="561"/>
      <c r="T468" s="561"/>
      <c r="U468" s="561"/>
      <c r="V468" s="562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0"/>
      <c r="P469" s="560" t="s">
        <v>71</v>
      </c>
      <c r="Q469" s="561"/>
      <c r="R469" s="561"/>
      <c r="S469" s="561"/>
      <c r="T469" s="561"/>
      <c r="U469" s="561"/>
      <c r="V469" s="562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customHeight="1" x14ac:dyDescent="0.25">
      <c r="A470" s="568" t="s">
        <v>134</v>
      </c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4"/>
      <c r="P470" s="564"/>
      <c r="Q470" s="564"/>
      <c r="R470" s="564"/>
      <c r="S470" s="564"/>
      <c r="T470" s="564"/>
      <c r="U470" s="564"/>
      <c r="V470" s="564"/>
      <c r="W470" s="564"/>
      <c r="X470" s="564"/>
      <c r="Y470" s="564"/>
      <c r="Z470" s="564"/>
      <c r="AA470" s="541"/>
      <c r="AB470" s="541"/>
      <c r="AC470" s="541"/>
    </row>
    <row r="471" spans="1:68" ht="27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755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6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70"/>
      <c r="P474" s="560" t="s">
        <v>71</v>
      </c>
      <c r="Q474" s="561"/>
      <c r="R474" s="561"/>
      <c r="S474" s="561"/>
      <c r="T474" s="561"/>
      <c r="U474" s="561"/>
      <c r="V474" s="562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70"/>
      <c r="P475" s="560" t="s">
        <v>71</v>
      </c>
      <c r="Q475" s="561"/>
      <c r="R475" s="561"/>
      <c r="S475" s="561"/>
      <c r="T475" s="561"/>
      <c r="U475" s="561"/>
      <c r="V475" s="562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68" t="s">
        <v>64</v>
      </c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4"/>
      <c r="P476" s="564"/>
      <c r="Q476" s="564"/>
      <c r="R476" s="564"/>
      <c r="S476" s="564"/>
      <c r="T476" s="564"/>
      <c r="U476" s="564"/>
      <c r="V476" s="564"/>
      <c r="W476" s="564"/>
      <c r="X476" s="564"/>
      <c r="Y476" s="564"/>
      <c r="Z476" s="564"/>
      <c r="AA476" s="541"/>
      <c r="AB476" s="541"/>
      <c r="AC476" s="541"/>
    </row>
    <row r="477" spans="1:68" ht="27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0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9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0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x14ac:dyDescent="0.2">
      <c r="A480" s="564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70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customHeight="1" x14ac:dyDescent="0.25">
      <c r="A481" s="568" t="s">
        <v>73</v>
      </c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4"/>
      <c r="P481" s="564"/>
      <c r="Q481" s="564"/>
      <c r="R481" s="564"/>
      <c r="S481" s="564"/>
      <c r="T481" s="564"/>
      <c r="U481" s="564"/>
      <c r="V481" s="564"/>
      <c r="W481" s="564"/>
      <c r="X481" s="564"/>
      <c r="Y481" s="564"/>
      <c r="Z481" s="564"/>
      <c r="AA481" s="541"/>
      <c r="AB481" s="541"/>
      <c r="AC481" s="541"/>
    </row>
    <row r="482" spans="1:68" ht="27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9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70"/>
      <c r="P483" s="560" t="s">
        <v>71</v>
      </c>
      <c r="Q483" s="561"/>
      <c r="R483" s="561"/>
      <c r="S483" s="561"/>
      <c r="T483" s="561"/>
      <c r="U483" s="561"/>
      <c r="V483" s="562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0"/>
      <c r="P484" s="560" t="s">
        <v>71</v>
      </c>
      <c r="Q484" s="561"/>
      <c r="R484" s="561"/>
      <c r="S484" s="561"/>
      <c r="T484" s="561"/>
      <c r="U484" s="561"/>
      <c r="V484" s="562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customHeight="1" x14ac:dyDescent="0.25">
      <c r="A485" s="568" t="s">
        <v>164</v>
      </c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4"/>
      <c r="P485" s="564"/>
      <c r="Q485" s="564"/>
      <c r="R485" s="564"/>
      <c r="S485" s="564"/>
      <c r="T485" s="564"/>
      <c r="U485" s="564"/>
      <c r="V485" s="564"/>
      <c r="W485" s="564"/>
      <c r="X485" s="564"/>
      <c r="Y485" s="564"/>
      <c r="Z485" s="564"/>
      <c r="AA485" s="541"/>
      <c r="AB485" s="541"/>
      <c r="AC485" s="541"/>
    </row>
    <row r="486" spans="1:68" ht="27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9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70"/>
      <c r="P488" s="560" t="s">
        <v>71</v>
      </c>
      <c r="Q488" s="561"/>
      <c r="R488" s="561"/>
      <c r="S488" s="561"/>
      <c r="T488" s="561"/>
      <c r="U488" s="561"/>
      <c r="V488" s="562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0"/>
      <c r="P489" s="560" t="s">
        <v>71</v>
      </c>
      <c r="Q489" s="561"/>
      <c r="R489" s="561"/>
      <c r="S489" s="561"/>
      <c r="T489" s="561"/>
      <c r="U489" s="561"/>
      <c r="V489" s="562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63" t="s">
        <v>743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540"/>
      <c r="AB490" s="540"/>
      <c r="AC490" s="540"/>
    </row>
    <row r="491" spans="1:68" ht="14.25" customHeight="1" x14ac:dyDescent="0.25">
      <c r="A491" s="568" t="s">
        <v>134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1"/>
      <c r="AB491" s="541"/>
      <c r="AC491" s="541"/>
    </row>
    <row r="492" spans="1:68" ht="27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9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70"/>
      <c r="P493" s="560" t="s">
        <v>71</v>
      </c>
      <c r="Q493" s="561"/>
      <c r="R493" s="561"/>
      <c r="S493" s="561"/>
      <c r="T493" s="561"/>
      <c r="U493" s="561"/>
      <c r="V493" s="562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0"/>
      <c r="P494" s="560" t="s">
        <v>71</v>
      </c>
      <c r="Q494" s="561"/>
      <c r="R494" s="561"/>
      <c r="S494" s="561"/>
      <c r="T494" s="561"/>
      <c r="U494" s="561"/>
      <c r="V494" s="562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0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709"/>
      <c r="P495" s="702" t="s">
        <v>747</v>
      </c>
      <c r="Q495" s="671"/>
      <c r="R495" s="671"/>
      <c r="S495" s="671"/>
      <c r="T495" s="671"/>
      <c r="U495" s="671"/>
      <c r="V495" s="672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1000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1017</v>
      </c>
      <c r="Z495" s="37"/>
      <c r="AA495" s="548"/>
      <c r="AB495" s="548"/>
      <c r="AC495" s="548"/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709"/>
      <c r="P496" s="702" t="s">
        <v>748</v>
      </c>
      <c r="Q496" s="671"/>
      <c r="R496" s="671"/>
      <c r="S496" s="671"/>
      <c r="T496" s="671"/>
      <c r="U496" s="671"/>
      <c r="V496" s="672"/>
      <c r="W496" s="37" t="s">
        <v>69</v>
      </c>
      <c r="X496" s="547">
        <f>IFERROR(SUM(BM22:BM492),"0")</f>
        <v>1037.1333333333334</v>
      </c>
      <c r="Y496" s="547">
        <f>IFERROR(SUM(BN22:BN492),"0")</f>
        <v>1054.857</v>
      </c>
      <c r="Z496" s="37"/>
      <c r="AA496" s="548"/>
      <c r="AB496" s="548"/>
      <c r="AC496" s="548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709"/>
      <c r="P497" s="702" t="s">
        <v>749</v>
      </c>
      <c r="Q497" s="671"/>
      <c r="R497" s="671"/>
      <c r="S497" s="671"/>
      <c r="T497" s="671"/>
      <c r="U497" s="671"/>
      <c r="V497" s="672"/>
      <c r="W497" s="37" t="s">
        <v>750</v>
      </c>
      <c r="X497" s="38">
        <f>ROUNDUP(SUM(BO22:BO492),0)</f>
        <v>2</v>
      </c>
      <c r="Y497" s="38">
        <f>ROUNDUP(SUM(BP22:BP492),0)</f>
        <v>2</v>
      </c>
      <c r="Z497" s="37"/>
      <c r="AA497" s="548"/>
      <c r="AB497" s="548"/>
      <c r="AC497" s="548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709"/>
      <c r="P498" s="702" t="s">
        <v>751</v>
      </c>
      <c r="Q498" s="671"/>
      <c r="R498" s="671"/>
      <c r="S498" s="671"/>
      <c r="T498" s="671"/>
      <c r="U498" s="671"/>
      <c r="V498" s="672"/>
      <c r="W498" s="37" t="s">
        <v>69</v>
      </c>
      <c r="X498" s="547">
        <f>GrossWeightTotal+PalletQtyTotal*25</f>
        <v>1087.1333333333334</v>
      </c>
      <c r="Y498" s="547">
        <f>GrossWeightTotalR+PalletQtyTotalR*25</f>
        <v>1104.857</v>
      </c>
      <c r="Z498" s="37"/>
      <c r="AA498" s="548"/>
      <c r="AB498" s="548"/>
      <c r="AC498" s="548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709"/>
      <c r="P499" s="702" t="s">
        <v>752</v>
      </c>
      <c r="Q499" s="671"/>
      <c r="R499" s="671"/>
      <c r="S499" s="671"/>
      <c r="T499" s="671"/>
      <c r="U499" s="671"/>
      <c r="V499" s="672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75.555555555555557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77</v>
      </c>
      <c r="Z499" s="37"/>
      <c r="AA499" s="548"/>
      <c r="AB499" s="548"/>
      <c r="AC499" s="548"/>
    </row>
    <row r="500" spans="1:32" ht="14.25" customHeight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709"/>
      <c r="P500" s="702" t="s">
        <v>753</v>
      </c>
      <c r="Q500" s="671"/>
      <c r="R500" s="671"/>
      <c r="S500" s="671"/>
      <c r="T500" s="671"/>
      <c r="U500" s="671"/>
      <c r="V500" s="672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1.6110399999999998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88" t="s">
        <v>97</v>
      </c>
      <c r="D502" s="621"/>
      <c r="E502" s="621"/>
      <c r="F502" s="621"/>
      <c r="G502" s="621"/>
      <c r="H502" s="622"/>
      <c r="I502" s="588" t="s">
        <v>250</v>
      </c>
      <c r="J502" s="621"/>
      <c r="K502" s="621"/>
      <c r="L502" s="621"/>
      <c r="M502" s="621"/>
      <c r="N502" s="621"/>
      <c r="O502" s="621"/>
      <c r="P502" s="621"/>
      <c r="Q502" s="621"/>
      <c r="R502" s="621"/>
      <c r="S502" s="622"/>
      <c r="T502" s="588" t="s">
        <v>535</v>
      </c>
      <c r="U502" s="622"/>
      <c r="V502" s="588" t="s">
        <v>592</v>
      </c>
      <c r="W502" s="621"/>
      <c r="X502" s="622"/>
      <c r="Y502" s="542" t="s">
        <v>644</v>
      </c>
      <c r="Z502" s="588" t="s">
        <v>706</v>
      </c>
      <c r="AA502" s="622"/>
      <c r="AB502" s="52"/>
      <c r="AC502" s="52"/>
      <c r="AF502" s="543"/>
    </row>
    <row r="503" spans="1:32" ht="14.25" customHeight="1" thickTop="1" x14ac:dyDescent="0.2">
      <c r="A503" s="594" t="s">
        <v>756</v>
      </c>
      <c r="B503" s="588" t="s">
        <v>63</v>
      </c>
      <c r="C503" s="588" t="s">
        <v>98</v>
      </c>
      <c r="D503" s="588" t="s">
        <v>115</v>
      </c>
      <c r="E503" s="588" t="s">
        <v>171</v>
      </c>
      <c r="F503" s="588" t="s">
        <v>190</v>
      </c>
      <c r="G503" s="588" t="s">
        <v>222</v>
      </c>
      <c r="H503" s="588" t="s">
        <v>97</v>
      </c>
      <c r="I503" s="588" t="s">
        <v>251</v>
      </c>
      <c r="J503" s="588" t="s">
        <v>292</v>
      </c>
      <c r="K503" s="588" t="s">
        <v>352</v>
      </c>
      <c r="L503" s="588" t="s">
        <v>397</v>
      </c>
      <c r="M503" s="588" t="s">
        <v>413</v>
      </c>
      <c r="N503" s="543"/>
      <c r="O503" s="588" t="s">
        <v>425</v>
      </c>
      <c r="P503" s="588" t="s">
        <v>435</v>
      </c>
      <c r="Q503" s="588" t="s">
        <v>442</v>
      </c>
      <c r="R503" s="588" t="s">
        <v>447</v>
      </c>
      <c r="S503" s="588" t="s">
        <v>525</v>
      </c>
      <c r="T503" s="588" t="s">
        <v>536</v>
      </c>
      <c r="U503" s="588" t="s">
        <v>570</v>
      </c>
      <c r="V503" s="588" t="s">
        <v>593</v>
      </c>
      <c r="W503" s="588" t="s">
        <v>625</v>
      </c>
      <c r="X503" s="588" t="s">
        <v>640</v>
      </c>
      <c r="Y503" s="588" t="s">
        <v>644</v>
      </c>
      <c r="Z503" s="588" t="s">
        <v>706</v>
      </c>
      <c r="AA503" s="588" t="s">
        <v>743</v>
      </c>
      <c r="AB503" s="52"/>
      <c r="AC503" s="52"/>
      <c r="AF503" s="543"/>
    </row>
    <row r="504" spans="1:32" ht="13.5" customHeight="1" thickBot="1" x14ac:dyDescent="0.25">
      <c r="A504" s="595"/>
      <c r="B504" s="589"/>
      <c r="C504" s="589"/>
      <c r="D504" s="589"/>
      <c r="E504" s="589"/>
      <c r="F504" s="589"/>
      <c r="G504" s="589"/>
      <c r="H504" s="589"/>
      <c r="I504" s="589"/>
      <c r="J504" s="589"/>
      <c r="K504" s="589"/>
      <c r="L504" s="589"/>
      <c r="M504" s="589"/>
      <c r="N504" s="543"/>
      <c r="O504" s="589"/>
      <c r="P504" s="589"/>
      <c r="Q504" s="589"/>
      <c r="R504" s="589"/>
      <c r="S504" s="589"/>
      <c r="T504" s="589"/>
      <c r="U504" s="589"/>
      <c r="V504" s="589"/>
      <c r="W504" s="589"/>
      <c r="X504" s="589"/>
      <c r="Y504" s="589"/>
      <c r="Z504" s="589"/>
      <c r="AA504" s="589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0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46">
        <f>IFERROR(Y86*1,"0")+IFERROR(Y87*1,"0")+IFERROR(Y88*1,"0")+IFERROR(Y92*1,"0")+IFERROR(Y93*1,"0")+IFERROR(Y94*1,"0")+IFERROR(Y95*1,"0")</f>
        <v>0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0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810</v>
      </c>
      <c r="U505" s="46">
        <f>IFERROR(Y367*1,"0")+IFERROR(Y368*1,"0")+IFERROR(Y369*1,"0")+IFERROR(Y373*1,"0")+IFERROR(Y374*1,"0")+IFERROR(Y378*1,"0")+IFERROR(Y379*1,"0")+IFERROR(Y383*1,"0")</f>
        <v>207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0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v/jm0mjekOc2+rGpjXaBnzUbyfpTvh0izU1HYvlNI/4bIr6XXpPQeS/9riEJPmyXjLu10YdVnZuXgQYbSMS13Q==" saltValue="CvQE3IIaC0CQe/G/s3Ztf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D433:E433"/>
    <mergeCell ref="D262:E262"/>
    <mergeCell ref="P368:T368"/>
    <mergeCell ref="P122:V122"/>
    <mergeCell ref="D237:E237"/>
    <mergeCell ref="P43:V43"/>
    <mergeCell ref="P285:V285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Q6:R6"/>
    <mergeCell ref="P243:T243"/>
    <mergeCell ref="D29:E29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75:T75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P357:T357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F5:G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V11:W11"/>
    <mergeCell ref="A370:O371"/>
    <mergeCell ref="D457:E457"/>
    <mergeCell ref="P367:T367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A9:C9"/>
    <mergeCell ref="D373:E373"/>
    <mergeCell ref="D202:E202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32:V32"/>
    <mergeCell ref="P474:V474"/>
    <mergeCell ref="Q13:R13"/>
    <mergeCell ref="P97:V97"/>
    <mergeCell ref="D389:E389"/>
    <mergeCell ref="P47:V47"/>
    <mergeCell ref="P176:T176"/>
    <mergeCell ref="P114:T114"/>
    <mergeCell ref="P241:T241"/>
    <mergeCell ref="P41:T41"/>
    <mergeCell ref="A157:Z157"/>
    <mergeCell ref="A35:O36"/>
    <mergeCell ref="A481:Z481"/>
    <mergeCell ref="A399:O400"/>
    <mergeCell ref="P61:T61"/>
    <mergeCell ref="A273:Z273"/>
    <mergeCell ref="D436:E436"/>
    <mergeCell ref="D292:E292"/>
    <mergeCell ref="P346:T346"/>
    <mergeCell ref="D227:E227"/>
    <mergeCell ref="P321:T321"/>
    <mergeCell ref="P125:T125"/>
    <mergeCell ref="A455:Z455"/>
    <mergeCell ref="D320:E320"/>
    <mergeCell ref="D447:E447"/>
    <mergeCell ref="A127:O128"/>
    <mergeCell ref="P301:T301"/>
    <mergeCell ref="P255:V255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A461:Z461"/>
    <mergeCell ref="D288:E288"/>
    <mergeCell ref="P130:T130"/>
    <mergeCell ref="P421:V421"/>
    <mergeCell ref="D136:E136"/>
    <mergeCell ref="D434:E434"/>
    <mergeCell ref="P46:T46"/>
    <mergeCell ref="D154:E154"/>
    <mergeCell ref="D225:E225"/>
    <mergeCell ref="D22:E22"/>
    <mergeCell ref="M17:M18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D383:E383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D415:E415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A12:M12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A483:O484"/>
    <mergeCell ref="P353:T353"/>
    <mergeCell ref="P82:V82"/>
    <mergeCell ref="A134:Z134"/>
    <mergeCell ref="A265:Z26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H503:H504"/>
    <mergeCell ref="P442:T442"/>
    <mergeCell ref="P467:T467"/>
    <mergeCell ref="P489:V489"/>
    <mergeCell ref="D448:E448"/>
    <mergeCell ref="P354:V354"/>
    <mergeCell ref="P183:V183"/>
    <mergeCell ref="A43:O44"/>
    <mergeCell ref="P133:V133"/>
    <mergeCell ref="D390:E390"/>
    <mergeCell ref="A123:Z123"/>
    <mergeCell ref="P127:V127"/>
    <mergeCell ref="Y503:Y504"/>
    <mergeCell ref="D492:E492"/>
    <mergeCell ref="Z503:Z504"/>
    <mergeCell ref="A132:O133"/>
    <mergeCell ref="P439:V439"/>
    <mergeCell ref="A438:O439"/>
    <mergeCell ref="P427:T427"/>
    <mergeCell ref="P497:V497"/>
    <mergeCell ref="P484:V484"/>
    <mergeCell ref="E503:E504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P417:V417"/>
    <mergeCell ref="Q12:R12"/>
    <mergeCell ref="I17:I18"/>
    <mergeCell ref="D141:E141"/>
    <mergeCell ref="D306:E306"/>
    <mergeCell ref="D135:E135"/>
    <mergeCell ref="P456:T456"/>
    <mergeCell ref="A246:O247"/>
    <mergeCell ref="P414:T414"/>
    <mergeCell ref="P352:T352"/>
    <mergeCell ref="D72:E72"/>
    <mergeCell ref="A326:Z326"/>
    <mergeCell ref="P178:V178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P245:T245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8:M8"/>
    <mergeCell ref="D300:E300"/>
    <mergeCell ref="P279:V279"/>
    <mergeCell ref="P237:T237"/>
    <mergeCell ref="P329:T329"/>
    <mergeCell ref="P158:T15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H9:I9"/>
    <mergeCell ref="P24:V24"/>
    <mergeCell ref="A49:Z49"/>
    <mergeCell ref="P211:V211"/>
    <mergeCell ref="P89:V89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P56:T56"/>
    <mergeCell ref="D66:E66"/>
    <mergeCell ref="D53:E53"/>
    <mergeCell ref="A50:Z50"/>
    <mergeCell ref="W17:W18"/>
    <mergeCell ref="D92:E92"/>
    <mergeCell ref="D55:E55"/>
    <mergeCell ref="D30:E30"/>
    <mergeCell ref="D67:E67"/>
    <mergeCell ref="A140:Z140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86 X92 X100 X102 X113 X115 X158 X160:X161 X191:X192 X194 X205 X207:X210 X268:X269 X315 X342:X345 X352 X378 X389 X412 X428 X431 X441 X447:X449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u7bnE+F5mFxI8eQteTOjGD2LTGuaROse0KS5isKcKAdcGIPeJW+YNtipDA+AYxvK4EqoG65blwDioDw0Xs6uRQ==" saltValue="3vlPepPFmA6zf3pOBuUc6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2025-10-22T09:02:50Z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