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DC3012-C9FC-4350-85EA-7836D989FD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2" l="1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X273" i="2"/>
  <c r="X272" i="2"/>
  <c r="BP271" i="2"/>
  <c r="BO271" i="2"/>
  <c r="BN271" i="2"/>
  <c r="BM271" i="2"/>
  <c r="Z271" i="2"/>
  <c r="Y271" i="2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BN264" i="2" s="1"/>
  <c r="P264" i="2"/>
  <c r="BO263" i="2"/>
  <c r="BM263" i="2"/>
  <c r="Z263" i="2"/>
  <c r="Y263" i="2"/>
  <c r="BP263" i="2" s="1"/>
  <c r="P263" i="2"/>
  <c r="BO262" i="2"/>
  <c r="BM262" i="2"/>
  <c r="Z262" i="2"/>
  <c r="Y262" i="2"/>
  <c r="BN262" i="2" s="1"/>
  <c r="P262" i="2"/>
  <c r="X260" i="2"/>
  <c r="X259" i="2"/>
  <c r="BO258" i="2"/>
  <c r="BM258" i="2"/>
  <c r="Z258" i="2"/>
  <c r="Y258" i="2"/>
  <c r="BP258" i="2" s="1"/>
  <c r="P258" i="2"/>
  <c r="BO257" i="2"/>
  <c r="BM257" i="2"/>
  <c r="Z257" i="2"/>
  <c r="Y257" i="2"/>
  <c r="BN257" i="2" s="1"/>
  <c r="P257" i="2"/>
  <c r="BO256" i="2"/>
  <c r="BM256" i="2"/>
  <c r="Z256" i="2"/>
  <c r="Y256" i="2"/>
  <c r="BP256" i="2" s="1"/>
  <c r="P256" i="2"/>
  <c r="X254" i="2"/>
  <c r="Z253" i="2"/>
  <c r="X253" i="2"/>
  <c r="BO252" i="2"/>
  <c r="BN252" i="2"/>
  <c r="BM252" i="2"/>
  <c r="Z252" i="2"/>
  <c r="Y252" i="2"/>
  <c r="BP252" i="2" s="1"/>
  <c r="P252" i="2"/>
  <c r="BO251" i="2"/>
  <c r="BM251" i="2"/>
  <c r="Z251" i="2"/>
  <c r="Y251" i="2"/>
  <c r="P251" i="2"/>
  <c r="X249" i="2"/>
  <c r="X248" i="2"/>
  <c r="BO247" i="2"/>
  <c r="BM247" i="2"/>
  <c r="Z247" i="2"/>
  <c r="Y247" i="2"/>
  <c r="BN247" i="2" s="1"/>
  <c r="P247" i="2"/>
  <c r="BP246" i="2"/>
  <c r="BO246" i="2"/>
  <c r="BN246" i="2"/>
  <c r="BM246" i="2"/>
  <c r="Z246" i="2"/>
  <c r="Z248" i="2" s="1"/>
  <c r="Y246" i="2"/>
  <c r="P246" i="2"/>
  <c r="BO245" i="2"/>
  <c r="BM245" i="2"/>
  <c r="Z245" i="2"/>
  <c r="Y245" i="2"/>
  <c r="P245" i="2"/>
  <c r="X241" i="2"/>
  <c r="X240" i="2"/>
  <c r="BO239" i="2"/>
  <c r="BM239" i="2"/>
  <c r="Z239" i="2"/>
  <c r="Z240" i="2" s="1"/>
  <c r="Y239" i="2"/>
  <c r="P239" i="2"/>
  <c r="X237" i="2"/>
  <c r="X236" i="2"/>
  <c r="BO235" i="2"/>
  <c r="BM235" i="2"/>
  <c r="Z235" i="2"/>
  <c r="Z236" i="2" s="1"/>
  <c r="Y235" i="2"/>
  <c r="Y236" i="2" s="1"/>
  <c r="P235" i="2"/>
  <c r="X231" i="2"/>
  <c r="Z230" i="2"/>
  <c r="X230" i="2"/>
  <c r="BO229" i="2"/>
  <c r="BM229" i="2"/>
  <c r="Z229" i="2"/>
  <c r="Y229" i="2"/>
  <c r="P229" i="2"/>
  <c r="X225" i="2"/>
  <c r="X224" i="2"/>
  <c r="BO223" i="2"/>
  <c r="BM223" i="2"/>
  <c r="Z223" i="2"/>
  <c r="Z224" i="2" s="1"/>
  <c r="Y223" i="2"/>
  <c r="P223" i="2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Y219" i="2" s="1"/>
  <c r="P216" i="2"/>
  <c r="X213" i="2"/>
  <c r="X212" i="2"/>
  <c r="BO211" i="2"/>
  <c r="BM211" i="2"/>
  <c r="Z211" i="2"/>
  <c r="Y211" i="2"/>
  <c r="BP211" i="2" s="1"/>
  <c r="P211" i="2"/>
  <c r="BO210" i="2"/>
  <c r="BM210" i="2"/>
  <c r="Z210" i="2"/>
  <c r="Y210" i="2"/>
  <c r="P210" i="2"/>
  <c r="BO209" i="2"/>
  <c r="BM209" i="2"/>
  <c r="Z209" i="2"/>
  <c r="Z212" i="2" s="1"/>
  <c r="Y209" i="2"/>
  <c r="P209" i="2"/>
  <c r="X207" i="2"/>
  <c r="X206" i="2"/>
  <c r="BO205" i="2"/>
  <c r="BM205" i="2"/>
  <c r="Z205" i="2"/>
  <c r="Z206" i="2" s="1"/>
  <c r="Y205" i="2"/>
  <c r="Y207" i="2" s="1"/>
  <c r="P205" i="2"/>
  <c r="X202" i="2"/>
  <c r="X201" i="2"/>
  <c r="BO200" i="2"/>
  <c r="BM200" i="2"/>
  <c r="Z200" i="2"/>
  <c r="Z201" i="2" s="1"/>
  <c r="Y200" i="2"/>
  <c r="Y202" i="2" s="1"/>
  <c r="X197" i="2"/>
  <c r="X196" i="2"/>
  <c r="BO195" i="2"/>
  <c r="BM195" i="2"/>
  <c r="Z195" i="2"/>
  <c r="Y195" i="2"/>
  <c r="BN195" i="2" s="1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Z196" i="2" s="1"/>
  <c r="Y193" i="2"/>
  <c r="P193" i="2"/>
  <c r="BO192" i="2"/>
  <c r="BM192" i="2"/>
  <c r="Z192" i="2"/>
  <c r="Y192" i="2"/>
  <c r="BP192" i="2" s="1"/>
  <c r="P192" i="2"/>
  <c r="BO191" i="2"/>
  <c r="BM191" i="2"/>
  <c r="Z191" i="2"/>
  <c r="Y191" i="2"/>
  <c r="P191" i="2"/>
  <c r="X188" i="2"/>
  <c r="X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BN184" i="2" s="1"/>
  <c r="P184" i="2"/>
  <c r="BO183" i="2"/>
  <c r="BM183" i="2"/>
  <c r="Z183" i="2"/>
  <c r="Z187" i="2" s="1"/>
  <c r="Y183" i="2"/>
  <c r="P183" i="2"/>
  <c r="X181" i="2"/>
  <c r="Y180" i="2"/>
  <c r="X180" i="2"/>
  <c r="BO179" i="2"/>
  <c r="BM179" i="2"/>
  <c r="Z179" i="2"/>
  <c r="Z180" i="2" s="1"/>
  <c r="Y179" i="2"/>
  <c r="P179" i="2"/>
  <c r="X175" i="2"/>
  <c r="X174" i="2"/>
  <c r="BO173" i="2"/>
  <c r="BM173" i="2"/>
  <c r="Z173" i="2"/>
  <c r="Z174" i="2" s="1"/>
  <c r="Y173" i="2"/>
  <c r="Y175" i="2" s="1"/>
  <c r="X171" i="2"/>
  <c r="X170" i="2"/>
  <c r="BO169" i="2"/>
  <c r="BM169" i="2"/>
  <c r="Z169" i="2"/>
  <c r="Y169" i="2"/>
  <c r="BP169" i="2" s="1"/>
  <c r="P169" i="2"/>
  <c r="BO168" i="2"/>
  <c r="BM168" i="2"/>
  <c r="Z168" i="2"/>
  <c r="Z170" i="2" s="1"/>
  <c r="Y168" i="2"/>
  <c r="BP168" i="2" s="1"/>
  <c r="P168" i="2"/>
  <c r="BO167" i="2"/>
  <c r="BM167" i="2"/>
  <c r="Z167" i="2"/>
  <c r="Y167" i="2"/>
  <c r="Y171" i="2" s="1"/>
  <c r="P167" i="2"/>
  <c r="X163" i="2"/>
  <c r="X162" i="2"/>
  <c r="BP161" i="2"/>
  <c r="BO161" i="2"/>
  <c r="BN161" i="2"/>
  <c r="BM161" i="2"/>
  <c r="Z161" i="2"/>
  <c r="Z162" i="2" s="1"/>
  <c r="Y161" i="2"/>
  <c r="P161" i="2"/>
  <c r="BO160" i="2"/>
  <c r="BM160" i="2"/>
  <c r="Z160" i="2"/>
  <c r="Y160" i="2"/>
  <c r="BP160" i="2" s="1"/>
  <c r="P160" i="2"/>
  <c r="Y156" i="2"/>
  <c r="X156" i="2"/>
  <c r="Z155" i="2"/>
  <c r="X155" i="2"/>
  <c r="BO154" i="2"/>
  <c r="BM154" i="2"/>
  <c r="Z154" i="2"/>
  <c r="Y154" i="2"/>
  <c r="P154" i="2"/>
  <c r="X151" i="2"/>
  <c r="X150" i="2"/>
  <c r="BP149" i="2"/>
  <c r="BO149" i="2"/>
  <c r="BN149" i="2"/>
  <c r="BM149" i="2"/>
  <c r="Z149" i="2"/>
  <c r="Z150" i="2" s="1"/>
  <c r="Y149" i="2"/>
  <c r="Y151" i="2" s="1"/>
  <c r="P149" i="2"/>
  <c r="X146" i="2"/>
  <c r="X145" i="2"/>
  <c r="BO144" i="2"/>
  <c r="BM144" i="2"/>
  <c r="Z144" i="2"/>
  <c r="Z145" i="2" s="1"/>
  <c r="Y144" i="2"/>
  <c r="P144" i="2"/>
  <c r="X141" i="2"/>
  <c r="Z140" i="2"/>
  <c r="X140" i="2"/>
  <c r="BO139" i="2"/>
  <c r="BM139" i="2"/>
  <c r="Z139" i="2"/>
  <c r="Y139" i="2"/>
  <c r="P139" i="2"/>
  <c r="X136" i="2"/>
  <c r="X135" i="2"/>
  <c r="BP134" i="2"/>
  <c r="BO134" i="2"/>
  <c r="BN134" i="2"/>
  <c r="BM134" i="2"/>
  <c r="Z134" i="2"/>
  <c r="Y134" i="2"/>
  <c r="P134" i="2"/>
  <c r="BO133" i="2"/>
  <c r="BM133" i="2"/>
  <c r="Z133" i="2"/>
  <c r="Y133" i="2"/>
  <c r="P133" i="2"/>
  <c r="X130" i="2"/>
  <c r="X129" i="2"/>
  <c r="BO128" i="2"/>
  <c r="BM128" i="2"/>
  <c r="Z128" i="2"/>
  <c r="Y128" i="2"/>
  <c r="P128" i="2"/>
  <c r="BO127" i="2"/>
  <c r="BM127" i="2"/>
  <c r="Z127" i="2"/>
  <c r="Y127" i="2"/>
  <c r="BN127" i="2" s="1"/>
  <c r="P127" i="2"/>
  <c r="X124" i="2"/>
  <c r="X123" i="2"/>
  <c r="BO122" i="2"/>
  <c r="BM122" i="2"/>
  <c r="Z122" i="2"/>
  <c r="Y122" i="2"/>
  <c r="P122" i="2"/>
  <c r="BO121" i="2"/>
  <c r="BM121" i="2"/>
  <c r="Z121" i="2"/>
  <c r="Z123" i="2" s="1"/>
  <c r="Y121" i="2"/>
  <c r="BN121" i="2" s="1"/>
  <c r="P121" i="2"/>
  <c r="X118" i="2"/>
  <c r="X117" i="2"/>
  <c r="BO116" i="2"/>
  <c r="BM116" i="2"/>
  <c r="Z116" i="2"/>
  <c r="Z117" i="2" s="1"/>
  <c r="Y116" i="2"/>
  <c r="Y118" i="2" s="1"/>
  <c r="P116" i="2"/>
  <c r="X114" i="2"/>
  <c r="X113" i="2"/>
  <c r="BO112" i="2"/>
  <c r="BM112" i="2"/>
  <c r="Z112" i="2"/>
  <c r="Z113" i="2" s="1"/>
  <c r="Y112" i="2"/>
  <c r="Y114" i="2" s="1"/>
  <c r="P112" i="2"/>
  <c r="X110" i="2"/>
  <c r="X109" i="2"/>
  <c r="BO108" i="2"/>
  <c r="BM108" i="2"/>
  <c r="Z108" i="2"/>
  <c r="Y108" i="2"/>
  <c r="BN108" i="2" s="1"/>
  <c r="P108" i="2"/>
  <c r="BO107" i="2"/>
  <c r="BM107" i="2"/>
  <c r="Z107" i="2"/>
  <c r="Y107" i="2"/>
  <c r="BN107" i="2" s="1"/>
  <c r="P107" i="2"/>
  <c r="BO106" i="2"/>
  <c r="BM106" i="2"/>
  <c r="Z106" i="2"/>
  <c r="Y106" i="2"/>
  <c r="P106" i="2"/>
  <c r="BO105" i="2"/>
  <c r="BM105" i="2"/>
  <c r="Z105" i="2"/>
  <c r="Y105" i="2"/>
  <c r="BP105" i="2" s="1"/>
  <c r="P105" i="2"/>
  <c r="BO104" i="2"/>
  <c r="BN104" i="2"/>
  <c r="BM104" i="2"/>
  <c r="Z104" i="2"/>
  <c r="Y104" i="2"/>
  <c r="BP104" i="2" s="1"/>
  <c r="P104" i="2"/>
  <c r="BO103" i="2"/>
  <c r="BM103" i="2"/>
  <c r="Z103" i="2"/>
  <c r="Y103" i="2"/>
  <c r="BN103" i="2" s="1"/>
  <c r="P103" i="2"/>
  <c r="BO102" i="2"/>
  <c r="BM102" i="2"/>
  <c r="Z102" i="2"/>
  <c r="Y102" i="2"/>
  <c r="BP102" i="2" s="1"/>
  <c r="P102" i="2"/>
  <c r="X99" i="2"/>
  <c r="X98" i="2"/>
  <c r="BO97" i="2"/>
  <c r="BM97" i="2"/>
  <c r="Z97" i="2"/>
  <c r="Y97" i="2"/>
  <c r="BN97" i="2" s="1"/>
  <c r="P97" i="2"/>
  <c r="BO96" i="2"/>
  <c r="BM96" i="2"/>
  <c r="Z96" i="2"/>
  <c r="Y96" i="2"/>
  <c r="P96" i="2"/>
  <c r="X93" i="2"/>
  <c r="X92" i="2"/>
  <c r="BO91" i="2"/>
  <c r="BN91" i="2"/>
  <c r="BM91" i="2"/>
  <c r="Z91" i="2"/>
  <c r="Y91" i="2"/>
  <c r="BP91" i="2" s="1"/>
  <c r="P91" i="2"/>
  <c r="BO90" i="2"/>
  <c r="BM90" i="2"/>
  <c r="Z90" i="2"/>
  <c r="Y90" i="2"/>
  <c r="P90" i="2"/>
  <c r="BP89" i="2"/>
  <c r="BO89" i="2"/>
  <c r="BN89" i="2"/>
  <c r="BM89" i="2"/>
  <c r="Z89" i="2"/>
  <c r="Y89" i="2"/>
  <c r="P89" i="2"/>
  <c r="BO88" i="2"/>
  <c r="BM88" i="2"/>
  <c r="Z88" i="2"/>
  <c r="Y88" i="2"/>
  <c r="BP88" i="2" s="1"/>
  <c r="P88" i="2"/>
  <c r="BO87" i="2"/>
  <c r="BM87" i="2"/>
  <c r="Z87" i="2"/>
  <c r="Y87" i="2"/>
  <c r="P87" i="2"/>
  <c r="BO86" i="2"/>
  <c r="BM86" i="2"/>
  <c r="Z86" i="2"/>
  <c r="Y86" i="2"/>
  <c r="BN86" i="2" s="1"/>
  <c r="P86" i="2"/>
  <c r="X83" i="2"/>
  <c r="X82" i="2"/>
  <c r="BO81" i="2"/>
  <c r="BM81" i="2"/>
  <c r="Z81" i="2"/>
  <c r="Y81" i="2"/>
  <c r="P81" i="2"/>
  <c r="BO80" i="2"/>
  <c r="BM80" i="2"/>
  <c r="Z80" i="2"/>
  <c r="Y80" i="2"/>
  <c r="P80" i="2"/>
  <c r="X77" i="2"/>
  <c r="X76" i="2"/>
  <c r="BO75" i="2"/>
  <c r="BM75" i="2"/>
  <c r="Z75" i="2"/>
  <c r="Z76" i="2" s="1"/>
  <c r="Y75" i="2"/>
  <c r="Y76" i="2" s="1"/>
  <c r="P75" i="2"/>
  <c r="X72" i="2"/>
  <c r="X71" i="2"/>
  <c r="BO70" i="2"/>
  <c r="BM70" i="2"/>
  <c r="Z70" i="2"/>
  <c r="Y70" i="2"/>
  <c r="P70" i="2"/>
  <c r="BO69" i="2"/>
  <c r="BM69" i="2"/>
  <c r="Z69" i="2"/>
  <c r="Y69" i="2"/>
  <c r="P69" i="2"/>
  <c r="X66" i="2"/>
  <c r="X65" i="2"/>
  <c r="BP64" i="2"/>
  <c r="BO64" i="2"/>
  <c r="BN64" i="2"/>
  <c r="BM64" i="2"/>
  <c r="Z64" i="2"/>
  <c r="Y64" i="2"/>
  <c r="P64" i="2"/>
  <c r="BO63" i="2"/>
  <c r="BM63" i="2"/>
  <c r="Z63" i="2"/>
  <c r="Y63" i="2"/>
  <c r="P63" i="2"/>
  <c r="BO62" i="2"/>
  <c r="BM62" i="2"/>
  <c r="Z62" i="2"/>
  <c r="Z65" i="2" s="1"/>
  <c r="Y62" i="2"/>
  <c r="P62" i="2"/>
  <c r="X60" i="2"/>
  <c r="X59" i="2"/>
  <c r="BP58" i="2"/>
  <c r="BO58" i="2"/>
  <c r="BN58" i="2"/>
  <c r="BM58" i="2"/>
  <c r="Z58" i="2"/>
  <c r="Y58" i="2"/>
  <c r="P58" i="2"/>
  <c r="BO57" i="2"/>
  <c r="BM57" i="2"/>
  <c r="Z57" i="2"/>
  <c r="Y57" i="2"/>
  <c r="P57" i="2"/>
  <c r="Y55" i="2"/>
  <c r="X55" i="2"/>
  <c r="X54" i="2"/>
  <c r="BO53" i="2"/>
  <c r="BM53" i="2"/>
  <c r="Z53" i="2"/>
  <c r="Z54" i="2" s="1"/>
  <c r="Y53" i="2"/>
  <c r="BN53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P42" i="2"/>
  <c r="BP41" i="2"/>
  <c r="BO41" i="2"/>
  <c r="BN41" i="2"/>
  <c r="BM41" i="2"/>
  <c r="Z41" i="2"/>
  <c r="Z45" i="2" s="1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P34" i="2"/>
  <c r="BO34" i="2"/>
  <c r="BN34" i="2"/>
  <c r="BM34" i="2"/>
  <c r="Z34" i="2"/>
  <c r="Z37" i="2" s="1"/>
  <c r="Y34" i="2"/>
  <c r="Y38" i="2" s="1"/>
  <c r="P34" i="2"/>
  <c r="X31" i="2"/>
  <c r="X30" i="2"/>
  <c r="BO29" i="2"/>
  <c r="BN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3" i="2"/>
  <c r="X278" i="2" s="1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46" i="2" l="1"/>
  <c r="BP43" i="2"/>
  <c r="BN57" i="2"/>
  <c r="Y60" i="2"/>
  <c r="BP80" i="2"/>
  <c r="BN80" i="2"/>
  <c r="BP90" i="2"/>
  <c r="BN90" i="2"/>
  <c r="BP106" i="2"/>
  <c r="BN106" i="2"/>
  <c r="BP108" i="2"/>
  <c r="Y109" i="2"/>
  <c r="BP116" i="2"/>
  <c r="Y117" i="2"/>
  <c r="BP133" i="2"/>
  <c r="BN133" i="2"/>
  <c r="Y140" i="2"/>
  <c r="BP139" i="2"/>
  <c r="BN139" i="2"/>
  <c r="Y162" i="2"/>
  <c r="Y163" i="2"/>
  <c r="BP184" i="2"/>
  <c r="BP191" i="2"/>
  <c r="Y196" i="2"/>
  <c r="BN191" i="2"/>
  <c r="BP209" i="2"/>
  <c r="BN209" i="2"/>
  <c r="Y230" i="2"/>
  <c r="BP229" i="2"/>
  <c r="BN229" i="2"/>
  <c r="Y248" i="2"/>
  <c r="BP245" i="2"/>
  <c r="BN245" i="2"/>
  <c r="Z30" i="2"/>
  <c r="BP35" i="2"/>
  <c r="BN35" i="2"/>
  <c r="X275" i="2"/>
  <c r="Y37" i="2"/>
  <c r="BP42" i="2"/>
  <c r="BN42" i="2"/>
  <c r="BP63" i="2"/>
  <c r="BN63" i="2"/>
  <c r="BP69" i="2"/>
  <c r="BN69" i="2"/>
  <c r="Y83" i="2"/>
  <c r="BP81" i="2"/>
  <c r="Y82" i="2"/>
  <c r="Z92" i="2"/>
  <c r="BP96" i="2"/>
  <c r="Y98" i="2"/>
  <c r="BP127" i="2"/>
  <c r="BP128" i="2"/>
  <c r="BN128" i="2"/>
  <c r="Y141" i="2"/>
  <c r="Y145" i="2"/>
  <c r="Y146" i="2"/>
  <c r="Y155" i="2"/>
  <c r="BP154" i="2"/>
  <c r="BN154" i="2"/>
  <c r="BP179" i="2"/>
  <c r="Y181" i="2"/>
  <c r="BN179" i="2"/>
  <c r="Y212" i="2"/>
  <c r="BP210" i="2"/>
  <c r="Y213" i="2"/>
  <c r="Y225" i="2"/>
  <c r="BN223" i="2"/>
  <c r="Y231" i="2"/>
  <c r="Y237" i="2"/>
  <c r="BP239" i="2"/>
  <c r="BN239" i="2"/>
  <c r="Y249" i="2"/>
  <c r="Y253" i="2"/>
  <c r="BP251" i="2"/>
  <c r="BN251" i="2"/>
  <c r="Y254" i="2"/>
  <c r="BP262" i="2"/>
  <c r="BP264" i="2"/>
  <c r="BP267" i="2"/>
  <c r="X276" i="2"/>
  <c r="X277" i="2" s="1"/>
  <c r="X274" i="2"/>
  <c r="BP28" i="2"/>
  <c r="Y45" i="2"/>
  <c r="BP53" i="2"/>
  <c r="Y54" i="2"/>
  <c r="Z59" i="2"/>
  <c r="Y66" i="2"/>
  <c r="Z71" i="2"/>
  <c r="Y72" i="2"/>
  <c r="Z82" i="2"/>
  <c r="BP86" i="2"/>
  <c r="Y92" i="2"/>
  <c r="Z98" i="2"/>
  <c r="BP97" i="2"/>
  <c r="BP103" i="2"/>
  <c r="Z109" i="2"/>
  <c r="BP121" i="2"/>
  <c r="Y123" i="2"/>
  <c r="Z129" i="2"/>
  <c r="Z135" i="2"/>
  <c r="Y136" i="2"/>
  <c r="Y188" i="2"/>
  <c r="BP195" i="2"/>
  <c r="Z218" i="2"/>
  <c r="Z259" i="2"/>
  <c r="BP257" i="2"/>
  <c r="Z272" i="2"/>
  <c r="BN263" i="2"/>
  <c r="BN265" i="2"/>
  <c r="BN270" i="2"/>
  <c r="Z279" i="2"/>
  <c r="BN75" i="2"/>
  <c r="BN168" i="2"/>
  <c r="BN173" i="2"/>
  <c r="BN205" i="2"/>
  <c r="Y59" i="2"/>
  <c r="BN81" i="2"/>
  <c r="Y93" i="2"/>
  <c r="BN116" i="2"/>
  <c r="BN210" i="2"/>
  <c r="BN22" i="2"/>
  <c r="BN49" i="2"/>
  <c r="BP75" i="2"/>
  <c r="BN87" i="2"/>
  <c r="Y99" i="2"/>
  <c r="Y110" i="2"/>
  <c r="BN122" i="2"/>
  <c r="BP173" i="2"/>
  <c r="BN185" i="2"/>
  <c r="Y197" i="2"/>
  <c r="BP205" i="2"/>
  <c r="BN216" i="2"/>
  <c r="BN258" i="2"/>
  <c r="BN268" i="2"/>
  <c r="BP87" i="2"/>
  <c r="BP122" i="2"/>
  <c r="Y174" i="2"/>
  <c r="Y206" i="2"/>
  <c r="BP216" i="2"/>
  <c r="BP22" i="2"/>
  <c r="BP49" i="2"/>
  <c r="BP223" i="2"/>
  <c r="Y23" i="2"/>
  <c r="Y50" i="2"/>
  <c r="BN183" i="2"/>
  <c r="BN194" i="2"/>
  <c r="BN200" i="2"/>
  <c r="BN256" i="2"/>
  <c r="Y259" i="2"/>
  <c r="BN266" i="2"/>
  <c r="Y30" i="2"/>
  <c r="Y77" i="2"/>
  <c r="BN102" i="2"/>
  <c r="BN112" i="2"/>
  <c r="Y129" i="2"/>
  <c r="BN169" i="2"/>
  <c r="Y224" i="2"/>
  <c r="Y240" i="2"/>
  <c r="BN62" i="2"/>
  <c r="Y65" i="2"/>
  <c r="BN88" i="2"/>
  <c r="BP112" i="2"/>
  <c r="Y124" i="2"/>
  <c r="BN186" i="2"/>
  <c r="BN217" i="2"/>
  <c r="BN235" i="2"/>
  <c r="Y260" i="2"/>
  <c r="BN269" i="2"/>
  <c r="Y272" i="2"/>
  <c r="BN96" i="2"/>
  <c r="BN44" i="2"/>
  <c r="Y135" i="2"/>
  <c r="Y150" i="2"/>
  <c r="BP200" i="2"/>
  <c r="BN211" i="2"/>
  <c r="F9" i="2"/>
  <c r="Y31" i="2"/>
  <c r="Y274" i="2" s="1"/>
  <c r="BP57" i="2"/>
  <c r="Y71" i="2"/>
  <c r="BN105" i="2"/>
  <c r="Y130" i="2"/>
  <c r="BN144" i="2"/>
  <c r="BN160" i="2"/>
  <c r="BN192" i="2"/>
  <c r="Y201" i="2"/>
  <c r="Y241" i="2"/>
  <c r="BN70" i="2"/>
  <c r="BP70" i="2"/>
  <c r="Y113" i="2"/>
  <c r="BN167" i="2"/>
  <c r="BP144" i="2"/>
  <c r="Y273" i="2"/>
  <c r="BP107" i="2"/>
  <c r="BN36" i="2"/>
  <c r="BP62" i="2"/>
  <c r="Y170" i="2"/>
  <c r="BP235" i="2"/>
  <c r="J9" i="2"/>
  <c r="BP167" i="2"/>
  <c r="Y187" i="2"/>
  <c r="Y218" i="2"/>
  <c r="BP247" i="2"/>
  <c r="BP183" i="2"/>
  <c r="H9" i="2"/>
  <c r="A10" i="2"/>
  <c r="Y278" i="2" l="1"/>
  <c r="Y275" i="2"/>
  <c r="Y276" i="2"/>
  <c r="Y277" i="2" l="1"/>
  <c r="B287" i="2" l="1"/>
  <c r="C287" i="2"/>
  <c r="A287" i="2"/>
</calcChain>
</file>

<file path=xl/sharedStrings.xml><?xml version="1.0" encoding="utf-8"?>
<sst xmlns="http://schemas.openxmlformats.org/spreadsheetml/2006/main" count="1669" uniqueCount="397">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</sst>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45957</v>
      </c>
      <c r="R5" s="284"/>
      <c r="T5" s="285" t="s">
        <v>3</v>
      </c>
      <c r="U5" s="286"/>
      <c r="V5" s="287" t="s">
        <v>383</v>
      </c>
      <c r="W5" s="288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89" t="s">
        <v>79</v>
      </c>
      <c r="E6" s="289"/>
      <c r="F6" s="289"/>
      <c r="G6" s="289"/>
      <c r="H6" s="289"/>
      <c r="I6" s="289"/>
      <c r="J6" s="289"/>
      <c r="K6" s="289"/>
      <c r="L6" s="289"/>
      <c r="M6" s="289"/>
      <c r="N6" s="76"/>
      <c r="P6" s="27" t="s">
        <v>27</v>
      </c>
      <c r="Q6" s="290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291" t="s">
        <v>5</v>
      </c>
      <c r="U6" s="292"/>
      <c r="V6" s="293" t="s">
        <v>73</v>
      </c>
      <c r="W6" s="2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77"/>
      <c r="P7" s="29"/>
      <c r="Q7" s="48"/>
      <c r="R7" s="48"/>
      <c r="T7" s="291"/>
      <c r="U7" s="292"/>
      <c r="V7" s="295"/>
      <c r="W7" s="296"/>
      <c r="AB7" s="59"/>
      <c r="AC7" s="59"/>
      <c r="AD7" s="59"/>
      <c r="AE7" s="59"/>
    </row>
    <row r="8" spans="1:32" s="17" customFormat="1" ht="25.5" customHeight="1" x14ac:dyDescent="0.2">
      <c r="A8" s="302" t="s">
        <v>58</v>
      </c>
      <c r="B8" s="302"/>
      <c r="C8" s="302"/>
      <c r="D8" s="303" t="s">
        <v>80</v>
      </c>
      <c r="E8" s="303"/>
      <c r="F8" s="303"/>
      <c r="G8" s="303"/>
      <c r="H8" s="303"/>
      <c r="I8" s="303"/>
      <c r="J8" s="303"/>
      <c r="K8" s="303"/>
      <c r="L8" s="303"/>
      <c r="M8" s="303"/>
      <c r="N8" s="78"/>
      <c r="P8" s="27" t="s">
        <v>11</v>
      </c>
      <c r="Q8" s="304">
        <v>0.41666666666666669</v>
      </c>
      <c r="R8" s="304"/>
      <c r="T8" s="291"/>
      <c r="U8" s="292"/>
      <c r="V8" s="295"/>
      <c r="W8" s="296"/>
      <c r="AB8" s="59"/>
      <c r="AC8" s="59"/>
      <c r="AD8" s="59"/>
      <c r="AE8" s="59"/>
    </row>
    <row r="9" spans="1:32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46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73"/>
      <c r="P9" s="31" t="s">
        <v>15</v>
      </c>
      <c r="Q9" s="309"/>
      <c r="R9" s="309"/>
      <c r="T9" s="291"/>
      <c r="U9" s="292"/>
      <c r="V9" s="297"/>
      <c r="W9" s="2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10" t="str">
        <f>IFERROR(VLOOKUP($D$10,Proxy,2,FALSE),"")</f>
        <v/>
      </c>
      <c r="I10" s="310"/>
      <c r="J10" s="310"/>
      <c r="K10" s="310"/>
      <c r="L10" s="310"/>
      <c r="M10" s="310"/>
      <c r="N10" s="74"/>
      <c r="P10" s="31" t="s">
        <v>32</v>
      </c>
      <c r="Q10" s="311"/>
      <c r="R10" s="311"/>
      <c r="U10" s="29" t="s">
        <v>12</v>
      </c>
      <c r="V10" s="312" t="s">
        <v>74</v>
      </c>
      <c r="W10" s="3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4"/>
      <c r="R11" s="314"/>
      <c r="U11" s="29" t="s">
        <v>28</v>
      </c>
      <c r="V11" s="315" t="s">
        <v>55</v>
      </c>
      <c r="W11" s="3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6" t="s">
        <v>75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79"/>
      <c r="P12" s="27" t="s">
        <v>30</v>
      </c>
      <c r="Q12" s="304"/>
      <c r="R12" s="304"/>
      <c r="S12" s="28"/>
      <c r="T12"/>
      <c r="U12" s="29" t="s">
        <v>46</v>
      </c>
      <c r="V12" s="317"/>
      <c r="W12" s="317"/>
      <c r="X12"/>
      <c r="AB12" s="59"/>
      <c r="AC12" s="59"/>
      <c r="AD12" s="59"/>
      <c r="AE12" s="59"/>
    </row>
    <row r="13" spans="1:32" s="17" customFormat="1" ht="23.25" customHeight="1" x14ac:dyDescent="0.2">
      <c r="A13" s="316" t="s">
        <v>76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79"/>
      <c r="O13" s="31"/>
      <c r="P13" s="31" t="s">
        <v>31</v>
      </c>
      <c r="Q13" s="315"/>
      <c r="R13" s="3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6" t="s">
        <v>77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8" t="s">
        <v>78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80"/>
      <c r="O15"/>
      <c r="P15" s="319" t="s">
        <v>61</v>
      </c>
      <c r="Q15" s="319"/>
      <c r="R15" s="319"/>
      <c r="S15" s="319"/>
      <c r="T15" s="3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0"/>
      <c r="Q16" s="320"/>
      <c r="R16" s="320"/>
      <c r="S16" s="320"/>
      <c r="T16" s="3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3" t="s">
        <v>59</v>
      </c>
      <c r="B17" s="323" t="s">
        <v>49</v>
      </c>
      <c r="C17" s="325" t="s">
        <v>48</v>
      </c>
      <c r="D17" s="327" t="s">
        <v>50</v>
      </c>
      <c r="E17" s="328"/>
      <c r="F17" s="323" t="s">
        <v>21</v>
      </c>
      <c r="G17" s="323" t="s">
        <v>24</v>
      </c>
      <c r="H17" s="323" t="s">
        <v>22</v>
      </c>
      <c r="I17" s="323" t="s">
        <v>23</v>
      </c>
      <c r="J17" s="323" t="s">
        <v>16</v>
      </c>
      <c r="K17" s="323" t="s">
        <v>69</v>
      </c>
      <c r="L17" s="323" t="s">
        <v>67</v>
      </c>
      <c r="M17" s="323" t="s">
        <v>2</v>
      </c>
      <c r="N17" s="323" t="s">
        <v>66</v>
      </c>
      <c r="O17" s="323" t="s">
        <v>25</v>
      </c>
      <c r="P17" s="327" t="s">
        <v>17</v>
      </c>
      <c r="Q17" s="331"/>
      <c r="R17" s="331"/>
      <c r="S17" s="331"/>
      <c r="T17" s="328"/>
      <c r="U17" s="321" t="s">
        <v>56</v>
      </c>
      <c r="V17" s="322"/>
      <c r="W17" s="323" t="s">
        <v>6</v>
      </c>
      <c r="X17" s="323" t="s">
        <v>41</v>
      </c>
      <c r="Y17" s="333" t="s">
        <v>54</v>
      </c>
      <c r="Z17" s="335" t="s">
        <v>18</v>
      </c>
      <c r="AA17" s="337" t="s">
        <v>60</v>
      </c>
      <c r="AB17" s="337" t="s">
        <v>19</v>
      </c>
      <c r="AC17" s="337" t="s">
        <v>68</v>
      </c>
      <c r="AD17" s="339" t="s">
        <v>57</v>
      </c>
      <c r="AE17" s="340"/>
      <c r="AF17" s="341"/>
      <c r="AG17" s="85"/>
      <c r="BD17" s="84" t="s">
        <v>64</v>
      </c>
    </row>
    <row r="18" spans="1:68" ht="14.25" customHeight="1" x14ac:dyDescent="0.2">
      <c r="A18" s="324"/>
      <c r="B18" s="324"/>
      <c r="C18" s="326"/>
      <c r="D18" s="329"/>
      <c r="E18" s="33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9"/>
      <c r="Q18" s="332"/>
      <c r="R18" s="332"/>
      <c r="S18" s="332"/>
      <c r="T18" s="330"/>
      <c r="U18" s="86" t="s">
        <v>44</v>
      </c>
      <c r="V18" s="86" t="s">
        <v>43</v>
      </c>
      <c r="W18" s="324"/>
      <c r="X18" s="324"/>
      <c r="Y18" s="334"/>
      <c r="Z18" s="336"/>
      <c r="AA18" s="338"/>
      <c r="AB18" s="338"/>
      <c r="AC18" s="338"/>
      <c r="AD18" s="342"/>
      <c r="AE18" s="343"/>
      <c r="AF18" s="344"/>
      <c r="AG18" s="85"/>
      <c r="BD18" s="84"/>
    </row>
    <row r="19" spans="1:68" ht="27.75" customHeight="1" x14ac:dyDescent="0.2">
      <c r="A19" s="345" t="s">
        <v>81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54"/>
      <c r="AB19" s="54"/>
      <c r="AC19" s="54"/>
    </row>
    <row r="20" spans="1:68" ht="16.5" customHeight="1" x14ac:dyDescent="0.25">
      <c r="A20" s="346" t="s">
        <v>81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5"/>
      <c r="AB20" s="65"/>
      <c r="AC20" s="82"/>
    </row>
    <row r="21" spans="1:68" ht="14.25" customHeight="1" x14ac:dyDescent="0.25">
      <c r="A21" s="347" t="s">
        <v>82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8">
        <v>4607111035752</v>
      </c>
      <c r="E22" s="34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5" t="s">
        <v>45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54"/>
      <c r="AB25" s="54"/>
      <c r="AC25" s="54"/>
    </row>
    <row r="26" spans="1:68" ht="16.5" customHeight="1" x14ac:dyDescent="0.25">
      <c r="A26" s="346" t="s">
        <v>90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5"/>
      <c r="AB26" s="65"/>
      <c r="AC26" s="82"/>
    </row>
    <row r="27" spans="1:68" ht="14.25" customHeight="1" x14ac:dyDescent="0.25">
      <c r="A27" s="347" t="s">
        <v>91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8">
        <v>4607111036537</v>
      </c>
      <c r="E28" s="34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0"/>
      <c r="R28" s="350"/>
      <c r="S28" s="350"/>
      <c r="T28" s="35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8">
        <v>4607111036605</v>
      </c>
      <c r="E29" s="34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0"/>
      <c r="R29" s="350"/>
      <c r="S29" s="350"/>
      <c r="T29" s="35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5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6"/>
      <c r="P30" s="352" t="s">
        <v>40</v>
      </c>
      <c r="Q30" s="353"/>
      <c r="R30" s="353"/>
      <c r="S30" s="353"/>
      <c r="T30" s="353"/>
      <c r="U30" s="353"/>
      <c r="V30" s="35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5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52" t="s">
        <v>40</v>
      </c>
      <c r="Q31" s="353"/>
      <c r="R31" s="353"/>
      <c r="S31" s="353"/>
      <c r="T31" s="353"/>
      <c r="U31" s="353"/>
      <c r="V31" s="35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6" t="s">
        <v>101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65"/>
      <c r="AB32" s="65"/>
      <c r="AC32" s="82"/>
    </row>
    <row r="33" spans="1:68" ht="14.25" customHeight="1" x14ac:dyDescent="0.25">
      <c r="A33" s="347" t="s">
        <v>82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8">
        <v>4620207490075</v>
      </c>
      <c r="E34" s="34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0"/>
      <c r="R34" s="350"/>
      <c r="S34" s="350"/>
      <c r="T34" s="35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8">
        <v>4620207490174</v>
      </c>
      <c r="E35" s="34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0"/>
      <c r="R35" s="350"/>
      <c r="S35" s="350"/>
      <c r="T35" s="35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8">
        <v>4620207490044</v>
      </c>
      <c r="E36" s="34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0"/>
      <c r="R36" s="350"/>
      <c r="S36" s="350"/>
      <c r="T36" s="35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6"/>
      <c r="P37" s="352" t="s">
        <v>40</v>
      </c>
      <c r="Q37" s="353"/>
      <c r="R37" s="353"/>
      <c r="S37" s="353"/>
      <c r="T37" s="353"/>
      <c r="U37" s="353"/>
      <c r="V37" s="35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52" t="s">
        <v>40</v>
      </c>
      <c r="Q38" s="353"/>
      <c r="R38" s="353"/>
      <c r="S38" s="353"/>
      <c r="T38" s="353"/>
      <c r="U38" s="353"/>
      <c r="V38" s="35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6" t="s">
        <v>111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65"/>
      <c r="AB39" s="65"/>
      <c r="AC39" s="82"/>
    </row>
    <row r="40" spans="1:68" ht="14.25" customHeight="1" x14ac:dyDescent="0.25">
      <c r="A40" s="347" t="s">
        <v>82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8">
        <v>4607111039385</v>
      </c>
      <c r="E41" s="34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0"/>
      <c r="R41" s="350"/>
      <c r="S41" s="350"/>
      <c r="T41" s="35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8">
        <v>4607111038982</v>
      </c>
      <c r="E42" s="34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0"/>
      <c r="R42" s="350"/>
      <c r="S42" s="350"/>
      <c r="T42" s="35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8">
        <v>4607111039354</v>
      </c>
      <c r="E43" s="34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0"/>
      <c r="R43" s="350"/>
      <c r="S43" s="350"/>
      <c r="T43" s="35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8">
        <v>4607111039330</v>
      </c>
      <c r="E44" s="34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0"/>
      <c r="R44" s="350"/>
      <c r="S44" s="350"/>
      <c r="T44" s="35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6"/>
      <c r="P45" s="352" t="s">
        <v>40</v>
      </c>
      <c r="Q45" s="353"/>
      <c r="R45" s="353"/>
      <c r="S45" s="353"/>
      <c r="T45" s="353"/>
      <c r="U45" s="353"/>
      <c r="V45" s="35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6"/>
      <c r="P46" s="352" t="s">
        <v>40</v>
      </c>
      <c r="Q46" s="353"/>
      <c r="R46" s="353"/>
      <c r="S46" s="353"/>
      <c r="T46" s="353"/>
      <c r="U46" s="353"/>
      <c r="V46" s="35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6" t="s">
        <v>122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  <c r="AA47" s="65"/>
      <c r="AB47" s="65"/>
      <c r="AC47" s="82"/>
    </row>
    <row r="48" spans="1:68" ht="14.25" customHeight="1" x14ac:dyDescent="0.25">
      <c r="A48" s="347" t="s">
        <v>82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8">
        <v>4620207490822</v>
      </c>
      <c r="E49" s="34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0"/>
      <c r="R49" s="350"/>
      <c r="S49" s="350"/>
      <c r="T49" s="35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52" t="s">
        <v>40</v>
      </c>
      <c r="Q50" s="353"/>
      <c r="R50" s="353"/>
      <c r="S50" s="353"/>
      <c r="T50" s="353"/>
      <c r="U50" s="353"/>
      <c r="V50" s="35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52" t="s">
        <v>40</v>
      </c>
      <c r="Q51" s="353"/>
      <c r="R51" s="353"/>
      <c r="S51" s="353"/>
      <c r="T51" s="353"/>
      <c r="U51" s="353"/>
      <c r="V51" s="35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7" t="s">
        <v>91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6"/>
      <c r="AB52" s="66"/>
      <c r="AC52" s="83"/>
    </row>
    <row r="53" spans="1:68" ht="27" customHeight="1" x14ac:dyDescent="0.25">
      <c r="A53" s="63" t="s">
        <v>126</v>
      </c>
      <c r="B53" s="63" t="s">
        <v>127</v>
      </c>
      <c r="C53" s="36">
        <v>4301132194</v>
      </c>
      <c r="D53" s="348">
        <v>4607111039712</v>
      </c>
      <c r="E53" s="348"/>
      <c r="F53" s="62">
        <v>0.2</v>
      </c>
      <c r="G53" s="37">
        <v>6</v>
      </c>
      <c r="H53" s="62">
        <v>1.2</v>
      </c>
      <c r="I53" s="62">
        <v>1.56</v>
      </c>
      <c r="J53" s="37">
        <v>140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350"/>
      <c r="R53" s="350"/>
      <c r="S53" s="350"/>
      <c r="T53" s="35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128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7" t="s">
        <v>129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4301136018</v>
      </c>
      <c r="D57" s="348">
        <v>4607111037008</v>
      </c>
      <c r="E57" s="348"/>
      <c r="F57" s="62">
        <v>0.36</v>
      </c>
      <c r="G57" s="37">
        <v>4</v>
      </c>
      <c r="H57" s="62">
        <v>1.44</v>
      </c>
      <c r="I57" s="62">
        <v>1.74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350"/>
      <c r="R57" s="350"/>
      <c r="S57" s="350"/>
      <c r="T57" s="35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133</v>
      </c>
      <c r="B58" s="63" t="s">
        <v>134</v>
      </c>
      <c r="C58" s="36">
        <v>4301136015</v>
      </c>
      <c r="D58" s="348">
        <v>4607111037398</v>
      </c>
      <c r="E58" s="348"/>
      <c r="F58" s="62">
        <v>0.09</v>
      </c>
      <c r="G58" s="37">
        <v>24</v>
      </c>
      <c r="H58" s="62">
        <v>2.16</v>
      </c>
      <c r="I58" s="62">
        <v>4.0199999999999996</v>
      </c>
      <c r="J58" s="37">
        <v>126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350"/>
      <c r="R58" s="350"/>
      <c r="S58" s="350"/>
      <c r="T58" s="351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IFERROR(IF(X58="","",X58*0.00936),"")</f>
        <v>0</v>
      </c>
      <c r="AA58" s="68" t="s">
        <v>46</v>
      </c>
      <c r="AB58" s="69" t="s">
        <v>46</v>
      </c>
      <c r="AC58" s="115" t="s">
        <v>132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6"/>
      <c r="P60" s="352" t="s">
        <v>40</v>
      </c>
      <c r="Q60" s="353"/>
      <c r="R60" s="353"/>
      <c r="S60" s="353"/>
      <c r="T60" s="353"/>
      <c r="U60" s="353"/>
      <c r="V60" s="354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347" t="s">
        <v>135</v>
      </c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  <c r="S61" s="347"/>
      <c r="T61" s="347"/>
      <c r="U61" s="347"/>
      <c r="V61" s="347"/>
      <c r="W61" s="347"/>
      <c r="X61" s="347"/>
      <c r="Y61" s="347"/>
      <c r="Z61" s="347"/>
      <c r="AA61" s="66"/>
      <c r="AB61" s="66"/>
      <c r="AC61" s="83"/>
    </row>
    <row r="62" spans="1:68" ht="27" customHeight="1" x14ac:dyDescent="0.25">
      <c r="A62" s="63" t="s">
        <v>136</v>
      </c>
      <c r="B62" s="63" t="s">
        <v>137</v>
      </c>
      <c r="C62" s="36">
        <v>4301135664</v>
      </c>
      <c r="D62" s="348">
        <v>4607111039705</v>
      </c>
      <c r="E62" s="348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350"/>
      <c r="R62" s="350"/>
      <c r="S62" s="350"/>
      <c r="T62" s="35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17" t="s">
        <v>132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138</v>
      </c>
      <c r="B63" s="63" t="s">
        <v>139</v>
      </c>
      <c r="C63" s="36">
        <v>4301135665</v>
      </c>
      <c r="D63" s="348">
        <v>4607111039729</v>
      </c>
      <c r="E63" s="348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3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350"/>
      <c r="R63" s="350"/>
      <c r="S63" s="350"/>
      <c r="T63" s="35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140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141</v>
      </c>
      <c r="B64" s="63" t="s">
        <v>142</v>
      </c>
      <c r="C64" s="36">
        <v>4301135702</v>
      </c>
      <c r="D64" s="348">
        <v>4620207490228</v>
      </c>
      <c r="E64" s="348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350"/>
      <c r="R64" s="350"/>
      <c r="S64" s="350"/>
      <c r="T64" s="35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140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55"/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56"/>
      <c r="P65" s="352" t="s">
        <v>40</v>
      </c>
      <c r="Q65" s="353"/>
      <c r="R65" s="353"/>
      <c r="S65" s="353"/>
      <c r="T65" s="353"/>
      <c r="U65" s="353"/>
      <c r="V65" s="354"/>
      <c r="W65" s="42" t="s">
        <v>39</v>
      </c>
      <c r="X65" s="43">
        <f>IFERROR(SUM(X62:X64),"0")</f>
        <v>0</v>
      </c>
      <c r="Y65" s="43">
        <f>IFERROR(SUM(Y62:Y64),"0")</f>
        <v>0</v>
      </c>
      <c r="Z65" s="43">
        <f>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355"/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6"/>
      <c r="P66" s="352" t="s">
        <v>40</v>
      </c>
      <c r="Q66" s="353"/>
      <c r="R66" s="353"/>
      <c r="S66" s="353"/>
      <c r="T66" s="353"/>
      <c r="U66" s="353"/>
      <c r="V66" s="354"/>
      <c r="W66" s="42" t="s">
        <v>0</v>
      </c>
      <c r="X66" s="43">
        <f>IFERROR(SUMPRODUCT(X62:X64*H62:H64),"0")</f>
        <v>0</v>
      </c>
      <c r="Y66" s="43">
        <f>IFERROR(SUMPRODUCT(Y62:Y64*H62:H64),"0")</f>
        <v>0</v>
      </c>
      <c r="Z66" s="42"/>
      <c r="AA66" s="67"/>
      <c r="AB66" s="67"/>
      <c r="AC66" s="67"/>
    </row>
    <row r="67" spans="1:68" ht="16.5" customHeight="1" x14ac:dyDescent="0.25">
      <c r="A67" s="346" t="s">
        <v>143</v>
      </c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  <c r="W67" s="346"/>
      <c r="X67" s="346"/>
      <c r="Y67" s="346"/>
      <c r="Z67" s="346"/>
      <c r="AA67" s="65"/>
      <c r="AB67" s="65"/>
      <c r="AC67" s="82"/>
    </row>
    <row r="68" spans="1:68" ht="14.25" customHeight="1" x14ac:dyDescent="0.25">
      <c r="A68" s="347" t="s">
        <v>82</v>
      </c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47"/>
      <c r="P68" s="347"/>
      <c r="Q68" s="347"/>
      <c r="R68" s="347"/>
      <c r="S68" s="347"/>
      <c r="T68" s="347"/>
      <c r="U68" s="347"/>
      <c r="V68" s="347"/>
      <c r="W68" s="347"/>
      <c r="X68" s="347"/>
      <c r="Y68" s="347"/>
      <c r="Z68" s="347"/>
      <c r="AA68" s="66"/>
      <c r="AB68" s="66"/>
      <c r="AC68" s="83"/>
    </row>
    <row r="69" spans="1:68" ht="27" customHeight="1" x14ac:dyDescent="0.25">
      <c r="A69" s="63" t="s">
        <v>144</v>
      </c>
      <c r="B69" s="63" t="s">
        <v>145</v>
      </c>
      <c r="C69" s="36">
        <v>4301070977</v>
      </c>
      <c r="D69" s="348">
        <v>4607111037411</v>
      </c>
      <c r="E69" s="348"/>
      <c r="F69" s="62">
        <v>2.7</v>
      </c>
      <c r="G69" s="37">
        <v>1</v>
      </c>
      <c r="H69" s="62">
        <v>2.7</v>
      </c>
      <c r="I69" s="62">
        <v>2.8132000000000001</v>
      </c>
      <c r="J69" s="37">
        <v>234</v>
      </c>
      <c r="K69" s="37" t="s">
        <v>147</v>
      </c>
      <c r="L69" s="37" t="s">
        <v>97</v>
      </c>
      <c r="M69" s="38" t="s">
        <v>86</v>
      </c>
      <c r="N69" s="38"/>
      <c r="O69" s="37">
        <v>180</v>
      </c>
      <c r="P69" s="3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350"/>
      <c r="R69" s="350"/>
      <c r="S69" s="350"/>
      <c r="T69" s="35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IFERROR(IF(X69="","",X69*0.00502),"")</f>
        <v>0</v>
      </c>
      <c r="AA69" s="68" t="s">
        <v>46</v>
      </c>
      <c r="AB69" s="69" t="s">
        <v>46</v>
      </c>
      <c r="AC69" s="123" t="s">
        <v>146</v>
      </c>
      <c r="AG69" s="81"/>
      <c r="AJ69" s="87" t="s">
        <v>98</v>
      </c>
      <c r="AK69" s="87">
        <v>18</v>
      </c>
      <c r="BB69" s="124" t="s">
        <v>70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148</v>
      </c>
      <c r="B70" s="63" t="s">
        <v>149</v>
      </c>
      <c r="C70" s="36">
        <v>4301070981</v>
      </c>
      <c r="D70" s="348">
        <v>4607111036728</v>
      </c>
      <c r="E70" s="348"/>
      <c r="F70" s="62">
        <v>5</v>
      </c>
      <c r="G70" s="37">
        <v>1</v>
      </c>
      <c r="H70" s="62">
        <v>5</v>
      </c>
      <c r="I70" s="62">
        <v>5.2131999999999996</v>
      </c>
      <c r="J70" s="37">
        <v>144</v>
      </c>
      <c r="K70" s="37" t="s">
        <v>87</v>
      </c>
      <c r="L70" s="37" t="s">
        <v>97</v>
      </c>
      <c r="M70" s="38" t="s">
        <v>86</v>
      </c>
      <c r="N70" s="38"/>
      <c r="O70" s="37">
        <v>180</v>
      </c>
      <c r="P70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350"/>
      <c r="R70" s="350"/>
      <c r="S70" s="350"/>
      <c r="T70" s="351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IFERROR(IF(X70="","",X70*0.00866),"")</f>
        <v>0</v>
      </c>
      <c r="AA70" s="68" t="s">
        <v>46</v>
      </c>
      <c r="AB70" s="69" t="s">
        <v>46</v>
      </c>
      <c r="AC70" s="125" t="s">
        <v>146</v>
      </c>
      <c r="AG70" s="81"/>
      <c r="AJ70" s="87" t="s">
        <v>98</v>
      </c>
      <c r="AK70" s="87">
        <v>12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355"/>
      <c r="M71" s="355"/>
      <c r="N71" s="355"/>
      <c r="O71" s="356"/>
      <c r="P71" s="352" t="s">
        <v>40</v>
      </c>
      <c r="Q71" s="353"/>
      <c r="R71" s="353"/>
      <c r="S71" s="353"/>
      <c r="T71" s="353"/>
      <c r="U71" s="353"/>
      <c r="V71" s="354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355"/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6"/>
      <c r="P72" s="352" t="s">
        <v>40</v>
      </c>
      <c r="Q72" s="353"/>
      <c r="R72" s="353"/>
      <c r="S72" s="353"/>
      <c r="T72" s="353"/>
      <c r="U72" s="353"/>
      <c r="V72" s="354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46" t="s">
        <v>150</v>
      </c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Z73" s="346"/>
      <c r="AA73" s="65"/>
      <c r="AB73" s="65"/>
      <c r="AC73" s="82"/>
    </row>
    <row r="74" spans="1:68" ht="14.25" customHeight="1" x14ac:dyDescent="0.25">
      <c r="A74" s="347" t="s">
        <v>135</v>
      </c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66"/>
      <c r="AB74" s="66"/>
      <c r="AC74" s="83"/>
    </row>
    <row r="75" spans="1:68" ht="27" customHeight="1" x14ac:dyDescent="0.25">
      <c r="A75" s="63" t="s">
        <v>151</v>
      </c>
      <c r="B75" s="63" t="s">
        <v>152</v>
      </c>
      <c r="C75" s="36">
        <v>4301135574</v>
      </c>
      <c r="D75" s="348">
        <v>4607111033659</v>
      </c>
      <c r="E75" s="348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3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350"/>
      <c r="R75" s="350"/>
      <c r="S75" s="350"/>
      <c r="T75" s="351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27" t="s">
        <v>153</v>
      </c>
      <c r="AG75" s="81"/>
      <c r="AJ75" s="87" t="s">
        <v>98</v>
      </c>
      <c r="AK75" s="87">
        <v>14</v>
      </c>
      <c r="BB75" s="12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6"/>
      <c r="P76" s="352" t="s">
        <v>40</v>
      </c>
      <c r="Q76" s="353"/>
      <c r="R76" s="353"/>
      <c r="S76" s="353"/>
      <c r="T76" s="353"/>
      <c r="U76" s="353"/>
      <c r="V76" s="354"/>
      <c r="W76" s="42" t="s">
        <v>39</v>
      </c>
      <c r="X76" s="43">
        <f>IFERROR(SUM(X75:X75),"0")</f>
        <v>0</v>
      </c>
      <c r="Y76" s="43">
        <f>IFERROR(SUM(Y75:Y75),"0")</f>
        <v>0</v>
      </c>
      <c r="Z76" s="43">
        <f>IFERROR(IF(Z75="",0,Z75),"0")</f>
        <v>0</v>
      </c>
      <c r="AA76" s="67"/>
      <c r="AB76" s="67"/>
      <c r="AC76" s="67"/>
    </row>
    <row r="77" spans="1:68" x14ac:dyDescent="0.2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56"/>
      <c r="P77" s="352" t="s">
        <v>40</v>
      </c>
      <c r="Q77" s="353"/>
      <c r="R77" s="353"/>
      <c r="S77" s="353"/>
      <c r="T77" s="353"/>
      <c r="U77" s="353"/>
      <c r="V77" s="354"/>
      <c r="W77" s="42" t="s">
        <v>0</v>
      </c>
      <c r="X77" s="43">
        <f>IFERROR(SUMPRODUCT(X75:X75*H75:H75),"0")</f>
        <v>0</v>
      </c>
      <c r="Y77" s="43">
        <f>IFERROR(SUMPRODUCT(Y75:Y75*H75:H75),"0")</f>
        <v>0</v>
      </c>
      <c r="Z77" s="42"/>
      <c r="AA77" s="67"/>
      <c r="AB77" s="67"/>
      <c r="AC77" s="67"/>
    </row>
    <row r="78" spans="1:68" ht="16.5" customHeight="1" x14ac:dyDescent="0.25">
      <c r="A78" s="346" t="s">
        <v>154</v>
      </c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65"/>
      <c r="AB78" s="65"/>
      <c r="AC78" s="82"/>
    </row>
    <row r="79" spans="1:68" ht="14.25" customHeight="1" x14ac:dyDescent="0.25">
      <c r="A79" s="347" t="s">
        <v>155</v>
      </c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47"/>
      <c r="P79" s="347"/>
      <c r="Q79" s="347"/>
      <c r="R79" s="347"/>
      <c r="S79" s="347"/>
      <c r="T79" s="347"/>
      <c r="U79" s="347"/>
      <c r="V79" s="347"/>
      <c r="W79" s="347"/>
      <c r="X79" s="347"/>
      <c r="Y79" s="347"/>
      <c r="Z79" s="347"/>
      <c r="AA79" s="66"/>
      <c r="AB79" s="66"/>
      <c r="AC79" s="83"/>
    </row>
    <row r="80" spans="1:68" ht="27" customHeight="1" x14ac:dyDescent="0.25">
      <c r="A80" s="63" t="s">
        <v>156</v>
      </c>
      <c r="B80" s="63" t="s">
        <v>157</v>
      </c>
      <c r="C80" s="36">
        <v>4301131047</v>
      </c>
      <c r="D80" s="348">
        <v>4607111034120</v>
      </c>
      <c r="E80" s="348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97</v>
      </c>
      <c r="M80" s="38" t="s">
        <v>86</v>
      </c>
      <c r="N80" s="38"/>
      <c r="O80" s="37">
        <v>180</v>
      </c>
      <c r="P80" s="37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350"/>
      <c r="R80" s="350"/>
      <c r="S80" s="350"/>
      <c r="T80" s="351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IFERROR(IF(X80="","",X80*0.01788),"")</f>
        <v>0</v>
      </c>
      <c r="AA80" s="68" t="s">
        <v>46</v>
      </c>
      <c r="AB80" s="69" t="s">
        <v>46</v>
      </c>
      <c r="AC80" s="129" t="s">
        <v>158</v>
      </c>
      <c r="AG80" s="81"/>
      <c r="AJ80" s="87" t="s">
        <v>98</v>
      </c>
      <c r="AK80" s="87">
        <v>14</v>
      </c>
      <c r="BB80" s="130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ht="27" customHeight="1" x14ac:dyDescent="0.25">
      <c r="A81" s="63" t="s">
        <v>159</v>
      </c>
      <c r="B81" s="63" t="s">
        <v>160</v>
      </c>
      <c r="C81" s="36">
        <v>4301131046</v>
      </c>
      <c r="D81" s="348">
        <v>4607111034137</v>
      </c>
      <c r="E81" s="348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97</v>
      </c>
      <c r="M81" s="38" t="s">
        <v>86</v>
      </c>
      <c r="N81" s="38"/>
      <c r="O81" s="37">
        <v>180</v>
      </c>
      <c r="P81" s="3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350"/>
      <c r="R81" s="350"/>
      <c r="S81" s="350"/>
      <c r="T81" s="351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1" t="s">
        <v>161</v>
      </c>
      <c r="AG81" s="81"/>
      <c r="AJ81" s="87" t="s">
        <v>98</v>
      </c>
      <c r="AK81" s="87">
        <v>14</v>
      </c>
      <c r="BB81" s="132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x14ac:dyDescent="0.2">
      <c r="A82" s="355"/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5"/>
      <c r="O82" s="356"/>
      <c r="P82" s="352" t="s">
        <v>40</v>
      </c>
      <c r="Q82" s="353"/>
      <c r="R82" s="353"/>
      <c r="S82" s="353"/>
      <c r="T82" s="353"/>
      <c r="U82" s="353"/>
      <c r="V82" s="354"/>
      <c r="W82" s="42" t="s">
        <v>39</v>
      </c>
      <c r="X82" s="43">
        <f>IFERROR(SUM(X80:X81),"0")</f>
        <v>0</v>
      </c>
      <c r="Y82" s="43">
        <f>IFERROR(SUM(Y80:Y81),"0")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355"/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6"/>
      <c r="P83" s="352" t="s">
        <v>40</v>
      </c>
      <c r="Q83" s="353"/>
      <c r="R83" s="353"/>
      <c r="S83" s="353"/>
      <c r="T83" s="353"/>
      <c r="U83" s="353"/>
      <c r="V83" s="354"/>
      <c r="W83" s="42" t="s">
        <v>0</v>
      </c>
      <c r="X83" s="43">
        <f>IFERROR(SUMPRODUCT(X80:X81*H80:H81),"0")</f>
        <v>0</v>
      </c>
      <c r="Y83" s="43">
        <f>IFERROR(SUMPRODUCT(Y80:Y81*H80:H81),"0")</f>
        <v>0</v>
      </c>
      <c r="Z83" s="42"/>
      <c r="AA83" s="67"/>
      <c r="AB83" s="67"/>
      <c r="AC83" s="67"/>
    </row>
    <row r="84" spans="1:68" ht="16.5" customHeight="1" x14ac:dyDescent="0.25">
      <c r="A84" s="346" t="s">
        <v>162</v>
      </c>
      <c r="B84" s="346"/>
      <c r="C84" s="346"/>
      <c r="D84" s="346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Z84" s="346"/>
      <c r="AA84" s="65"/>
      <c r="AB84" s="65"/>
      <c r="AC84" s="82"/>
    </row>
    <row r="85" spans="1:68" ht="14.25" customHeight="1" x14ac:dyDescent="0.25">
      <c r="A85" s="347" t="s">
        <v>135</v>
      </c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66"/>
      <c r="AB85" s="66"/>
      <c r="AC85" s="83"/>
    </row>
    <row r="86" spans="1:68" ht="27" customHeight="1" x14ac:dyDescent="0.25">
      <c r="A86" s="63" t="s">
        <v>163</v>
      </c>
      <c r="B86" s="63" t="s">
        <v>164</v>
      </c>
      <c r="C86" s="36">
        <v>4301135763</v>
      </c>
      <c r="D86" s="348">
        <v>4620207491027</v>
      </c>
      <c r="E86" s="348"/>
      <c r="F86" s="62">
        <v>0.24</v>
      </c>
      <c r="G86" s="37">
        <v>12</v>
      </c>
      <c r="H86" s="62">
        <v>2.88</v>
      </c>
      <c r="I86" s="62">
        <v>3.5836000000000001</v>
      </c>
      <c r="J86" s="37">
        <v>70</v>
      </c>
      <c r="K86" s="37" t="s">
        <v>96</v>
      </c>
      <c r="L86" s="37" t="s">
        <v>97</v>
      </c>
      <c r="M86" s="38" t="s">
        <v>86</v>
      </c>
      <c r="N86" s="38"/>
      <c r="O86" s="37">
        <v>180</v>
      </c>
      <c r="P86" s="37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350"/>
      <c r="R86" s="350"/>
      <c r="S86" s="350"/>
      <c r="T86" s="351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ref="Y86:Y91" si="0">IFERROR(IF(X86="","",X86),"")</f>
        <v>0</v>
      </c>
      <c r="Z86" s="41">
        <f t="shared" ref="Z86:Z91" si="1">IFERROR(IF(X86="","",X86*0.01788),"")</f>
        <v>0</v>
      </c>
      <c r="AA86" s="68" t="s">
        <v>46</v>
      </c>
      <c r="AB86" s="69" t="s">
        <v>46</v>
      </c>
      <c r="AC86" s="133" t="s">
        <v>153</v>
      </c>
      <c r="AG86" s="81"/>
      <c r="AJ86" s="87" t="s">
        <v>98</v>
      </c>
      <c r="AK86" s="87">
        <v>14</v>
      </c>
      <c r="BB86" s="134" t="s">
        <v>95</v>
      </c>
      <c r="BM86" s="81">
        <f t="shared" ref="BM86:BM91" si="2">IFERROR(X86*I86,"0")</f>
        <v>0</v>
      </c>
      <c r="BN86" s="81">
        <f t="shared" ref="BN86:BN91" si="3">IFERROR(Y86*I86,"0")</f>
        <v>0</v>
      </c>
      <c r="BO86" s="81">
        <f t="shared" ref="BO86:BO91" si="4">IFERROR(X86/J86,"0")</f>
        <v>0</v>
      </c>
      <c r="BP86" s="81">
        <f t="shared" ref="BP86:BP91" si="5">IFERROR(Y86/J86,"0")</f>
        <v>0</v>
      </c>
    </row>
    <row r="87" spans="1:68" ht="27" customHeight="1" x14ac:dyDescent="0.25">
      <c r="A87" s="63" t="s">
        <v>165</v>
      </c>
      <c r="B87" s="63" t="s">
        <v>166</v>
      </c>
      <c r="C87" s="36">
        <v>4301135793</v>
      </c>
      <c r="D87" s="348">
        <v>4620207491003</v>
      </c>
      <c r="E87" s="348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97</v>
      </c>
      <c r="M87" s="38" t="s">
        <v>86</v>
      </c>
      <c r="N87" s="38"/>
      <c r="O87" s="37">
        <v>180</v>
      </c>
      <c r="P87" s="37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350"/>
      <c r="R87" s="350"/>
      <c r="S87" s="350"/>
      <c r="T87" s="351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si="0"/>
        <v>0</v>
      </c>
      <c r="Z87" s="41">
        <f t="shared" si="1"/>
        <v>0</v>
      </c>
      <c r="AA87" s="68" t="s">
        <v>46</v>
      </c>
      <c r="AB87" s="69" t="s">
        <v>46</v>
      </c>
      <c r="AC87" s="135" t="s">
        <v>153</v>
      </c>
      <c r="AG87" s="81"/>
      <c r="AJ87" s="87" t="s">
        <v>98</v>
      </c>
      <c r="AK87" s="87">
        <v>14</v>
      </c>
      <c r="BB87" s="136" t="s">
        <v>95</v>
      </c>
      <c r="BM87" s="81">
        <f t="shared" si="2"/>
        <v>0</v>
      </c>
      <c r="BN87" s="81">
        <f t="shared" si="3"/>
        <v>0</v>
      </c>
      <c r="BO87" s="81">
        <f t="shared" si="4"/>
        <v>0</v>
      </c>
      <c r="BP87" s="81">
        <f t="shared" si="5"/>
        <v>0</v>
      </c>
    </row>
    <row r="88" spans="1:68" ht="27" customHeight="1" x14ac:dyDescent="0.25">
      <c r="A88" s="63" t="s">
        <v>167</v>
      </c>
      <c r="B88" s="63" t="s">
        <v>168</v>
      </c>
      <c r="C88" s="36">
        <v>4301135768</v>
      </c>
      <c r="D88" s="348">
        <v>4620207491034</v>
      </c>
      <c r="E88" s="348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97</v>
      </c>
      <c r="M88" s="38" t="s">
        <v>86</v>
      </c>
      <c r="N88" s="38"/>
      <c r="O88" s="37">
        <v>180</v>
      </c>
      <c r="P88" s="38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350"/>
      <c r="R88" s="350"/>
      <c r="S88" s="350"/>
      <c r="T88" s="351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169</v>
      </c>
      <c r="AG88" s="81"/>
      <c r="AJ88" s="87" t="s">
        <v>98</v>
      </c>
      <c r="AK88" s="87">
        <v>14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170</v>
      </c>
      <c r="B89" s="63" t="s">
        <v>171</v>
      </c>
      <c r="C89" s="36">
        <v>4301135760</v>
      </c>
      <c r="D89" s="348">
        <v>4620207491010</v>
      </c>
      <c r="E89" s="348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97</v>
      </c>
      <c r="M89" s="38" t="s">
        <v>86</v>
      </c>
      <c r="N89" s="38"/>
      <c r="O89" s="37">
        <v>180</v>
      </c>
      <c r="P89" s="38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350"/>
      <c r="R89" s="350"/>
      <c r="S89" s="350"/>
      <c r="T89" s="351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153</v>
      </c>
      <c r="AG89" s="81"/>
      <c r="AJ89" s="87" t="s">
        <v>98</v>
      </c>
      <c r="AK89" s="87">
        <v>14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172</v>
      </c>
      <c r="B90" s="63" t="s">
        <v>173</v>
      </c>
      <c r="C90" s="36">
        <v>4301135571</v>
      </c>
      <c r="D90" s="348">
        <v>4607111035028</v>
      </c>
      <c r="E90" s="348"/>
      <c r="F90" s="62">
        <v>0.48</v>
      </c>
      <c r="G90" s="37">
        <v>8</v>
      </c>
      <c r="H90" s="62">
        <v>3.84</v>
      </c>
      <c r="I90" s="62">
        <v>4.4488000000000003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350"/>
      <c r="R90" s="350"/>
      <c r="S90" s="350"/>
      <c r="T90" s="35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153</v>
      </c>
      <c r="AG90" s="81"/>
      <c r="AJ90" s="87" t="s">
        <v>98</v>
      </c>
      <c r="AK90" s="87">
        <v>14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174</v>
      </c>
      <c r="B91" s="63" t="s">
        <v>175</v>
      </c>
      <c r="C91" s="36">
        <v>4301135285</v>
      </c>
      <c r="D91" s="348">
        <v>4607111036407</v>
      </c>
      <c r="E91" s="348"/>
      <c r="F91" s="62">
        <v>0.3</v>
      </c>
      <c r="G91" s="37">
        <v>14</v>
      </c>
      <c r="H91" s="62">
        <v>4.2</v>
      </c>
      <c r="I91" s="62">
        <v>4.5292000000000003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350"/>
      <c r="R91" s="350"/>
      <c r="S91" s="350"/>
      <c r="T91" s="35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176</v>
      </c>
      <c r="AG91" s="81"/>
      <c r="AJ91" s="87" t="s">
        <v>98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6"/>
      <c r="P92" s="352" t="s">
        <v>40</v>
      </c>
      <c r="Q92" s="353"/>
      <c r="R92" s="353"/>
      <c r="S92" s="353"/>
      <c r="T92" s="353"/>
      <c r="U92" s="353"/>
      <c r="V92" s="354"/>
      <c r="W92" s="42" t="s">
        <v>39</v>
      </c>
      <c r="X92" s="43">
        <f>IFERROR(SUM(X86:X91),"0")</f>
        <v>0</v>
      </c>
      <c r="Y92" s="43">
        <f>IFERROR(SUM(Y86:Y91),"0")</f>
        <v>0</v>
      </c>
      <c r="Z92" s="43">
        <f>IFERROR(IF(Z86="",0,Z86),"0")+IFERROR(IF(Z87="",0,Z87),"0")+IFERROR(IF(Z88="",0,Z88),"0")+IFERROR(IF(Z89="",0,Z89),"0")+IFERROR(IF(Z90="",0,Z90),"0")+IFERROR(IF(Z91="",0,Z91),"0")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355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6"/>
      <c r="P93" s="352" t="s">
        <v>40</v>
      </c>
      <c r="Q93" s="353"/>
      <c r="R93" s="353"/>
      <c r="S93" s="353"/>
      <c r="T93" s="353"/>
      <c r="U93" s="353"/>
      <c r="V93" s="354"/>
      <c r="W93" s="42" t="s">
        <v>0</v>
      </c>
      <c r="X93" s="43">
        <f>IFERROR(SUMPRODUCT(X86:X91*H86:H91),"0")</f>
        <v>0</v>
      </c>
      <c r="Y93" s="43">
        <f>IFERROR(SUMPRODUCT(Y86:Y91*H86:H91),"0")</f>
        <v>0</v>
      </c>
      <c r="Z93" s="42"/>
      <c r="AA93" s="67"/>
      <c r="AB93" s="67"/>
      <c r="AC93" s="67"/>
    </row>
    <row r="94" spans="1:68" ht="16.5" customHeight="1" x14ac:dyDescent="0.25">
      <c r="A94" s="346" t="s">
        <v>177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65"/>
      <c r="AB94" s="65"/>
      <c r="AC94" s="82"/>
    </row>
    <row r="95" spans="1:68" ht="14.25" customHeight="1" x14ac:dyDescent="0.25">
      <c r="A95" s="347" t="s">
        <v>129</v>
      </c>
      <c r="B95" s="347"/>
      <c r="C95" s="347"/>
      <c r="D95" s="347"/>
      <c r="E95" s="347"/>
      <c r="F95" s="347"/>
      <c r="G95" s="347"/>
      <c r="H95" s="347"/>
      <c r="I95" s="347"/>
      <c r="J95" s="347"/>
      <c r="K95" s="347"/>
      <c r="L95" s="347"/>
      <c r="M95" s="347"/>
      <c r="N95" s="347"/>
      <c r="O95" s="347"/>
      <c r="P95" s="347"/>
      <c r="Q95" s="347"/>
      <c r="R95" s="347"/>
      <c r="S95" s="347"/>
      <c r="T95" s="347"/>
      <c r="U95" s="347"/>
      <c r="V95" s="347"/>
      <c r="W95" s="347"/>
      <c r="X95" s="347"/>
      <c r="Y95" s="347"/>
      <c r="Z95" s="347"/>
      <c r="AA95" s="66"/>
      <c r="AB95" s="66"/>
      <c r="AC95" s="83"/>
    </row>
    <row r="96" spans="1:68" ht="27" customHeight="1" x14ac:dyDescent="0.25">
      <c r="A96" s="63" t="s">
        <v>178</v>
      </c>
      <c r="B96" s="63" t="s">
        <v>179</v>
      </c>
      <c r="C96" s="36">
        <v>4301136070</v>
      </c>
      <c r="D96" s="348">
        <v>4607025784012</v>
      </c>
      <c r="E96" s="348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97</v>
      </c>
      <c r="M96" s="38" t="s">
        <v>86</v>
      </c>
      <c r="N96" s="38"/>
      <c r="O96" s="37">
        <v>180</v>
      </c>
      <c r="P96" s="38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50"/>
      <c r="R96" s="350"/>
      <c r="S96" s="350"/>
      <c r="T96" s="351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45" t="s">
        <v>180</v>
      </c>
      <c r="AG96" s="81"/>
      <c r="AJ96" s="87" t="s">
        <v>98</v>
      </c>
      <c r="AK96" s="87">
        <v>14</v>
      </c>
      <c r="BB96" s="14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181</v>
      </c>
      <c r="B97" s="63" t="s">
        <v>182</v>
      </c>
      <c r="C97" s="36">
        <v>4301136079</v>
      </c>
      <c r="D97" s="348">
        <v>4607025784319</v>
      </c>
      <c r="E97" s="348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97</v>
      </c>
      <c r="M97" s="38" t="s">
        <v>86</v>
      </c>
      <c r="N97" s="38"/>
      <c r="O97" s="37">
        <v>180</v>
      </c>
      <c r="P97" s="38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350"/>
      <c r="R97" s="350"/>
      <c r="S97" s="350"/>
      <c r="T97" s="351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47" t="s">
        <v>153</v>
      </c>
      <c r="AG97" s="81"/>
      <c r="AJ97" s="87" t="s">
        <v>98</v>
      </c>
      <c r="AK97" s="87">
        <v>14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x14ac:dyDescent="0.2">
      <c r="A98" s="355"/>
      <c r="B98" s="355"/>
      <c r="C98" s="355"/>
      <c r="D98" s="355"/>
      <c r="E98" s="355"/>
      <c r="F98" s="355"/>
      <c r="G98" s="355"/>
      <c r="H98" s="355"/>
      <c r="I98" s="355"/>
      <c r="J98" s="355"/>
      <c r="K98" s="355"/>
      <c r="L98" s="355"/>
      <c r="M98" s="355"/>
      <c r="N98" s="355"/>
      <c r="O98" s="356"/>
      <c r="P98" s="352" t="s">
        <v>40</v>
      </c>
      <c r="Q98" s="353"/>
      <c r="R98" s="353"/>
      <c r="S98" s="353"/>
      <c r="T98" s="353"/>
      <c r="U98" s="353"/>
      <c r="V98" s="354"/>
      <c r="W98" s="42" t="s">
        <v>39</v>
      </c>
      <c r="X98" s="43">
        <f>IFERROR(SUM(X96:X97),"0")</f>
        <v>0</v>
      </c>
      <c r="Y98" s="43">
        <f>IFERROR(SUM(Y96:Y97),"0")</f>
        <v>0</v>
      </c>
      <c r="Z98" s="43">
        <f>IFERROR(IF(Z96="",0,Z96),"0")+IFERROR(IF(Z97="",0,Z97),"0")</f>
        <v>0</v>
      </c>
      <c r="AA98" s="67"/>
      <c r="AB98" s="67"/>
      <c r="AC98" s="67"/>
    </row>
    <row r="99" spans="1:68" x14ac:dyDescent="0.2">
      <c r="A99" s="355"/>
      <c r="B99" s="355"/>
      <c r="C99" s="355"/>
      <c r="D99" s="355"/>
      <c r="E99" s="355"/>
      <c r="F99" s="355"/>
      <c r="G99" s="355"/>
      <c r="H99" s="355"/>
      <c r="I99" s="355"/>
      <c r="J99" s="355"/>
      <c r="K99" s="355"/>
      <c r="L99" s="355"/>
      <c r="M99" s="355"/>
      <c r="N99" s="355"/>
      <c r="O99" s="356"/>
      <c r="P99" s="352" t="s">
        <v>40</v>
      </c>
      <c r="Q99" s="353"/>
      <c r="R99" s="353"/>
      <c r="S99" s="353"/>
      <c r="T99" s="353"/>
      <c r="U99" s="353"/>
      <c r="V99" s="354"/>
      <c r="W99" s="42" t="s">
        <v>0</v>
      </c>
      <c r="X99" s="43">
        <f>IFERROR(SUMPRODUCT(X96:X97*H96:H97),"0")</f>
        <v>0</v>
      </c>
      <c r="Y99" s="43">
        <f>IFERROR(SUMPRODUCT(Y96:Y97*H96:H97),"0")</f>
        <v>0</v>
      </c>
      <c r="Z99" s="42"/>
      <c r="AA99" s="67"/>
      <c r="AB99" s="67"/>
      <c r="AC99" s="67"/>
    </row>
    <row r="100" spans="1:68" ht="16.5" customHeight="1" x14ac:dyDescent="0.25">
      <c r="A100" s="346" t="s">
        <v>183</v>
      </c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65"/>
      <c r="AB100" s="65"/>
      <c r="AC100" s="82"/>
    </row>
    <row r="101" spans="1:68" ht="14.25" customHeight="1" x14ac:dyDescent="0.25">
      <c r="A101" s="347" t="s">
        <v>82</v>
      </c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W101" s="347"/>
      <c r="X101" s="347"/>
      <c r="Y101" s="347"/>
      <c r="Z101" s="347"/>
      <c r="AA101" s="66"/>
      <c r="AB101" s="66"/>
      <c r="AC101" s="83"/>
    </row>
    <row r="102" spans="1:68" ht="27" customHeight="1" x14ac:dyDescent="0.25">
      <c r="A102" s="63" t="s">
        <v>184</v>
      </c>
      <c r="B102" s="63" t="s">
        <v>185</v>
      </c>
      <c r="C102" s="36">
        <v>4301071074</v>
      </c>
      <c r="D102" s="348">
        <v>4620207491157</v>
      </c>
      <c r="E102" s="348"/>
      <c r="F102" s="62">
        <v>0.7</v>
      </c>
      <c r="G102" s="37">
        <v>10</v>
      </c>
      <c r="H102" s="62">
        <v>7</v>
      </c>
      <c r="I102" s="62">
        <v>7.28</v>
      </c>
      <c r="J102" s="37">
        <v>84</v>
      </c>
      <c r="K102" s="37" t="s">
        <v>87</v>
      </c>
      <c r="L102" s="37" t="s">
        <v>97</v>
      </c>
      <c r="M102" s="38" t="s">
        <v>86</v>
      </c>
      <c r="N102" s="38"/>
      <c r="O102" s="37">
        <v>180</v>
      </c>
      <c r="P102" s="38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350"/>
      <c r="R102" s="350"/>
      <c r="S102" s="350"/>
      <c r="T102" s="351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ref="Y102:Y108" si="6">IFERROR(IF(X102="","",X102),"")</f>
        <v>0</v>
      </c>
      <c r="Z102" s="41">
        <f t="shared" ref="Z102:Z108" si="7">IFERROR(IF(X102="","",X102*0.0155),"")</f>
        <v>0</v>
      </c>
      <c r="AA102" s="68" t="s">
        <v>46</v>
      </c>
      <c r="AB102" s="69" t="s">
        <v>46</v>
      </c>
      <c r="AC102" s="149" t="s">
        <v>186</v>
      </c>
      <c r="AG102" s="81"/>
      <c r="AJ102" s="87" t="s">
        <v>98</v>
      </c>
      <c r="AK102" s="87">
        <v>12</v>
      </c>
      <c r="BB102" s="150" t="s">
        <v>70</v>
      </c>
      <c r="BM102" s="81">
        <f t="shared" ref="BM102:BM108" si="8">IFERROR(X102*I102,"0")</f>
        <v>0</v>
      </c>
      <c r="BN102" s="81">
        <f t="shared" ref="BN102:BN108" si="9">IFERROR(Y102*I102,"0")</f>
        <v>0</v>
      </c>
      <c r="BO102" s="81">
        <f t="shared" ref="BO102:BO108" si="10">IFERROR(X102/J102,"0")</f>
        <v>0</v>
      </c>
      <c r="BP102" s="81">
        <f t="shared" ref="BP102:BP108" si="11">IFERROR(Y102/J102,"0")</f>
        <v>0</v>
      </c>
    </row>
    <row r="103" spans="1:68" ht="27" customHeight="1" x14ac:dyDescent="0.25">
      <c r="A103" s="63" t="s">
        <v>187</v>
      </c>
      <c r="B103" s="63" t="s">
        <v>188</v>
      </c>
      <c r="C103" s="36">
        <v>4301071051</v>
      </c>
      <c r="D103" s="348">
        <v>4607111039262</v>
      </c>
      <c r="E103" s="348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97</v>
      </c>
      <c r="M103" s="38" t="s">
        <v>86</v>
      </c>
      <c r="N103" s="38"/>
      <c r="O103" s="37">
        <v>180</v>
      </c>
      <c r="P103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50"/>
      <c r="R103" s="350"/>
      <c r="S103" s="350"/>
      <c r="T103" s="351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51" t="s">
        <v>146</v>
      </c>
      <c r="AG103" s="81"/>
      <c r="AJ103" s="87" t="s">
        <v>98</v>
      </c>
      <c r="AK103" s="87">
        <v>12</v>
      </c>
      <c r="BB103" s="152" t="s">
        <v>70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189</v>
      </c>
      <c r="B104" s="63" t="s">
        <v>190</v>
      </c>
      <c r="C104" s="36">
        <v>4301071038</v>
      </c>
      <c r="D104" s="348">
        <v>4607111039248</v>
      </c>
      <c r="E104" s="348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 t="s">
        <v>97</v>
      </c>
      <c r="M104" s="38" t="s">
        <v>86</v>
      </c>
      <c r="N104" s="38"/>
      <c r="O104" s="37">
        <v>180</v>
      </c>
      <c r="P104" s="3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350"/>
      <c r="R104" s="350"/>
      <c r="S104" s="350"/>
      <c r="T104" s="351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146</v>
      </c>
      <c r="AG104" s="81"/>
      <c r="AJ104" s="87" t="s">
        <v>98</v>
      </c>
      <c r="AK104" s="87">
        <v>12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191</v>
      </c>
      <c r="B105" s="63" t="s">
        <v>192</v>
      </c>
      <c r="C105" s="36">
        <v>4301070979</v>
      </c>
      <c r="D105" s="348">
        <v>4607111037145</v>
      </c>
      <c r="E105" s="348"/>
      <c r="F105" s="62">
        <v>0.8</v>
      </c>
      <c r="G105" s="37">
        <v>8</v>
      </c>
      <c r="H105" s="62">
        <v>6.4</v>
      </c>
      <c r="I105" s="62">
        <v>6.6748000000000003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38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350"/>
      <c r="R105" s="350"/>
      <c r="S105" s="350"/>
      <c r="T105" s="351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193</v>
      </c>
      <c r="AG105" s="81"/>
      <c r="AJ105" s="87" t="s">
        <v>89</v>
      </c>
      <c r="AK105" s="87">
        <v>1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194</v>
      </c>
      <c r="B106" s="63" t="s">
        <v>195</v>
      </c>
      <c r="C106" s="36">
        <v>4301071049</v>
      </c>
      <c r="D106" s="348">
        <v>4607111039293</v>
      </c>
      <c r="E106" s="348"/>
      <c r="F106" s="62">
        <v>0.4</v>
      </c>
      <c r="G106" s="37">
        <v>16</v>
      </c>
      <c r="H106" s="62">
        <v>6.4</v>
      </c>
      <c r="I106" s="62">
        <v>6.7195999999999998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350"/>
      <c r="R106" s="350"/>
      <c r="S106" s="350"/>
      <c r="T106" s="351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146</v>
      </c>
      <c r="AG106" s="81"/>
      <c r="AJ106" s="87" t="s">
        <v>98</v>
      </c>
      <c r="AK106" s="87">
        <v>12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196</v>
      </c>
      <c r="B107" s="63" t="s">
        <v>197</v>
      </c>
      <c r="C107" s="36">
        <v>4301071039</v>
      </c>
      <c r="D107" s="348">
        <v>4607111039279</v>
      </c>
      <c r="E107" s="348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50"/>
      <c r="R107" s="350"/>
      <c r="S107" s="350"/>
      <c r="T107" s="351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146</v>
      </c>
      <c r="AG107" s="81"/>
      <c r="AJ107" s="87" t="s">
        <v>98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198</v>
      </c>
      <c r="B108" s="63" t="s">
        <v>199</v>
      </c>
      <c r="C108" s="36">
        <v>4301070978</v>
      </c>
      <c r="D108" s="348">
        <v>4607111037435</v>
      </c>
      <c r="E108" s="348"/>
      <c r="F108" s="62">
        <v>0.8</v>
      </c>
      <c r="G108" s="37">
        <v>8</v>
      </c>
      <c r="H108" s="62">
        <v>6.4</v>
      </c>
      <c r="I108" s="62">
        <v>6.6859999999999999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392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350"/>
      <c r="R108" s="350"/>
      <c r="S108" s="350"/>
      <c r="T108" s="351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200</v>
      </c>
      <c r="AG108" s="81"/>
      <c r="AJ108" s="87" t="s">
        <v>89</v>
      </c>
      <c r="AK108" s="87">
        <v>1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x14ac:dyDescent="0.2">
      <c r="A109" s="355"/>
      <c r="B109" s="35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355"/>
      <c r="N109" s="355"/>
      <c r="O109" s="356"/>
      <c r="P109" s="352" t="s">
        <v>40</v>
      </c>
      <c r="Q109" s="353"/>
      <c r="R109" s="353"/>
      <c r="S109" s="353"/>
      <c r="T109" s="353"/>
      <c r="U109" s="353"/>
      <c r="V109" s="354"/>
      <c r="W109" s="42" t="s">
        <v>39</v>
      </c>
      <c r="X109" s="43">
        <f>IFERROR(SUM(X102:X108),"0")</f>
        <v>0</v>
      </c>
      <c r="Y109" s="43">
        <f>IFERROR(SUM(Y102:Y108),"0")</f>
        <v>0</v>
      </c>
      <c r="Z109" s="43">
        <f>IFERROR(IF(Z102="",0,Z102),"0")+IFERROR(IF(Z103="",0,Z103),"0")+IFERROR(IF(Z104="",0,Z104),"0")+IFERROR(IF(Z105="",0,Z105),"0")+IFERROR(IF(Z106="",0,Z106),"0")+IFERROR(IF(Z107="",0,Z107),"0")+IFERROR(IF(Z108="",0,Z108),"0")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355"/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56"/>
      <c r="P110" s="352" t="s">
        <v>40</v>
      </c>
      <c r="Q110" s="353"/>
      <c r="R110" s="353"/>
      <c r="S110" s="353"/>
      <c r="T110" s="353"/>
      <c r="U110" s="353"/>
      <c r="V110" s="354"/>
      <c r="W110" s="42" t="s">
        <v>0</v>
      </c>
      <c r="X110" s="43">
        <f>IFERROR(SUMPRODUCT(X102:X108*H102:H108),"0")</f>
        <v>0</v>
      </c>
      <c r="Y110" s="43">
        <f>IFERROR(SUMPRODUCT(Y102:Y108*H102:H108),"0")</f>
        <v>0</v>
      </c>
      <c r="Z110" s="42"/>
      <c r="AA110" s="67"/>
      <c r="AB110" s="67"/>
      <c r="AC110" s="67"/>
    </row>
    <row r="111" spans="1:68" ht="14.25" customHeight="1" x14ac:dyDescent="0.25">
      <c r="A111" s="347" t="s">
        <v>135</v>
      </c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7"/>
      <c r="Y111" s="347"/>
      <c r="Z111" s="347"/>
      <c r="AA111" s="66"/>
      <c r="AB111" s="66"/>
      <c r="AC111" s="83"/>
    </row>
    <row r="112" spans="1:68" ht="27" customHeight="1" x14ac:dyDescent="0.25">
      <c r="A112" s="63" t="s">
        <v>201</v>
      </c>
      <c r="B112" s="63" t="s">
        <v>202</v>
      </c>
      <c r="C112" s="36">
        <v>4301135826</v>
      </c>
      <c r="D112" s="348">
        <v>4620207490983</v>
      </c>
      <c r="E112" s="348"/>
      <c r="F112" s="62">
        <v>0.22</v>
      </c>
      <c r="G112" s="37">
        <v>12</v>
      </c>
      <c r="H112" s="62">
        <v>2.64</v>
      </c>
      <c r="I112" s="62">
        <v>3.3435999999999999</v>
      </c>
      <c r="J112" s="37">
        <v>70</v>
      </c>
      <c r="K112" s="37" t="s">
        <v>96</v>
      </c>
      <c r="L112" s="37" t="s">
        <v>88</v>
      </c>
      <c r="M112" s="38" t="s">
        <v>86</v>
      </c>
      <c r="N112" s="38"/>
      <c r="O112" s="37">
        <v>180</v>
      </c>
      <c r="P112" s="39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350"/>
      <c r="R112" s="350"/>
      <c r="S112" s="350"/>
      <c r="T112" s="351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63" t="s">
        <v>203</v>
      </c>
      <c r="AG112" s="81"/>
      <c r="AJ112" s="87" t="s">
        <v>89</v>
      </c>
      <c r="AK112" s="87">
        <v>1</v>
      </c>
      <c r="BB112" s="164" t="s">
        <v>95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355"/>
      <c r="B113" s="355"/>
      <c r="C113" s="355"/>
      <c r="D113" s="355"/>
      <c r="E113" s="355"/>
      <c r="F113" s="355"/>
      <c r="G113" s="355"/>
      <c r="H113" s="355"/>
      <c r="I113" s="355"/>
      <c r="J113" s="355"/>
      <c r="K113" s="355"/>
      <c r="L113" s="355"/>
      <c r="M113" s="355"/>
      <c r="N113" s="355"/>
      <c r="O113" s="356"/>
      <c r="P113" s="352" t="s">
        <v>40</v>
      </c>
      <c r="Q113" s="353"/>
      <c r="R113" s="353"/>
      <c r="S113" s="353"/>
      <c r="T113" s="353"/>
      <c r="U113" s="353"/>
      <c r="V113" s="354"/>
      <c r="W113" s="42" t="s">
        <v>39</v>
      </c>
      <c r="X113" s="43">
        <f>IFERROR(SUM(X112:X112),"0")</f>
        <v>0</v>
      </c>
      <c r="Y113" s="43">
        <f>IFERROR(SUM(Y112:Y112),"0")</f>
        <v>0</v>
      </c>
      <c r="Z113" s="43">
        <f>IFERROR(IF(Z112="",0,Z112),"0")</f>
        <v>0</v>
      </c>
      <c r="AA113" s="67"/>
      <c r="AB113" s="67"/>
      <c r="AC113" s="67"/>
    </row>
    <row r="114" spans="1:68" x14ac:dyDescent="0.2">
      <c r="A114" s="355"/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6"/>
      <c r="P114" s="352" t="s">
        <v>40</v>
      </c>
      <c r="Q114" s="353"/>
      <c r="R114" s="353"/>
      <c r="S114" s="353"/>
      <c r="T114" s="353"/>
      <c r="U114" s="353"/>
      <c r="V114" s="354"/>
      <c r="W114" s="42" t="s">
        <v>0</v>
      </c>
      <c r="X114" s="43">
        <f>IFERROR(SUMPRODUCT(X112:X112*H112:H112),"0")</f>
        <v>0</v>
      </c>
      <c r="Y114" s="43">
        <f>IFERROR(SUMPRODUCT(Y112:Y112*H112:H112),"0")</f>
        <v>0</v>
      </c>
      <c r="Z114" s="42"/>
      <c r="AA114" s="67"/>
      <c r="AB114" s="67"/>
      <c r="AC114" s="67"/>
    </row>
    <row r="115" spans="1:68" ht="14.25" customHeight="1" x14ac:dyDescent="0.25">
      <c r="A115" s="347" t="s">
        <v>204</v>
      </c>
      <c r="B115" s="347"/>
      <c r="C115" s="347"/>
      <c r="D115" s="347"/>
      <c r="E115" s="347"/>
      <c r="F115" s="347"/>
      <c r="G115" s="347"/>
      <c r="H115" s="347"/>
      <c r="I115" s="347"/>
      <c r="J115" s="347"/>
      <c r="K115" s="347"/>
      <c r="L115" s="347"/>
      <c r="M115" s="347"/>
      <c r="N115" s="347"/>
      <c r="O115" s="347"/>
      <c r="P115" s="347"/>
      <c r="Q115" s="347"/>
      <c r="R115" s="347"/>
      <c r="S115" s="347"/>
      <c r="T115" s="347"/>
      <c r="U115" s="347"/>
      <c r="V115" s="347"/>
      <c r="W115" s="347"/>
      <c r="X115" s="347"/>
      <c r="Y115" s="347"/>
      <c r="Z115" s="347"/>
      <c r="AA115" s="66"/>
      <c r="AB115" s="66"/>
      <c r="AC115" s="83"/>
    </row>
    <row r="116" spans="1:68" ht="27" customHeight="1" x14ac:dyDescent="0.25">
      <c r="A116" s="63" t="s">
        <v>205</v>
      </c>
      <c r="B116" s="63" t="s">
        <v>206</v>
      </c>
      <c r="C116" s="36">
        <v>4301071094</v>
      </c>
      <c r="D116" s="348">
        <v>4620207491140</v>
      </c>
      <c r="E116" s="348"/>
      <c r="F116" s="62">
        <v>0.6</v>
      </c>
      <c r="G116" s="37">
        <v>10</v>
      </c>
      <c r="H116" s="62">
        <v>6</v>
      </c>
      <c r="I116" s="62">
        <v>6.28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39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350"/>
      <c r="R116" s="350"/>
      <c r="S116" s="350"/>
      <c r="T116" s="351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IFERROR(IF(X116="","",X116*0.0155),"")</f>
        <v>0</v>
      </c>
      <c r="AA116" s="68" t="s">
        <v>46</v>
      </c>
      <c r="AB116" s="69" t="s">
        <v>46</v>
      </c>
      <c r="AC116" s="165" t="s">
        <v>207</v>
      </c>
      <c r="AG116" s="81"/>
      <c r="AJ116" s="87" t="s">
        <v>89</v>
      </c>
      <c r="AK116" s="87">
        <v>1</v>
      </c>
      <c r="BB116" s="166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55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5"/>
      <c r="N117" s="355"/>
      <c r="O117" s="356"/>
      <c r="P117" s="352" t="s">
        <v>40</v>
      </c>
      <c r="Q117" s="353"/>
      <c r="R117" s="353"/>
      <c r="S117" s="353"/>
      <c r="T117" s="353"/>
      <c r="U117" s="353"/>
      <c r="V117" s="354"/>
      <c r="W117" s="42" t="s">
        <v>39</v>
      </c>
      <c r="X117" s="43">
        <f>IFERROR(SUM(X116:X116),"0")</f>
        <v>0</v>
      </c>
      <c r="Y117" s="43">
        <f>IFERROR(SUM(Y116:Y116),"0")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355"/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6"/>
      <c r="P118" s="352" t="s">
        <v>40</v>
      </c>
      <c r="Q118" s="353"/>
      <c r="R118" s="353"/>
      <c r="S118" s="353"/>
      <c r="T118" s="353"/>
      <c r="U118" s="353"/>
      <c r="V118" s="354"/>
      <c r="W118" s="42" t="s">
        <v>0</v>
      </c>
      <c r="X118" s="43">
        <f>IFERROR(SUMPRODUCT(X116:X116*H116:H116),"0")</f>
        <v>0</v>
      </c>
      <c r="Y118" s="43">
        <f>IFERROR(SUMPRODUCT(Y116:Y116*H116:H116),"0")</f>
        <v>0</v>
      </c>
      <c r="Z118" s="42"/>
      <c r="AA118" s="67"/>
      <c r="AB118" s="67"/>
      <c r="AC118" s="67"/>
    </row>
    <row r="119" spans="1:68" ht="16.5" customHeight="1" x14ac:dyDescent="0.25">
      <c r="A119" s="346" t="s">
        <v>208</v>
      </c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65"/>
      <c r="AB119" s="65"/>
      <c r="AC119" s="82"/>
    </row>
    <row r="120" spans="1:68" ht="14.25" customHeight="1" x14ac:dyDescent="0.25">
      <c r="A120" s="347" t="s">
        <v>135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66"/>
      <c r="AB120" s="66"/>
      <c r="AC120" s="83"/>
    </row>
    <row r="121" spans="1:68" ht="27" customHeight="1" x14ac:dyDescent="0.25">
      <c r="A121" s="63" t="s">
        <v>209</v>
      </c>
      <c r="B121" s="63" t="s">
        <v>210</v>
      </c>
      <c r="C121" s="36">
        <v>4301135555</v>
      </c>
      <c r="D121" s="348">
        <v>4607111034014</v>
      </c>
      <c r="E121" s="348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96</v>
      </c>
      <c r="L121" s="37" t="s">
        <v>97</v>
      </c>
      <c r="M121" s="38" t="s">
        <v>86</v>
      </c>
      <c r="N121" s="38"/>
      <c r="O121" s="37">
        <v>180</v>
      </c>
      <c r="P121" s="3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350"/>
      <c r="R121" s="350"/>
      <c r="S121" s="350"/>
      <c r="T121" s="351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67" t="s">
        <v>211</v>
      </c>
      <c r="AG121" s="81"/>
      <c r="AJ121" s="87" t="s">
        <v>98</v>
      </c>
      <c r="AK121" s="87">
        <v>14</v>
      </c>
      <c r="BB121" s="168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212</v>
      </c>
      <c r="B122" s="63" t="s">
        <v>213</v>
      </c>
      <c r="C122" s="36">
        <v>4301135532</v>
      </c>
      <c r="D122" s="348">
        <v>4607111033994</v>
      </c>
      <c r="E122" s="348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214</v>
      </c>
      <c r="M122" s="38" t="s">
        <v>86</v>
      </c>
      <c r="N122" s="38"/>
      <c r="O122" s="37">
        <v>180</v>
      </c>
      <c r="P122" s="39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350"/>
      <c r="R122" s="350"/>
      <c r="S122" s="350"/>
      <c r="T122" s="351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153</v>
      </c>
      <c r="AG122" s="81"/>
      <c r="AJ122" s="87" t="s">
        <v>215</v>
      </c>
      <c r="AK122" s="87">
        <v>70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55"/>
      <c r="B123" s="355"/>
      <c r="C123" s="355"/>
      <c r="D123" s="355"/>
      <c r="E123" s="355"/>
      <c r="F123" s="355"/>
      <c r="G123" s="355"/>
      <c r="H123" s="355"/>
      <c r="I123" s="355"/>
      <c r="J123" s="355"/>
      <c r="K123" s="355"/>
      <c r="L123" s="355"/>
      <c r="M123" s="355"/>
      <c r="N123" s="355"/>
      <c r="O123" s="356"/>
      <c r="P123" s="352" t="s">
        <v>40</v>
      </c>
      <c r="Q123" s="353"/>
      <c r="R123" s="353"/>
      <c r="S123" s="353"/>
      <c r="T123" s="353"/>
      <c r="U123" s="353"/>
      <c r="V123" s="354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55"/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6"/>
      <c r="P124" s="352" t="s">
        <v>40</v>
      </c>
      <c r="Q124" s="353"/>
      <c r="R124" s="353"/>
      <c r="S124" s="353"/>
      <c r="T124" s="353"/>
      <c r="U124" s="353"/>
      <c r="V124" s="354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46" t="s">
        <v>216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65"/>
      <c r="AB125" s="65"/>
      <c r="AC125" s="82"/>
    </row>
    <row r="126" spans="1:68" ht="14.25" customHeight="1" x14ac:dyDescent="0.25">
      <c r="A126" s="347" t="s">
        <v>135</v>
      </c>
      <c r="B126" s="347"/>
      <c r="C126" s="347"/>
      <c r="D126" s="347"/>
      <c r="E126" s="347"/>
      <c r="F126" s="347"/>
      <c r="G126" s="347"/>
      <c r="H126" s="347"/>
      <c r="I126" s="347"/>
      <c r="J126" s="347"/>
      <c r="K126" s="347"/>
      <c r="L126" s="347"/>
      <c r="M126" s="347"/>
      <c r="N126" s="347"/>
      <c r="O126" s="347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66"/>
      <c r="AB126" s="66"/>
      <c r="AC126" s="83"/>
    </row>
    <row r="127" spans="1:68" ht="27" customHeight="1" x14ac:dyDescent="0.25">
      <c r="A127" s="63" t="s">
        <v>217</v>
      </c>
      <c r="B127" s="63" t="s">
        <v>218</v>
      </c>
      <c r="C127" s="36">
        <v>4301135824</v>
      </c>
      <c r="D127" s="348">
        <v>4607111039095</v>
      </c>
      <c r="E127" s="348"/>
      <c r="F127" s="62">
        <v>0.25</v>
      </c>
      <c r="G127" s="37">
        <v>12</v>
      </c>
      <c r="H127" s="62">
        <v>3</v>
      </c>
      <c r="I127" s="62">
        <v>3.7480000000000002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397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350"/>
      <c r="R127" s="350"/>
      <c r="S127" s="350"/>
      <c r="T127" s="351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1" t="s">
        <v>219</v>
      </c>
      <c r="AG127" s="81"/>
      <c r="AJ127" s="87" t="s">
        <v>89</v>
      </c>
      <c r="AK127" s="87">
        <v>1</v>
      </c>
      <c r="BB127" s="172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16.5" customHeight="1" x14ac:dyDescent="0.25">
      <c r="A128" s="63" t="s">
        <v>220</v>
      </c>
      <c r="B128" s="63" t="s">
        <v>221</v>
      </c>
      <c r="C128" s="36">
        <v>4301135550</v>
      </c>
      <c r="D128" s="348">
        <v>4607111034199</v>
      </c>
      <c r="E128" s="348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97</v>
      </c>
      <c r="M128" s="38" t="s">
        <v>86</v>
      </c>
      <c r="N128" s="38"/>
      <c r="O128" s="37">
        <v>180</v>
      </c>
      <c r="P128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350"/>
      <c r="R128" s="350"/>
      <c r="S128" s="350"/>
      <c r="T128" s="351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222</v>
      </c>
      <c r="AG128" s="81"/>
      <c r="AJ128" s="87" t="s">
        <v>98</v>
      </c>
      <c r="AK128" s="87">
        <v>14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55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6"/>
      <c r="P129" s="352" t="s">
        <v>40</v>
      </c>
      <c r="Q129" s="353"/>
      <c r="R129" s="353"/>
      <c r="S129" s="353"/>
      <c r="T129" s="353"/>
      <c r="U129" s="353"/>
      <c r="V129" s="354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6"/>
      <c r="P130" s="352" t="s">
        <v>40</v>
      </c>
      <c r="Q130" s="353"/>
      <c r="R130" s="353"/>
      <c r="S130" s="353"/>
      <c r="T130" s="353"/>
      <c r="U130" s="353"/>
      <c r="V130" s="354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46" t="s">
        <v>223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65"/>
      <c r="AB131" s="65"/>
      <c r="AC131" s="82"/>
    </row>
    <row r="132" spans="1:68" ht="14.25" customHeight="1" x14ac:dyDescent="0.25">
      <c r="A132" s="347" t="s">
        <v>135</v>
      </c>
      <c r="B132" s="347"/>
      <c r="C132" s="347"/>
      <c r="D132" s="347"/>
      <c r="E132" s="347"/>
      <c r="F132" s="347"/>
      <c r="G132" s="34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47"/>
      <c r="X132" s="347"/>
      <c r="Y132" s="347"/>
      <c r="Z132" s="347"/>
      <c r="AA132" s="66"/>
      <c r="AB132" s="66"/>
      <c r="AC132" s="83"/>
    </row>
    <row r="133" spans="1:68" ht="27" customHeight="1" x14ac:dyDescent="0.25">
      <c r="A133" s="63" t="s">
        <v>224</v>
      </c>
      <c r="B133" s="63" t="s">
        <v>225</v>
      </c>
      <c r="C133" s="36">
        <v>4301135753</v>
      </c>
      <c r="D133" s="348">
        <v>4620207490914</v>
      </c>
      <c r="E133" s="348"/>
      <c r="F133" s="62">
        <v>0.2</v>
      </c>
      <c r="G133" s="37">
        <v>12</v>
      </c>
      <c r="H133" s="62">
        <v>2.4</v>
      </c>
      <c r="I133" s="62">
        <v>2.68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39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350"/>
      <c r="R133" s="350"/>
      <c r="S133" s="350"/>
      <c r="T133" s="351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75" t="s">
        <v>211</v>
      </c>
      <c r="AG133" s="81"/>
      <c r="AJ133" s="87" t="s">
        <v>89</v>
      </c>
      <c r="AK133" s="87">
        <v>1</v>
      </c>
      <c r="BB133" s="176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226</v>
      </c>
      <c r="B134" s="63" t="s">
        <v>227</v>
      </c>
      <c r="C134" s="36">
        <v>4301135778</v>
      </c>
      <c r="D134" s="348">
        <v>4620207490853</v>
      </c>
      <c r="E134" s="348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97</v>
      </c>
      <c r="M134" s="38" t="s">
        <v>86</v>
      </c>
      <c r="N134" s="38"/>
      <c r="O134" s="37">
        <v>180</v>
      </c>
      <c r="P134" s="40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350"/>
      <c r="R134" s="350"/>
      <c r="S134" s="350"/>
      <c r="T134" s="351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211</v>
      </c>
      <c r="AG134" s="81"/>
      <c r="AJ134" s="87" t="s">
        <v>98</v>
      </c>
      <c r="AK134" s="87">
        <v>14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6"/>
      <c r="P135" s="352" t="s">
        <v>40</v>
      </c>
      <c r="Q135" s="353"/>
      <c r="R135" s="353"/>
      <c r="S135" s="353"/>
      <c r="T135" s="353"/>
      <c r="U135" s="353"/>
      <c r="V135" s="354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355"/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6"/>
      <c r="P136" s="352" t="s">
        <v>40</v>
      </c>
      <c r="Q136" s="353"/>
      <c r="R136" s="353"/>
      <c r="S136" s="353"/>
      <c r="T136" s="353"/>
      <c r="U136" s="353"/>
      <c r="V136" s="354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346" t="s">
        <v>228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65"/>
      <c r="AB137" s="65"/>
      <c r="AC137" s="82"/>
    </row>
    <row r="138" spans="1:68" ht="14.25" customHeight="1" x14ac:dyDescent="0.25">
      <c r="A138" s="347" t="s">
        <v>135</v>
      </c>
      <c r="B138" s="347"/>
      <c r="C138" s="347"/>
      <c r="D138" s="347"/>
      <c r="E138" s="347"/>
      <c r="F138" s="347"/>
      <c r="G138" s="347"/>
      <c r="H138" s="347"/>
      <c r="I138" s="347"/>
      <c r="J138" s="347"/>
      <c r="K138" s="347"/>
      <c r="L138" s="347"/>
      <c r="M138" s="347"/>
      <c r="N138" s="347"/>
      <c r="O138" s="347"/>
      <c r="P138" s="347"/>
      <c r="Q138" s="347"/>
      <c r="R138" s="347"/>
      <c r="S138" s="347"/>
      <c r="T138" s="347"/>
      <c r="U138" s="347"/>
      <c r="V138" s="347"/>
      <c r="W138" s="347"/>
      <c r="X138" s="347"/>
      <c r="Y138" s="347"/>
      <c r="Z138" s="347"/>
      <c r="AA138" s="66"/>
      <c r="AB138" s="66"/>
      <c r="AC138" s="83"/>
    </row>
    <row r="139" spans="1:68" ht="27" customHeight="1" x14ac:dyDescent="0.25">
      <c r="A139" s="63" t="s">
        <v>229</v>
      </c>
      <c r="B139" s="63" t="s">
        <v>230</v>
      </c>
      <c r="C139" s="36">
        <v>4301135570</v>
      </c>
      <c r="D139" s="348">
        <v>4607111035806</v>
      </c>
      <c r="E139" s="348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96</v>
      </c>
      <c r="L139" s="37" t="s">
        <v>97</v>
      </c>
      <c r="M139" s="38" t="s">
        <v>86</v>
      </c>
      <c r="N139" s="38"/>
      <c r="O139" s="37">
        <v>180</v>
      </c>
      <c r="P139" s="40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350"/>
      <c r="R139" s="350"/>
      <c r="S139" s="350"/>
      <c r="T139" s="351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79" t="s">
        <v>231</v>
      </c>
      <c r="AG139" s="81"/>
      <c r="AJ139" s="87" t="s">
        <v>98</v>
      </c>
      <c r="AK139" s="87">
        <v>14</v>
      </c>
      <c r="BB139" s="180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355"/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6"/>
      <c r="P140" s="352" t="s">
        <v>40</v>
      </c>
      <c r="Q140" s="353"/>
      <c r="R140" s="353"/>
      <c r="S140" s="353"/>
      <c r="T140" s="353"/>
      <c r="U140" s="353"/>
      <c r="V140" s="354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355"/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6"/>
      <c r="P141" s="352" t="s">
        <v>40</v>
      </c>
      <c r="Q141" s="353"/>
      <c r="R141" s="353"/>
      <c r="S141" s="353"/>
      <c r="T141" s="353"/>
      <c r="U141" s="353"/>
      <c r="V141" s="354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16.5" customHeight="1" x14ac:dyDescent="0.25">
      <c r="A142" s="346" t="s">
        <v>232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65"/>
      <c r="AB142" s="65"/>
      <c r="AC142" s="82"/>
    </row>
    <row r="143" spans="1:68" ht="14.25" customHeight="1" x14ac:dyDescent="0.25">
      <c r="A143" s="347" t="s">
        <v>135</v>
      </c>
      <c r="B143" s="347"/>
      <c r="C143" s="347"/>
      <c r="D143" s="347"/>
      <c r="E143" s="347"/>
      <c r="F143" s="347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66"/>
      <c r="AB143" s="66"/>
      <c r="AC143" s="83"/>
    </row>
    <row r="144" spans="1:68" ht="16.5" customHeight="1" x14ac:dyDescent="0.25">
      <c r="A144" s="63" t="s">
        <v>233</v>
      </c>
      <c r="B144" s="63" t="s">
        <v>234</v>
      </c>
      <c r="C144" s="36">
        <v>4301135607</v>
      </c>
      <c r="D144" s="348">
        <v>4607111039613</v>
      </c>
      <c r="E144" s="348"/>
      <c r="F144" s="62">
        <v>0.09</v>
      </c>
      <c r="G144" s="37">
        <v>30</v>
      </c>
      <c r="H144" s="62">
        <v>2.7</v>
      </c>
      <c r="I144" s="62">
        <v>3.09</v>
      </c>
      <c r="J144" s="37">
        <v>126</v>
      </c>
      <c r="K144" s="37" t="s">
        <v>96</v>
      </c>
      <c r="L144" s="37" t="s">
        <v>97</v>
      </c>
      <c r="M144" s="38" t="s">
        <v>86</v>
      </c>
      <c r="N144" s="38"/>
      <c r="O144" s="37">
        <v>180</v>
      </c>
      <c r="P144" s="4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350"/>
      <c r="R144" s="350"/>
      <c r="S144" s="350"/>
      <c r="T144" s="351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IFERROR(IF(X144="","",X144*0.00936),"")</f>
        <v>0</v>
      </c>
      <c r="AA144" s="68" t="s">
        <v>46</v>
      </c>
      <c r="AB144" s="69" t="s">
        <v>46</v>
      </c>
      <c r="AC144" s="181" t="s">
        <v>219</v>
      </c>
      <c r="AG144" s="81"/>
      <c r="AJ144" s="87" t="s">
        <v>98</v>
      </c>
      <c r="AK144" s="87">
        <v>14</v>
      </c>
      <c r="BB144" s="182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55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6"/>
      <c r="P145" s="352" t="s">
        <v>40</v>
      </c>
      <c r="Q145" s="353"/>
      <c r="R145" s="353"/>
      <c r="S145" s="353"/>
      <c r="T145" s="353"/>
      <c r="U145" s="353"/>
      <c r="V145" s="354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6"/>
      <c r="P146" s="352" t="s">
        <v>40</v>
      </c>
      <c r="Q146" s="353"/>
      <c r="R146" s="353"/>
      <c r="S146" s="353"/>
      <c r="T146" s="353"/>
      <c r="U146" s="353"/>
      <c r="V146" s="354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346" t="s">
        <v>235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65"/>
      <c r="AB147" s="65"/>
      <c r="AC147" s="82"/>
    </row>
    <row r="148" spans="1:68" ht="14.25" customHeight="1" x14ac:dyDescent="0.25">
      <c r="A148" s="347" t="s">
        <v>204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66"/>
      <c r="AB148" s="66"/>
      <c r="AC148" s="83"/>
    </row>
    <row r="149" spans="1:68" ht="27" customHeight="1" x14ac:dyDescent="0.25">
      <c r="A149" s="63" t="s">
        <v>236</v>
      </c>
      <c r="B149" s="63" t="s">
        <v>237</v>
      </c>
      <c r="C149" s="36">
        <v>4301135540</v>
      </c>
      <c r="D149" s="348">
        <v>4607111035646</v>
      </c>
      <c r="E149" s="348"/>
      <c r="F149" s="62">
        <v>0.2</v>
      </c>
      <c r="G149" s="37">
        <v>8</v>
      </c>
      <c r="H149" s="62">
        <v>1.6</v>
      </c>
      <c r="I149" s="62">
        <v>2.12</v>
      </c>
      <c r="J149" s="37">
        <v>72</v>
      </c>
      <c r="K149" s="37" t="s">
        <v>239</v>
      </c>
      <c r="L149" s="37" t="s">
        <v>88</v>
      </c>
      <c r="M149" s="38" t="s">
        <v>86</v>
      </c>
      <c r="N149" s="38"/>
      <c r="O149" s="37">
        <v>180</v>
      </c>
      <c r="P149" s="4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50"/>
      <c r="R149" s="350"/>
      <c r="S149" s="350"/>
      <c r="T149" s="351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IFERROR(IF(X149="","",X149*0.01157),"")</f>
        <v>0</v>
      </c>
      <c r="AA149" s="68" t="s">
        <v>46</v>
      </c>
      <c r="AB149" s="69" t="s">
        <v>46</v>
      </c>
      <c r="AC149" s="183" t="s">
        <v>238</v>
      </c>
      <c r="AG149" s="81"/>
      <c r="AJ149" s="87" t="s">
        <v>89</v>
      </c>
      <c r="AK149" s="87">
        <v>1</v>
      </c>
      <c r="BB149" s="184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55"/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6"/>
      <c r="P150" s="352" t="s">
        <v>40</v>
      </c>
      <c r="Q150" s="353"/>
      <c r="R150" s="353"/>
      <c r="S150" s="353"/>
      <c r="T150" s="353"/>
      <c r="U150" s="353"/>
      <c r="V150" s="354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55"/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6"/>
      <c r="P151" s="352" t="s">
        <v>40</v>
      </c>
      <c r="Q151" s="353"/>
      <c r="R151" s="353"/>
      <c r="S151" s="353"/>
      <c r="T151" s="353"/>
      <c r="U151" s="353"/>
      <c r="V151" s="354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46" t="s">
        <v>240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65"/>
      <c r="AB152" s="65"/>
      <c r="AC152" s="82"/>
    </row>
    <row r="153" spans="1:68" ht="14.25" customHeight="1" x14ac:dyDescent="0.25">
      <c r="A153" s="347" t="s">
        <v>135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66"/>
      <c r="AB153" s="66"/>
      <c r="AC153" s="83"/>
    </row>
    <row r="154" spans="1:68" ht="27" customHeight="1" x14ac:dyDescent="0.25">
      <c r="A154" s="63" t="s">
        <v>241</v>
      </c>
      <c r="B154" s="63" t="s">
        <v>242</v>
      </c>
      <c r="C154" s="36">
        <v>4301135591</v>
      </c>
      <c r="D154" s="348">
        <v>4607111036568</v>
      </c>
      <c r="E154" s="348"/>
      <c r="F154" s="62">
        <v>0.28000000000000003</v>
      </c>
      <c r="G154" s="37">
        <v>6</v>
      </c>
      <c r="H154" s="62">
        <v>1.68</v>
      </c>
      <c r="I154" s="62">
        <v>2.1017999999999999</v>
      </c>
      <c r="J154" s="37">
        <v>140</v>
      </c>
      <c r="K154" s="37" t="s">
        <v>96</v>
      </c>
      <c r="L154" s="37" t="s">
        <v>97</v>
      </c>
      <c r="M154" s="38" t="s">
        <v>86</v>
      </c>
      <c r="N154" s="38"/>
      <c r="O154" s="37">
        <v>180</v>
      </c>
      <c r="P154" s="4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350"/>
      <c r="R154" s="350"/>
      <c r="S154" s="350"/>
      <c r="T154" s="35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IFERROR(IF(X154="","",X154*0.00941),"")</f>
        <v>0</v>
      </c>
      <c r="AA154" s="68" t="s">
        <v>46</v>
      </c>
      <c r="AB154" s="69" t="s">
        <v>46</v>
      </c>
      <c r="AC154" s="185" t="s">
        <v>243</v>
      </c>
      <c r="AG154" s="81"/>
      <c r="AJ154" s="87" t="s">
        <v>98</v>
      </c>
      <c r="AK154" s="87">
        <v>14</v>
      </c>
      <c r="BB154" s="186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55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5"/>
      <c r="N155" s="355"/>
      <c r="O155" s="356"/>
      <c r="P155" s="352" t="s">
        <v>40</v>
      </c>
      <c r="Q155" s="353"/>
      <c r="R155" s="353"/>
      <c r="S155" s="353"/>
      <c r="T155" s="353"/>
      <c r="U155" s="353"/>
      <c r="V155" s="354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6"/>
      <c r="P156" s="352" t="s">
        <v>40</v>
      </c>
      <c r="Q156" s="353"/>
      <c r="R156" s="353"/>
      <c r="S156" s="353"/>
      <c r="T156" s="353"/>
      <c r="U156" s="353"/>
      <c r="V156" s="354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27.75" customHeight="1" x14ac:dyDescent="0.2">
      <c r="A157" s="345" t="s">
        <v>244</v>
      </c>
      <c r="B157" s="345"/>
      <c r="C157" s="345"/>
      <c r="D157" s="345"/>
      <c r="E157" s="345"/>
      <c r="F157" s="345"/>
      <c r="G157" s="345"/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5"/>
      <c r="S157" s="345"/>
      <c r="T157" s="345"/>
      <c r="U157" s="345"/>
      <c r="V157" s="345"/>
      <c r="W157" s="345"/>
      <c r="X157" s="345"/>
      <c r="Y157" s="345"/>
      <c r="Z157" s="345"/>
      <c r="AA157" s="54"/>
      <c r="AB157" s="54"/>
      <c r="AC157" s="54"/>
    </row>
    <row r="158" spans="1:68" ht="16.5" customHeight="1" x14ac:dyDescent="0.25">
      <c r="A158" s="346" t="s">
        <v>245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65"/>
      <c r="AB158" s="65"/>
      <c r="AC158" s="82"/>
    </row>
    <row r="159" spans="1:68" ht="14.25" customHeight="1" x14ac:dyDescent="0.25">
      <c r="A159" s="347" t="s">
        <v>82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66"/>
      <c r="AB159" s="66"/>
      <c r="AC159" s="83"/>
    </row>
    <row r="160" spans="1:68" ht="16.5" customHeight="1" x14ac:dyDescent="0.25">
      <c r="A160" s="63" t="s">
        <v>246</v>
      </c>
      <c r="B160" s="63" t="s">
        <v>247</v>
      </c>
      <c r="C160" s="36">
        <v>4301071062</v>
      </c>
      <c r="D160" s="348">
        <v>4607111036384</v>
      </c>
      <c r="E160" s="348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05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350"/>
      <c r="R160" s="350"/>
      <c r="S160" s="350"/>
      <c r="T160" s="351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187" t="s">
        <v>248</v>
      </c>
      <c r="AG160" s="81"/>
      <c r="AJ160" s="87" t="s">
        <v>89</v>
      </c>
      <c r="AK160" s="87">
        <v>1</v>
      </c>
      <c r="BB160" s="188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249</v>
      </c>
      <c r="B161" s="63" t="s">
        <v>250</v>
      </c>
      <c r="C161" s="36">
        <v>4301071050</v>
      </c>
      <c r="D161" s="348">
        <v>4607111036216</v>
      </c>
      <c r="E161" s="348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97</v>
      </c>
      <c r="M161" s="38" t="s">
        <v>86</v>
      </c>
      <c r="N161" s="38"/>
      <c r="O161" s="37">
        <v>180</v>
      </c>
      <c r="P161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50"/>
      <c r="R161" s="350"/>
      <c r="S161" s="350"/>
      <c r="T161" s="351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251</v>
      </c>
      <c r="AG161" s="81"/>
      <c r="AJ161" s="87" t="s">
        <v>98</v>
      </c>
      <c r="AK161" s="87">
        <v>12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6"/>
      <c r="P162" s="352" t="s">
        <v>40</v>
      </c>
      <c r="Q162" s="353"/>
      <c r="R162" s="353"/>
      <c r="S162" s="353"/>
      <c r="T162" s="353"/>
      <c r="U162" s="353"/>
      <c r="V162" s="354"/>
      <c r="W162" s="42" t="s">
        <v>39</v>
      </c>
      <c r="X162" s="43">
        <f>IFERROR(SUM(X160:X161),"0")</f>
        <v>0</v>
      </c>
      <c r="Y162" s="43">
        <f>IFERROR(SUM(Y160:Y161),"0")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355"/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6"/>
      <c r="P163" s="352" t="s">
        <v>40</v>
      </c>
      <c r="Q163" s="353"/>
      <c r="R163" s="353"/>
      <c r="S163" s="353"/>
      <c r="T163" s="353"/>
      <c r="U163" s="353"/>
      <c r="V163" s="354"/>
      <c r="W163" s="42" t="s">
        <v>0</v>
      </c>
      <c r="X163" s="43">
        <f>IFERROR(SUMPRODUCT(X160:X161*H160:H161),"0")</f>
        <v>0</v>
      </c>
      <c r="Y163" s="43">
        <f>IFERROR(SUMPRODUCT(Y160:Y161*H160:H161),"0")</f>
        <v>0</v>
      </c>
      <c r="Z163" s="42"/>
      <c r="AA163" s="67"/>
      <c r="AB163" s="67"/>
      <c r="AC163" s="67"/>
    </row>
    <row r="164" spans="1:68" ht="27.75" customHeight="1" x14ac:dyDescent="0.2">
      <c r="A164" s="345" t="s">
        <v>252</v>
      </c>
      <c r="B164" s="34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45"/>
      <c r="P164" s="345"/>
      <c r="Q164" s="345"/>
      <c r="R164" s="345"/>
      <c r="S164" s="345"/>
      <c r="T164" s="345"/>
      <c r="U164" s="345"/>
      <c r="V164" s="345"/>
      <c r="W164" s="345"/>
      <c r="X164" s="345"/>
      <c r="Y164" s="345"/>
      <c r="Z164" s="345"/>
      <c r="AA164" s="54"/>
      <c r="AB164" s="54"/>
      <c r="AC164" s="54"/>
    </row>
    <row r="165" spans="1:68" ht="16.5" customHeight="1" x14ac:dyDescent="0.25">
      <c r="A165" s="346" t="s">
        <v>253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65"/>
      <c r="AB165" s="65"/>
      <c r="AC165" s="82"/>
    </row>
    <row r="166" spans="1:68" ht="14.25" customHeight="1" x14ac:dyDescent="0.25">
      <c r="A166" s="347" t="s">
        <v>91</v>
      </c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47"/>
      <c r="P166" s="347"/>
      <c r="Q166" s="347"/>
      <c r="R166" s="347"/>
      <c r="S166" s="347"/>
      <c r="T166" s="347"/>
      <c r="U166" s="347"/>
      <c r="V166" s="347"/>
      <c r="W166" s="347"/>
      <c r="X166" s="347"/>
      <c r="Y166" s="347"/>
      <c r="Z166" s="347"/>
      <c r="AA166" s="66"/>
      <c r="AB166" s="66"/>
      <c r="AC166" s="83"/>
    </row>
    <row r="167" spans="1:68" ht="16.5" customHeight="1" x14ac:dyDescent="0.25">
      <c r="A167" s="63" t="s">
        <v>254</v>
      </c>
      <c r="B167" s="63" t="s">
        <v>255</v>
      </c>
      <c r="C167" s="36">
        <v>4301132179</v>
      </c>
      <c r="D167" s="348">
        <v>4607111035691</v>
      </c>
      <c r="E167" s="348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96</v>
      </c>
      <c r="L167" s="37" t="s">
        <v>97</v>
      </c>
      <c r="M167" s="38" t="s">
        <v>86</v>
      </c>
      <c r="N167" s="38"/>
      <c r="O167" s="37">
        <v>365</v>
      </c>
      <c r="P167" s="4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350"/>
      <c r="R167" s="350"/>
      <c r="S167" s="350"/>
      <c r="T167" s="351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191" t="s">
        <v>256</v>
      </c>
      <c r="AG167" s="81"/>
      <c r="AJ167" s="87" t="s">
        <v>98</v>
      </c>
      <c r="AK167" s="87">
        <v>14</v>
      </c>
      <c r="BB167" s="192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257</v>
      </c>
      <c r="B168" s="63" t="s">
        <v>258</v>
      </c>
      <c r="C168" s="36">
        <v>4301132182</v>
      </c>
      <c r="D168" s="348">
        <v>4607111035721</v>
      </c>
      <c r="E168" s="348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97</v>
      </c>
      <c r="M168" s="38" t="s">
        <v>86</v>
      </c>
      <c r="N168" s="38"/>
      <c r="O168" s="37">
        <v>365</v>
      </c>
      <c r="P168" s="40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350"/>
      <c r="R168" s="350"/>
      <c r="S168" s="350"/>
      <c r="T168" s="351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259</v>
      </c>
      <c r="AG168" s="81"/>
      <c r="AJ168" s="87" t="s">
        <v>98</v>
      </c>
      <c r="AK168" s="87">
        <v>14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260</v>
      </c>
      <c r="B169" s="63" t="s">
        <v>261</v>
      </c>
      <c r="C169" s="36">
        <v>4301132170</v>
      </c>
      <c r="D169" s="348">
        <v>4607111038487</v>
      </c>
      <c r="E169" s="348"/>
      <c r="F169" s="62">
        <v>0.25</v>
      </c>
      <c r="G169" s="37">
        <v>12</v>
      </c>
      <c r="H169" s="62">
        <v>3</v>
      </c>
      <c r="I169" s="62">
        <v>3.7360000000000002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180</v>
      </c>
      <c r="P169" s="40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350"/>
      <c r="R169" s="350"/>
      <c r="S169" s="350"/>
      <c r="T169" s="35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95" t="s">
        <v>262</v>
      </c>
      <c r="AG169" s="81"/>
      <c r="AJ169" s="87" t="s">
        <v>98</v>
      </c>
      <c r="AK169" s="87">
        <v>14</v>
      </c>
      <c r="BB169" s="196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6"/>
      <c r="P170" s="352" t="s">
        <v>40</v>
      </c>
      <c r="Q170" s="353"/>
      <c r="R170" s="353"/>
      <c r="S170" s="353"/>
      <c r="T170" s="353"/>
      <c r="U170" s="353"/>
      <c r="V170" s="354"/>
      <c r="W170" s="42" t="s">
        <v>39</v>
      </c>
      <c r="X170" s="43">
        <f>IFERROR(SUM(X167:X169),"0")</f>
        <v>0</v>
      </c>
      <c r="Y170" s="43">
        <f>IFERROR(SUM(Y167:Y169),"0")</f>
        <v>0</v>
      </c>
      <c r="Z170" s="43">
        <f>IFERROR(IF(Z167="",0,Z167),"0")+IFERROR(IF(Z168="",0,Z168),"0")+IFERROR(IF(Z169="",0,Z169),"0")</f>
        <v>0</v>
      </c>
      <c r="AA170" s="67"/>
      <c r="AB170" s="67"/>
      <c r="AC170" s="67"/>
    </row>
    <row r="171" spans="1:68" x14ac:dyDescent="0.2">
      <c r="A171" s="355"/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6"/>
      <c r="P171" s="352" t="s">
        <v>40</v>
      </c>
      <c r="Q171" s="353"/>
      <c r="R171" s="353"/>
      <c r="S171" s="353"/>
      <c r="T171" s="353"/>
      <c r="U171" s="353"/>
      <c r="V171" s="354"/>
      <c r="W171" s="42" t="s">
        <v>0</v>
      </c>
      <c r="X171" s="43">
        <f>IFERROR(SUMPRODUCT(X167:X169*H167:H169),"0")</f>
        <v>0</v>
      </c>
      <c r="Y171" s="43">
        <f>IFERROR(SUMPRODUCT(Y167:Y169*H167:H169),"0")</f>
        <v>0</v>
      </c>
      <c r="Z171" s="42"/>
      <c r="AA171" s="67"/>
      <c r="AB171" s="67"/>
      <c r="AC171" s="67"/>
    </row>
    <row r="172" spans="1:68" ht="14.25" customHeight="1" x14ac:dyDescent="0.25">
      <c r="A172" s="347" t="s">
        <v>263</v>
      </c>
      <c r="B172" s="347"/>
      <c r="C172" s="347"/>
      <c r="D172" s="347"/>
      <c r="E172" s="347"/>
      <c r="F172" s="347"/>
      <c r="G172" s="347"/>
      <c r="H172" s="347"/>
      <c r="I172" s="347"/>
      <c r="J172" s="347"/>
      <c r="K172" s="347"/>
      <c r="L172" s="347"/>
      <c r="M172" s="347"/>
      <c r="N172" s="347"/>
      <c r="O172" s="347"/>
      <c r="P172" s="347"/>
      <c r="Q172" s="347"/>
      <c r="R172" s="347"/>
      <c r="S172" s="347"/>
      <c r="T172" s="347"/>
      <c r="U172" s="347"/>
      <c r="V172" s="347"/>
      <c r="W172" s="347"/>
      <c r="X172" s="347"/>
      <c r="Y172" s="347"/>
      <c r="Z172" s="347"/>
      <c r="AA172" s="66"/>
      <c r="AB172" s="66"/>
      <c r="AC172" s="83"/>
    </row>
    <row r="173" spans="1:68" ht="27" customHeight="1" x14ac:dyDescent="0.25">
      <c r="A173" s="63" t="s">
        <v>264</v>
      </c>
      <c r="B173" s="63" t="s">
        <v>265</v>
      </c>
      <c r="C173" s="36">
        <v>4301051855</v>
      </c>
      <c r="D173" s="348">
        <v>4680115885875</v>
      </c>
      <c r="E173" s="348"/>
      <c r="F173" s="62">
        <v>1</v>
      </c>
      <c r="G173" s="37">
        <v>9</v>
      </c>
      <c r="H173" s="62">
        <v>9</v>
      </c>
      <c r="I173" s="62">
        <v>9.4350000000000005</v>
      </c>
      <c r="J173" s="37">
        <v>64</v>
      </c>
      <c r="K173" s="37" t="s">
        <v>270</v>
      </c>
      <c r="L173" s="37" t="s">
        <v>88</v>
      </c>
      <c r="M173" s="38" t="s">
        <v>269</v>
      </c>
      <c r="N173" s="38"/>
      <c r="O173" s="37">
        <v>365</v>
      </c>
      <c r="P173" s="410" t="s">
        <v>266</v>
      </c>
      <c r="Q173" s="350"/>
      <c r="R173" s="350"/>
      <c r="S173" s="350"/>
      <c r="T173" s="351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IFERROR(IF(X173="","",X173*0.01898),"")</f>
        <v>0</v>
      </c>
      <c r="AA173" s="68" t="s">
        <v>46</v>
      </c>
      <c r="AB173" s="69" t="s">
        <v>46</v>
      </c>
      <c r="AC173" s="197" t="s">
        <v>267</v>
      </c>
      <c r="AG173" s="81"/>
      <c r="AJ173" s="87" t="s">
        <v>89</v>
      </c>
      <c r="AK173" s="87">
        <v>1</v>
      </c>
      <c r="BB173" s="198" t="s">
        <v>268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6"/>
      <c r="P174" s="352" t="s">
        <v>40</v>
      </c>
      <c r="Q174" s="353"/>
      <c r="R174" s="353"/>
      <c r="S174" s="353"/>
      <c r="T174" s="353"/>
      <c r="U174" s="353"/>
      <c r="V174" s="354"/>
      <c r="W174" s="42" t="s">
        <v>39</v>
      </c>
      <c r="X174" s="43">
        <f>IFERROR(SUM(X173:X173),"0")</f>
        <v>0</v>
      </c>
      <c r="Y174" s="43">
        <f>IFERROR(SUM(Y173:Y173),"0")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355"/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6"/>
      <c r="P175" s="352" t="s">
        <v>40</v>
      </c>
      <c r="Q175" s="353"/>
      <c r="R175" s="353"/>
      <c r="S175" s="353"/>
      <c r="T175" s="353"/>
      <c r="U175" s="353"/>
      <c r="V175" s="354"/>
      <c r="W175" s="42" t="s">
        <v>0</v>
      </c>
      <c r="X175" s="43">
        <f>IFERROR(SUMPRODUCT(X173:X173*H173:H173),"0")</f>
        <v>0</v>
      </c>
      <c r="Y175" s="43">
        <f>IFERROR(SUMPRODUCT(Y173:Y173*H173:H173),"0")</f>
        <v>0</v>
      </c>
      <c r="Z175" s="42"/>
      <c r="AA175" s="67"/>
      <c r="AB175" s="67"/>
      <c r="AC175" s="67"/>
    </row>
    <row r="176" spans="1:68" ht="27.75" customHeight="1" x14ac:dyDescent="0.2">
      <c r="A176" s="345" t="s">
        <v>271</v>
      </c>
      <c r="B176" s="345"/>
      <c r="C176" s="345"/>
      <c r="D176" s="345"/>
      <c r="E176" s="345"/>
      <c r="F176" s="345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54"/>
      <c r="AB176" s="54"/>
      <c r="AC176" s="54"/>
    </row>
    <row r="177" spans="1:68" ht="16.5" customHeight="1" x14ac:dyDescent="0.25">
      <c r="A177" s="346" t="s">
        <v>272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65"/>
      <c r="AB177" s="65"/>
      <c r="AC177" s="82"/>
    </row>
    <row r="178" spans="1:68" ht="14.25" customHeight="1" x14ac:dyDescent="0.25">
      <c r="A178" s="347" t="s">
        <v>91</v>
      </c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7"/>
      <c r="P178" s="347"/>
      <c r="Q178" s="347"/>
      <c r="R178" s="347"/>
      <c r="S178" s="347"/>
      <c r="T178" s="347"/>
      <c r="U178" s="347"/>
      <c r="V178" s="347"/>
      <c r="W178" s="347"/>
      <c r="X178" s="347"/>
      <c r="Y178" s="347"/>
      <c r="Z178" s="347"/>
      <c r="AA178" s="66"/>
      <c r="AB178" s="66"/>
      <c r="AC178" s="83"/>
    </row>
    <row r="179" spans="1:68" ht="27" customHeight="1" x14ac:dyDescent="0.25">
      <c r="A179" s="63" t="s">
        <v>273</v>
      </c>
      <c r="B179" s="63" t="s">
        <v>274</v>
      </c>
      <c r="C179" s="36">
        <v>4301132227</v>
      </c>
      <c r="D179" s="348">
        <v>4620207491133</v>
      </c>
      <c r="E179" s="348"/>
      <c r="F179" s="62">
        <v>0.23</v>
      </c>
      <c r="G179" s="37">
        <v>12</v>
      </c>
      <c r="H179" s="62">
        <v>2.76</v>
      </c>
      <c r="I179" s="62">
        <v>2.98</v>
      </c>
      <c r="J179" s="37">
        <v>70</v>
      </c>
      <c r="K179" s="37" t="s">
        <v>96</v>
      </c>
      <c r="L179" s="37" t="s">
        <v>97</v>
      </c>
      <c r="M179" s="38" t="s">
        <v>86</v>
      </c>
      <c r="N179" s="38"/>
      <c r="O179" s="37">
        <v>180</v>
      </c>
      <c r="P179" s="411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350"/>
      <c r="R179" s="350"/>
      <c r="S179" s="350"/>
      <c r="T179" s="351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199" t="s">
        <v>275</v>
      </c>
      <c r="AG179" s="81"/>
      <c r="AJ179" s="87" t="s">
        <v>98</v>
      </c>
      <c r="AK179" s="87">
        <v>14</v>
      </c>
      <c r="BB179" s="200" t="s">
        <v>95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55"/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6"/>
      <c r="P180" s="352" t="s">
        <v>40</v>
      </c>
      <c r="Q180" s="353"/>
      <c r="R180" s="353"/>
      <c r="S180" s="353"/>
      <c r="T180" s="353"/>
      <c r="U180" s="353"/>
      <c r="V180" s="354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355"/>
      <c r="B181" s="355"/>
      <c r="C181" s="355"/>
      <c r="D181" s="355"/>
      <c r="E181" s="355"/>
      <c r="F181" s="355"/>
      <c r="G181" s="355"/>
      <c r="H181" s="355"/>
      <c r="I181" s="355"/>
      <c r="J181" s="355"/>
      <c r="K181" s="355"/>
      <c r="L181" s="355"/>
      <c r="M181" s="355"/>
      <c r="N181" s="355"/>
      <c r="O181" s="356"/>
      <c r="P181" s="352" t="s">
        <v>40</v>
      </c>
      <c r="Q181" s="353"/>
      <c r="R181" s="353"/>
      <c r="S181" s="353"/>
      <c r="T181" s="353"/>
      <c r="U181" s="353"/>
      <c r="V181" s="354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14.25" customHeight="1" x14ac:dyDescent="0.25">
      <c r="A182" s="347" t="s">
        <v>135</v>
      </c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66"/>
      <c r="AB182" s="66"/>
      <c r="AC182" s="83"/>
    </row>
    <row r="183" spans="1:68" ht="27" customHeight="1" x14ac:dyDescent="0.25">
      <c r="A183" s="63" t="s">
        <v>276</v>
      </c>
      <c r="B183" s="63" t="s">
        <v>277</v>
      </c>
      <c r="C183" s="36">
        <v>4301135707</v>
      </c>
      <c r="D183" s="348">
        <v>4620207490198</v>
      </c>
      <c r="E183" s="348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97</v>
      </c>
      <c r="M183" s="38" t="s">
        <v>86</v>
      </c>
      <c r="N183" s="38"/>
      <c r="O183" s="37">
        <v>180</v>
      </c>
      <c r="P183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50"/>
      <c r="R183" s="350"/>
      <c r="S183" s="350"/>
      <c r="T183" s="35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1" t="s">
        <v>278</v>
      </c>
      <c r="AG183" s="81"/>
      <c r="AJ183" s="87" t="s">
        <v>98</v>
      </c>
      <c r="AK183" s="87">
        <v>14</v>
      </c>
      <c r="BB183" s="202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279</v>
      </c>
      <c r="B184" s="63" t="s">
        <v>280</v>
      </c>
      <c r="C184" s="36">
        <v>4301135696</v>
      </c>
      <c r="D184" s="348">
        <v>4620207490235</v>
      </c>
      <c r="E184" s="348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50"/>
      <c r="R184" s="350"/>
      <c r="S184" s="350"/>
      <c r="T184" s="35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281</v>
      </c>
      <c r="AG184" s="81"/>
      <c r="AJ184" s="87" t="s">
        <v>89</v>
      </c>
      <c r="AK184" s="87">
        <v>1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282</v>
      </c>
      <c r="B185" s="63" t="s">
        <v>283</v>
      </c>
      <c r="C185" s="36">
        <v>4301135697</v>
      </c>
      <c r="D185" s="348">
        <v>4620207490259</v>
      </c>
      <c r="E185" s="34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50"/>
      <c r="R185" s="350"/>
      <c r="S185" s="350"/>
      <c r="T185" s="35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278</v>
      </c>
      <c r="AG185" s="81"/>
      <c r="AJ185" s="87" t="s">
        <v>98</v>
      </c>
      <c r="AK185" s="87">
        <v>14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284</v>
      </c>
      <c r="B186" s="63" t="s">
        <v>285</v>
      </c>
      <c r="C186" s="36">
        <v>4301135681</v>
      </c>
      <c r="D186" s="348">
        <v>4620207490143</v>
      </c>
      <c r="E186" s="348"/>
      <c r="F186" s="62">
        <v>0.22</v>
      </c>
      <c r="G186" s="37">
        <v>12</v>
      </c>
      <c r="H186" s="62">
        <v>2.64</v>
      </c>
      <c r="I186" s="62">
        <v>3.3435999999999999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350"/>
      <c r="R186" s="350"/>
      <c r="S186" s="350"/>
      <c r="T186" s="35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286</v>
      </c>
      <c r="AG186" s="81"/>
      <c r="AJ186" s="87" t="s">
        <v>89</v>
      </c>
      <c r="AK186" s="87">
        <v>1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55"/>
      <c r="B187" s="355"/>
      <c r="C187" s="355"/>
      <c r="D187" s="355"/>
      <c r="E187" s="355"/>
      <c r="F187" s="355"/>
      <c r="G187" s="355"/>
      <c r="H187" s="355"/>
      <c r="I187" s="355"/>
      <c r="J187" s="355"/>
      <c r="K187" s="355"/>
      <c r="L187" s="355"/>
      <c r="M187" s="355"/>
      <c r="N187" s="355"/>
      <c r="O187" s="356"/>
      <c r="P187" s="352" t="s">
        <v>40</v>
      </c>
      <c r="Q187" s="353"/>
      <c r="R187" s="353"/>
      <c r="S187" s="353"/>
      <c r="T187" s="353"/>
      <c r="U187" s="353"/>
      <c r="V187" s="354"/>
      <c r="W187" s="42" t="s">
        <v>39</v>
      </c>
      <c r="X187" s="43">
        <f>IFERROR(SUM(X183:X186),"0")</f>
        <v>0</v>
      </c>
      <c r="Y187" s="43">
        <f>IFERROR(SUM(Y183:Y186),"0")</f>
        <v>0</v>
      </c>
      <c r="Z187" s="43">
        <f>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355"/>
      <c r="B188" s="355"/>
      <c r="C188" s="355"/>
      <c r="D188" s="355"/>
      <c r="E188" s="355"/>
      <c r="F188" s="355"/>
      <c r="G188" s="355"/>
      <c r="H188" s="355"/>
      <c r="I188" s="355"/>
      <c r="J188" s="355"/>
      <c r="K188" s="355"/>
      <c r="L188" s="355"/>
      <c r="M188" s="355"/>
      <c r="N188" s="355"/>
      <c r="O188" s="356"/>
      <c r="P188" s="352" t="s">
        <v>40</v>
      </c>
      <c r="Q188" s="353"/>
      <c r="R188" s="353"/>
      <c r="S188" s="353"/>
      <c r="T188" s="353"/>
      <c r="U188" s="353"/>
      <c r="V188" s="354"/>
      <c r="W188" s="42" t="s">
        <v>0</v>
      </c>
      <c r="X188" s="43">
        <f>IFERROR(SUMPRODUCT(X183:X186*H183:H186),"0")</f>
        <v>0</v>
      </c>
      <c r="Y188" s="43">
        <f>IFERROR(SUMPRODUCT(Y183:Y186*H183:H186),"0")</f>
        <v>0</v>
      </c>
      <c r="Z188" s="42"/>
      <c r="AA188" s="67"/>
      <c r="AB188" s="67"/>
      <c r="AC188" s="67"/>
    </row>
    <row r="189" spans="1:68" ht="16.5" customHeight="1" x14ac:dyDescent="0.25">
      <c r="A189" s="346" t="s">
        <v>287</v>
      </c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46"/>
      <c r="P189" s="346"/>
      <c r="Q189" s="346"/>
      <c r="R189" s="346"/>
      <c r="S189" s="346"/>
      <c r="T189" s="346"/>
      <c r="U189" s="346"/>
      <c r="V189" s="346"/>
      <c r="W189" s="346"/>
      <c r="X189" s="346"/>
      <c r="Y189" s="346"/>
      <c r="Z189" s="346"/>
      <c r="AA189" s="65"/>
      <c r="AB189" s="65"/>
      <c r="AC189" s="82"/>
    </row>
    <row r="190" spans="1:68" ht="14.25" customHeight="1" x14ac:dyDescent="0.25">
      <c r="A190" s="347" t="s">
        <v>82</v>
      </c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7"/>
      <c r="P190" s="347"/>
      <c r="Q190" s="347"/>
      <c r="R190" s="347"/>
      <c r="S190" s="347"/>
      <c r="T190" s="347"/>
      <c r="U190" s="347"/>
      <c r="V190" s="347"/>
      <c r="W190" s="347"/>
      <c r="X190" s="347"/>
      <c r="Y190" s="347"/>
      <c r="Z190" s="347"/>
      <c r="AA190" s="66"/>
      <c r="AB190" s="66"/>
      <c r="AC190" s="83"/>
    </row>
    <row r="191" spans="1:68" ht="27" customHeight="1" x14ac:dyDescent="0.25">
      <c r="A191" s="63" t="s">
        <v>288</v>
      </c>
      <c r="B191" s="63" t="s">
        <v>289</v>
      </c>
      <c r="C191" s="36">
        <v>4301071108</v>
      </c>
      <c r="D191" s="348">
        <v>4607111035912</v>
      </c>
      <c r="E191" s="348"/>
      <c r="F191" s="62">
        <v>0.43</v>
      </c>
      <c r="G191" s="37">
        <v>16</v>
      </c>
      <c r="H191" s="62">
        <v>6.88</v>
      </c>
      <c r="I191" s="62">
        <v>7.19</v>
      </c>
      <c r="J191" s="37">
        <v>84</v>
      </c>
      <c r="K191" s="37" t="s">
        <v>87</v>
      </c>
      <c r="L191" s="37" t="s">
        <v>88</v>
      </c>
      <c r="M191" s="38" t="s">
        <v>86</v>
      </c>
      <c r="N191" s="38"/>
      <c r="O191" s="37">
        <v>180</v>
      </c>
      <c r="P191" s="416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350"/>
      <c r="R191" s="350"/>
      <c r="S191" s="350"/>
      <c r="T191" s="351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09" t="s">
        <v>290</v>
      </c>
      <c r="AG191" s="81"/>
      <c r="AJ191" s="87" t="s">
        <v>89</v>
      </c>
      <c r="AK191" s="87">
        <v>1</v>
      </c>
      <c r="BB191" s="210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291</v>
      </c>
      <c r="B192" s="63" t="s">
        <v>292</v>
      </c>
      <c r="C192" s="36">
        <v>4301071110</v>
      </c>
      <c r="D192" s="348">
        <v>4607111035103</v>
      </c>
      <c r="E192" s="348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17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350"/>
      <c r="R192" s="350"/>
      <c r="S192" s="350"/>
      <c r="T192" s="351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290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293</v>
      </c>
      <c r="B193" s="63" t="s">
        <v>294</v>
      </c>
      <c r="C193" s="36">
        <v>4301071109</v>
      </c>
      <c r="D193" s="348">
        <v>4607111035929</v>
      </c>
      <c r="E193" s="348"/>
      <c r="F193" s="62">
        <v>0.9</v>
      </c>
      <c r="G193" s="37">
        <v>8</v>
      </c>
      <c r="H193" s="62">
        <v>7.2</v>
      </c>
      <c r="I193" s="62">
        <v>7.47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8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350"/>
      <c r="R193" s="350"/>
      <c r="S193" s="350"/>
      <c r="T193" s="35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290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295</v>
      </c>
      <c r="B194" s="63" t="s">
        <v>296</v>
      </c>
      <c r="C194" s="36">
        <v>4301071106</v>
      </c>
      <c r="D194" s="348">
        <v>4607111035882</v>
      </c>
      <c r="E194" s="348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9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350"/>
      <c r="R194" s="350"/>
      <c r="S194" s="350"/>
      <c r="T194" s="35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290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4301071107</v>
      </c>
      <c r="D195" s="348">
        <v>4607111035905</v>
      </c>
      <c r="E195" s="348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0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350"/>
      <c r="R195" s="350"/>
      <c r="S195" s="350"/>
      <c r="T195" s="35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290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355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5"/>
      <c r="N196" s="355"/>
      <c r="O196" s="356"/>
      <c r="P196" s="352" t="s">
        <v>40</v>
      </c>
      <c r="Q196" s="353"/>
      <c r="R196" s="353"/>
      <c r="S196" s="353"/>
      <c r="T196" s="353"/>
      <c r="U196" s="353"/>
      <c r="V196" s="354"/>
      <c r="W196" s="42" t="s">
        <v>39</v>
      </c>
      <c r="X196" s="43">
        <f>IFERROR(SUM(X191:X195),"0")</f>
        <v>0</v>
      </c>
      <c r="Y196" s="43">
        <f>IFERROR(SUM(Y191:Y195),"0")</f>
        <v>0</v>
      </c>
      <c r="Z196" s="43">
        <f>IFERROR(IF(Z191="",0,Z191),"0")+IFERROR(IF(Z192="",0,Z192),"0")+IFERROR(IF(Z193="",0,Z193),"0")+IFERROR(IF(Z194="",0,Z194),"0")+IFERROR(IF(Z195="",0,Z195),"0")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6"/>
      <c r="P197" s="352" t="s">
        <v>40</v>
      </c>
      <c r="Q197" s="353"/>
      <c r="R197" s="353"/>
      <c r="S197" s="353"/>
      <c r="T197" s="353"/>
      <c r="U197" s="353"/>
      <c r="V197" s="354"/>
      <c r="W197" s="42" t="s">
        <v>0</v>
      </c>
      <c r="X197" s="43">
        <f>IFERROR(SUMPRODUCT(X191:X195*H191:H195),"0")</f>
        <v>0</v>
      </c>
      <c r="Y197" s="43">
        <f>IFERROR(SUMPRODUCT(Y191:Y195*H191:H195),"0")</f>
        <v>0</v>
      </c>
      <c r="Z197" s="42"/>
      <c r="AA197" s="67"/>
      <c r="AB197" s="67"/>
      <c r="AC197" s="67"/>
    </row>
    <row r="198" spans="1:68" ht="16.5" customHeight="1" x14ac:dyDescent="0.25">
      <c r="A198" s="346" t="s">
        <v>299</v>
      </c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  <c r="AA198" s="65"/>
      <c r="AB198" s="65"/>
      <c r="AC198" s="82"/>
    </row>
    <row r="199" spans="1:68" ht="14.25" customHeight="1" x14ac:dyDescent="0.25">
      <c r="A199" s="347" t="s">
        <v>82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6"/>
      <c r="AB199" s="66"/>
      <c r="AC199" s="83"/>
    </row>
    <row r="200" spans="1:68" ht="27" customHeight="1" x14ac:dyDescent="0.25">
      <c r="A200" s="63" t="s">
        <v>300</v>
      </c>
      <c r="B200" s="63" t="s">
        <v>301</v>
      </c>
      <c r="C200" s="36">
        <v>4301071097</v>
      </c>
      <c r="D200" s="348">
        <v>4620207491096</v>
      </c>
      <c r="E200" s="348"/>
      <c r="F200" s="62">
        <v>1</v>
      </c>
      <c r="G200" s="37">
        <v>5</v>
      </c>
      <c r="H200" s="62">
        <v>5</v>
      </c>
      <c r="I200" s="62">
        <v>5.23</v>
      </c>
      <c r="J200" s="37">
        <v>84</v>
      </c>
      <c r="K200" s="37" t="s">
        <v>87</v>
      </c>
      <c r="L200" s="37" t="s">
        <v>97</v>
      </c>
      <c r="M200" s="38" t="s">
        <v>86</v>
      </c>
      <c r="N200" s="38"/>
      <c r="O200" s="37">
        <v>180</v>
      </c>
      <c r="P200" s="421" t="s">
        <v>302</v>
      </c>
      <c r="Q200" s="350"/>
      <c r="R200" s="350"/>
      <c r="S200" s="350"/>
      <c r="T200" s="351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9" t="s">
        <v>303</v>
      </c>
      <c r="AG200" s="81"/>
      <c r="AJ200" s="87" t="s">
        <v>98</v>
      </c>
      <c r="AK200" s="87">
        <v>12</v>
      </c>
      <c r="BB200" s="220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355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5"/>
      <c r="N201" s="355"/>
      <c r="O201" s="356"/>
      <c r="P201" s="352" t="s">
        <v>40</v>
      </c>
      <c r="Q201" s="353"/>
      <c r="R201" s="353"/>
      <c r="S201" s="353"/>
      <c r="T201" s="353"/>
      <c r="U201" s="353"/>
      <c r="V201" s="354"/>
      <c r="W201" s="42" t="s">
        <v>39</v>
      </c>
      <c r="X201" s="43">
        <f>IFERROR(SUM(X200:X200),"0")</f>
        <v>0</v>
      </c>
      <c r="Y201" s="43">
        <f>IFERROR(SUM(Y200:Y200),"0")</f>
        <v>0</v>
      </c>
      <c r="Z201" s="43">
        <f>IFERROR(IF(Z200="",0,Z200),"0")</f>
        <v>0</v>
      </c>
      <c r="AA201" s="67"/>
      <c r="AB201" s="67"/>
      <c r="AC201" s="67"/>
    </row>
    <row r="202" spans="1:68" x14ac:dyDescent="0.2">
      <c r="A202" s="355"/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6"/>
      <c r="P202" s="352" t="s">
        <v>40</v>
      </c>
      <c r="Q202" s="353"/>
      <c r="R202" s="353"/>
      <c r="S202" s="353"/>
      <c r="T202" s="353"/>
      <c r="U202" s="353"/>
      <c r="V202" s="354"/>
      <c r="W202" s="42" t="s">
        <v>0</v>
      </c>
      <c r="X202" s="43">
        <f>IFERROR(SUMPRODUCT(X200:X200*H200:H200),"0")</f>
        <v>0</v>
      </c>
      <c r="Y202" s="43">
        <f>IFERROR(SUMPRODUCT(Y200:Y200*H200:H200),"0")</f>
        <v>0</v>
      </c>
      <c r="Z202" s="42"/>
      <c r="AA202" s="67"/>
      <c r="AB202" s="67"/>
      <c r="AC202" s="67"/>
    </row>
    <row r="203" spans="1:68" ht="16.5" customHeight="1" x14ac:dyDescent="0.25">
      <c r="A203" s="346" t="s">
        <v>304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65"/>
      <c r="AB203" s="65"/>
      <c r="AC203" s="82"/>
    </row>
    <row r="204" spans="1:68" ht="14.25" customHeight="1" x14ac:dyDescent="0.25">
      <c r="A204" s="347" t="s">
        <v>82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66"/>
      <c r="AB204" s="66"/>
      <c r="AC204" s="83"/>
    </row>
    <row r="205" spans="1:68" ht="27" customHeight="1" x14ac:dyDescent="0.25">
      <c r="A205" s="63" t="s">
        <v>305</v>
      </c>
      <c r="B205" s="63" t="s">
        <v>306</v>
      </c>
      <c r="C205" s="36">
        <v>4301071093</v>
      </c>
      <c r="D205" s="348">
        <v>4620207490709</v>
      </c>
      <c r="E205" s="348"/>
      <c r="F205" s="62">
        <v>0.65</v>
      </c>
      <c r="G205" s="37">
        <v>8</v>
      </c>
      <c r="H205" s="62">
        <v>5.2</v>
      </c>
      <c r="I205" s="62">
        <v>5.47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2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350"/>
      <c r="R205" s="350"/>
      <c r="S205" s="350"/>
      <c r="T205" s="35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1" t="s">
        <v>307</v>
      </c>
      <c r="AG205" s="81"/>
      <c r="AJ205" s="87" t="s">
        <v>89</v>
      </c>
      <c r="AK205" s="87">
        <v>1</v>
      </c>
      <c r="BB205" s="22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55"/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6"/>
      <c r="P206" s="352" t="s">
        <v>40</v>
      </c>
      <c r="Q206" s="353"/>
      <c r="R206" s="353"/>
      <c r="S206" s="353"/>
      <c r="T206" s="353"/>
      <c r="U206" s="353"/>
      <c r="V206" s="354"/>
      <c r="W206" s="42" t="s">
        <v>39</v>
      </c>
      <c r="X206" s="43">
        <f>IFERROR(SUM(X205:X205),"0")</f>
        <v>0</v>
      </c>
      <c r="Y206" s="43">
        <f>IFERROR(SUM(Y205:Y205),"0")</f>
        <v>0</v>
      </c>
      <c r="Z206" s="43">
        <f>IFERROR(IF(Z205="",0,Z205),"0")</f>
        <v>0</v>
      </c>
      <c r="AA206" s="67"/>
      <c r="AB206" s="67"/>
      <c r="AC206" s="67"/>
    </row>
    <row r="207" spans="1:68" x14ac:dyDescent="0.2">
      <c r="A207" s="355"/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6"/>
      <c r="P207" s="352" t="s">
        <v>40</v>
      </c>
      <c r="Q207" s="353"/>
      <c r="R207" s="353"/>
      <c r="S207" s="353"/>
      <c r="T207" s="353"/>
      <c r="U207" s="353"/>
      <c r="V207" s="354"/>
      <c r="W207" s="42" t="s">
        <v>0</v>
      </c>
      <c r="X207" s="43">
        <f>IFERROR(SUMPRODUCT(X205:X205*H205:H205),"0")</f>
        <v>0</v>
      </c>
      <c r="Y207" s="43">
        <f>IFERROR(SUMPRODUCT(Y205:Y205*H205:H205),"0")</f>
        <v>0</v>
      </c>
      <c r="Z207" s="42"/>
      <c r="AA207" s="67"/>
      <c r="AB207" s="67"/>
      <c r="AC207" s="67"/>
    </row>
    <row r="208" spans="1:68" ht="14.25" customHeight="1" x14ac:dyDescent="0.25">
      <c r="A208" s="347" t="s">
        <v>135</v>
      </c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47"/>
      <c r="P208" s="347"/>
      <c r="Q208" s="347"/>
      <c r="R208" s="347"/>
      <c r="S208" s="347"/>
      <c r="T208" s="347"/>
      <c r="U208" s="347"/>
      <c r="V208" s="347"/>
      <c r="W208" s="347"/>
      <c r="X208" s="347"/>
      <c r="Y208" s="347"/>
      <c r="Z208" s="347"/>
      <c r="AA208" s="66"/>
      <c r="AB208" s="66"/>
      <c r="AC208" s="83"/>
    </row>
    <row r="209" spans="1:68" ht="27" customHeight="1" x14ac:dyDescent="0.25">
      <c r="A209" s="63" t="s">
        <v>308</v>
      </c>
      <c r="B209" s="63" t="s">
        <v>309</v>
      </c>
      <c r="C209" s="36">
        <v>4301135692</v>
      </c>
      <c r="D209" s="348">
        <v>4620207490570</v>
      </c>
      <c r="E209" s="348"/>
      <c r="F209" s="62">
        <v>0.2</v>
      </c>
      <c r="G209" s="37">
        <v>12</v>
      </c>
      <c r="H209" s="62">
        <v>2.4</v>
      </c>
      <c r="I209" s="62">
        <v>3.1036000000000001</v>
      </c>
      <c r="J209" s="37">
        <v>70</v>
      </c>
      <c r="K209" s="37" t="s">
        <v>96</v>
      </c>
      <c r="L209" s="37" t="s">
        <v>88</v>
      </c>
      <c r="M209" s="38" t="s">
        <v>86</v>
      </c>
      <c r="N209" s="38"/>
      <c r="O209" s="37">
        <v>180</v>
      </c>
      <c r="P209" s="42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350"/>
      <c r="R209" s="350"/>
      <c r="S209" s="350"/>
      <c r="T209" s="35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IFERROR(IF(X209="","",X209*0.01788),"")</f>
        <v>0</v>
      </c>
      <c r="AA209" s="68" t="s">
        <v>46</v>
      </c>
      <c r="AB209" s="69" t="s">
        <v>46</v>
      </c>
      <c r="AC209" s="223" t="s">
        <v>310</v>
      </c>
      <c r="AG209" s="81"/>
      <c r="AJ209" s="87" t="s">
        <v>89</v>
      </c>
      <c r="AK209" s="87">
        <v>1</v>
      </c>
      <c r="BB209" s="224" t="s">
        <v>95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311</v>
      </c>
      <c r="B210" s="63" t="s">
        <v>312</v>
      </c>
      <c r="C210" s="36">
        <v>4301135691</v>
      </c>
      <c r="D210" s="348">
        <v>4620207490549</v>
      </c>
      <c r="E210" s="348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350"/>
      <c r="R210" s="350"/>
      <c r="S210" s="350"/>
      <c r="T210" s="35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310</v>
      </c>
      <c r="AG210" s="81"/>
      <c r="AJ210" s="87" t="s">
        <v>89</v>
      </c>
      <c r="AK210" s="87">
        <v>1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313</v>
      </c>
      <c r="B211" s="63" t="s">
        <v>314</v>
      </c>
      <c r="C211" s="36">
        <v>4301135694</v>
      </c>
      <c r="D211" s="348">
        <v>4620207490501</v>
      </c>
      <c r="E211" s="34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350"/>
      <c r="R211" s="350"/>
      <c r="S211" s="350"/>
      <c r="T211" s="35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310</v>
      </c>
      <c r="AG211" s="81"/>
      <c r="AJ211" s="87" t="s">
        <v>89</v>
      </c>
      <c r="AK211" s="87">
        <v>1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55"/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6"/>
      <c r="P212" s="352" t="s">
        <v>40</v>
      </c>
      <c r="Q212" s="353"/>
      <c r="R212" s="353"/>
      <c r="S212" s="353"/>
      <c r="T212" s="353"/>
      <c r="U212" s="353"/>
      <c r="V212" s="354"/>
      <c r="W212" s="42" t="s">
        <v>39</v>
      </c>
      <c r="X212" s="43">
        <f>IFERROR(SUM(X209:X211),"0")</f>
        <v>0</v>
      </c>
      <c r="Y212" s="43">
        <f>IFERROR(SUM(Y209:Y211),"0")</f>
        <v>0</v>
      </c>
      <c r="Z212" s="43">
        <f>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355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6"/>
      <c r="P213" s="352" t="s">
        <v>40</v>
      </c>
      <c r="Q213" s="353"/>
      <c r="R213" s="353"/>
      <c r="S213" s="353"/>
      <c r="T213" s="353"/>
      <c r="U213" s="353"/>
      <c r="V213" s="354"/>
      <c r="W213" s="42" t="s">
        <v>0</v>
      </c>
      <c r="X213" s="43">
        <f>IFERROR(SUMPRODUCT(X209:X211*H209:H211),"0")</f>
        <v>0</v>
      </c>
      <c r="Y213" s="43">
        <f>IFERROR(SUMPRODUCT(Y209:Y211*H209:H211),"0")</f>
        <v>0</v>
      </c>
      <c r="Z213" s="42"/>
      <c r="AA213" s="67"/>
      <c r="AB213" s="67"/>
      <c r="AC213" s="67"/>
    </row>
    <row r="214" spans="1:68" ht="16.5" customHeight="1" x14ac:dyDescent="0.25">
      <c r="A214" s="346" t="s">
        <v>315</v>
      </c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  <c r="AA214" s="65"/>
      <c r="AB214" s="65"/>
      <c r="AC214" s="82"/>
    </row>
    <row r="215" spans="1:68" ht="14.25" customHeight="1" x14ac:dyDescent="0.25">
      <c r="A215" s="347" t="s">
        <v>82</v>
      </c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7"/>
      <c r="P215" s="347"/>
      <c r="Q215" s="347"/>
      <c r="R215" s="347"/>
      <c r="S215" s="347"/>
      <c r="T215" s="347"/>
      <c r="U215" s="347"/>
      <c r="V215" s="347"/>
      <c r="W215" s="347"/>
      <c r="X215" s="347"/>
      <c r="Y215" s="347"/>
      <c r="Z215" s="347"/>
      <c r="AA215" s="66"/>
      <c r="AB215" s="66"/>
      <c r="AC215" s="83"/>
    </row>
    <row r="216" spans="1:68" ht="16.5" customHeight="1" x14ac:dyDescent="0.25">
      <c r="A216" s="63" t="s">
        <v>316</v>
      </c>
      <c r="B216" s="63" t="s">
        <v>317</v>
      </c>
      <c r="C216" s="36">
        <v>4301071099</v>
      </c>
      <c r="D216" s="348">
        <v>4607111039019</v>
      </c>
      <c r="E216" s="348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26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350"/>
      <c r="R216" s="350"/>
      <c r="S216" s="350"/>
      <c r="T216" s="351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318</v>
      </c>
      <c r="AG216" s="81"/>
      <c r="AJ216" s="87" t="s">
        <v>89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customHeight="1" x14ac:dyDescent="0.25">
      <c r="A217" s="63" t="s">
        <v>319</v>
      </c>
      <c r="B217" s="63" t="s">
        <v>320</v>
      </c>
      <c r="C217" s="36">
        <v>4301071100</v>
      </c>
      <c r="D217" s="348">
        <v>4607111038708</v>
      </c>
      <c r="E217" s="348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7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350"/>
      <c r="R217" s="350"/>
      <c r="S217" s="350"/>
      <c r="T217" s="35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318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55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5"/>
      <c r="N218" s="355"/>
      <c r="O218" s="356"/>
      <c r="P218" s="352" t="s">
        <v>40</v>
      </c>
      <c r="Q218" s="353"/>
      <c r="R218" s="353"/>
      <c r="S218" s="353"/>
      <c r="T218" s="353"/>
      <c r="U218" s="353"/>
      <c r="V218" s="354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56"/>
      <c r="P219" s="352" t="s">
        <v>40</v>
      </c>
      <c r="Q219" s="353"/>
      <c r="R219" s="353"/>
      <c r="S219" s="353"/>
      <c r="T219" s="353"/>
      <c r="U219" s="353"/>
      <c r="V219" s="354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</row>
    <row r="220" spans="1:68" ht="27.75" customHeight="1" x14ac:dyDescent="0.2">
      <c r="A220" s="345" t="s">
        <v>321</v>
      </c>
      <c r="B220" s="345"/>
      <c r="C220" s="345"/>
      <c r="D220" s="345"/>
      <c r="E220" s="345"/>
      <c r="F220" s="345"/>
      <c r="G220" s="345"/>
      <c r="H220" s="345"/>
      <c r="I220" s="345"/>
      <c r="J220" s="345"/>
      <c r="K220" s="345"/>
      <c r="L220" s="345"/>
      <c r="M220" s="345"/>
      <c r="N220" s="345"/>
      <c r="O220" s="345"/>
      <c r="P220" s="345"/>
      <c r="Q220" s="345"/>
      <c r="R220" s="345"/>
      <c r="S220" s="345"/>
      <c r="T220" s="345"/>
      <c r="U220" s="345"/>
      <c r="V220" s="345"/>
      <c r="W220" s="345"/>
      <c r="X220" s="345"/>
      <c r="Y220" s="345"/>
      <c r="Z220" s="345"/>
      <c r="AA220" s="54"/>
      <c r="AB220" s="54"/>
      <c r="AC220" s="54"/>
    </row>
    <row r="221" spans="1:68" ht="16.5" customHeight="1" x14ac:dyDescent="0.25">
      <c r="A221" s="346" t="s">
        <v>322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65"/>
      <c r="AB221" s="65"/>
      <c r="AC221" s="82"/>
    </row>
    <row r="222" spans="1:68" ht="14.25" customHeight="1" x14ac:dyDescent="0.25">
      <c r="A222" s="347" t="s">
        <v>82</v>
      </c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66"/>
      <c r="AB222" s="66"/>
      <c r="AC222" s="83"/>
    </row>
    <row r="223" spans="1:68" ht="27" customHeight="1" x14ac:dyDescent="0.25">
      <c r="A223" s="63" t="s">
        <v>323</v>
      </c>
      <c r="B223" s="63" t="s">
        <v>324</v>
      </c>
      <c r="C223" s="36">
        <v>4301071036</v>
      </c>
      <c r="D223" s="348">
        <v>4607111036162</v>
      </c>
      <c r="E223" s="348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90</v>
      </c>
      <c r="P223" s="42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350"/>
      <c r="R223" s="350"/>
      <c r="S223" s="350"/>
      <c r="T223" s="351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33" t="s">
        <v>325</v>
      </c>
      <c r="AG223" s="81"/>
      <c r="AJ223" s="87" t="s">
        <v>89</v>
      </c>
      <c r="AK223" s="87">
        <v>1</v>
      </c>
      <c r="BB223" s="23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355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5"/>
      <c r="N224" s="355"/>
      <c r="O224" s="356"/>
      <c r="P224" s="352" t="s">
        <v>40</v>
      </c>
      <c r="Q224" s="353"/>
      <c r="R224" s="353"/>
      <c r="S224" s="353"/>
      <c r="T224" s="353"/>
      <c r="U224" s="353"/>
      <c r="V224" s="354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5"/>
      <c r="N225" s="355"/>
      <c r="O225" s="356"/>
      <c r="P225" s="352" t="s">
        <v>40</v>
      </c>
      <c r="Q225" s="353"/>
      <c r="R225" s="353"/>
      <c r="S225" s="353"/>
      <c r="T225" s="353"/>
      <c r="U225" s="353"/>
      <c r="V225" s="354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27.75" customHeight="1" x14ac:dyDescent="0.2">
      <c r="A226" s="345" t="s">
        <v>326</v>
      </c>
      <c r="B226" s="345"/>
      <c r="C226" s="345"/>
      <c r="D226" s="345"/>
      <c r="E226" s="345"/>
      <c r="F226" s="345"/>
      <c r="G226" s="345"/>
      <c r="H226" s="345"/>
      <c r="I226" s="345"/>
      <c r="J226" s="345"/>
      <c r="K226" s="345"/>
      <c r="L226" s="345"/>
      <c r="M226" s="345"/>
      <c r="N226" s="345"/>
      <c r="O226" s="345"/>
      <c r="P226" s="345"/>
      <c r="Q226" s="345"/>
      <c r="R226" s="345"/>
      <c r="S226" s="345"/>
      <c r="T226" s="345"/>
      <c r="U226" s="345"/>
      <c r="V226" s="345"/>
      <c r="W226" s="345"/>
      <c r="X226" s="345"/>
      <c r="Y226" s="345"/>
      <c r="Z226" s="345"/>
      <c r="AA226" s="54"/>
      <c r="AB226" s="54"/>
      <c r="AC226" s="54"/>
    </row>
    <row r="227" spans="1:68" ht="16.5" customHeight="1" x14ac:dyDescent="0.25">
      <c r="A227" s="346" t="s">
        <v>327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65"/>
      <c r="AB227" s="65"/>
      <c r="AC227" s="82"/>
    </row>
    <row r="228" spans="1:68" ht="14.25" customHeight="1" x14ac:dyDescent="0.25">
      <c r="A228" s="347" t="s">
        <v>82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6"/>
      <c r="AB228" s="66"/>
      <c r="AC228" s="83"/>
    </row>
    <row r="229" spans="1:68" ht="27" customHeight="1" x14ac:dyDescent="0.25">
      <c r="A229" s="63" t="s">
        <v>328</v>
      </c>
      <c r="B229" s="63" t="s">
        <v>329</v>
      </c>
      <c r="C229" s="36">
        <v>4301071029</v>
      </c>
      <c r="D229" s="348">
        <v>4607111035899</v>
      </c>
      <c r="E229" s="348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4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50"/>
      <c r="R229" s="350"/>
      <c r="S229" s="350"/>
      <c r="T229" s="351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35" t="s">
        <v>251</v>
      </c>
      <c r="AG229" s="81"/>
      <c r="AJ229" s="87" t="s">
        <v>89</v>
      </c>
      <c r="AK229" s="87">
        <v>1</v>
      </c>
      <c r="BB229" s="23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355"/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56"/>
      <c r="P230" s="352" t="s">
        <v>40</v>
      </c>
      <c r="Q230" s="353"/>
      <c r="R230" s="353"/>
      <c r="S230" s="353"/>
      <c r="T230" s="353"/>
      <c r="U230" s="353"/>
      <c r="V230" s="354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355"/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56"/>
      <c r="P231" s="352" t="s">
        <v>40</v>
      </c>
      <c r="Q231" s="353"/>
      <c r="R231" s="353"/>
      <c r="S231" s="353"/>
      <c r="T231" s="353"/>
      <c r="U231" s="353"/>
      <c r="V231" s="354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27.75" customHeight="1" x14ac:dyDescent="0.2">
      <c r="A232" s="345" t="s">
        <v>330</v>
      </c>
      <c r="B232" s="345"/>
      <c r="C232" s="345"/>
      <c r="D232" s="345"/>
      <c r="E232" s="345"/>
      <c r="F232" s="345"/>
      <c r="G232" s="345"/>
      <c r="H232" s="345"/>
      <c r="I232" s="345"/>
      <c r="J232" s="345"/>
      <c r="K232" s="345"/>
      <c r="L232" s="345"/>
      <c r="M232" s="345"/>
      <c r="N232" s="345"/>
      <c r="O232" s="345"/>
      <c r="P232" s="345"/>
      <c r="Q232" s="345"/>
      <c r="R232" s="345"/>
      <c r="S232" s="345"/>
      <c r="T232" s="345"/>
      <c r="U232" s="345"/>
      <c r="V232" s="345"/>
      <c r="W232" s="345"/>
      <c r="X232" s="345"/>
      <c r="Y232" s="345"/>
      <c r="Z232" s="345"/>
      <c r="AA232" s="54"/>
      <c r="AB232" s="54"/>
      <c r="AC232" s="54"/>
    </row>
    <row r="233" spans="1:68" ht="16.5" customHeight="1" x14ac:dyDescent="0.25">
      <c r="A233" s="346" t="s">
        <v>331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65"/>
      <c r="AB233" s="65"/>
      <c r="AC233" s="82"/>
    </row>
    <row r="234" spans="1:68" ht="14.25" customHeight="1" x14ac:dyDescent="0.25">
      <c r="A234" s="347" t="s">
        <v>332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66"/>
      <c r="AB234" s="66"/>
      <c r="AC234" s="83"/>
    </row>
    <row r="235" spans="1:68" ht="27" customHeight="1" x14ac:dyDescent="0.25">
      <c r="A235" s="63" t="s">
        <v>333</v>
      </c>
      <c r="B235" s="63" t="s">
        <v>334</v>
      </c>
      <c r="C235" s="36">
        <v>4301133004</v>
      </c>
      <c r="D235" s="348">
        <v>4607111039774</v>
      </c>
      <c r="E235" s="348"/>
      <c r="F235" s="62">
        <v>0.25</v>
      </c>
      <c r="G235" s="37">
        <v>12</v>
      </c>
      <c r="H235" s="62">
        <v>3</v>
      </c>
      <c r="I235" s="62">
        <v>3.22</v>
      </c>
      <c r="J235" s="37">
        <v>70</v>
      </c>
      <c r="K235" s="37" t="s">
        <v>96</v>
      </c>
      <c r="L235" s="37" t="s">
        <v>88</v>
      </c>
      <c r="M235" s="38" t="s">
        <v>86</v>
      </c>
      <c r="N235" s="38"/>
      <c r="O235" s="37">
        <v>180</v>
      </c>
      <c r="P235" s="4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350"/>
      <c r="R235" s="350"/>
      <c r="S235" s="350"/>
      <c r="T235" s="351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37" t="s">
        <v>335</v>
      </c>
      <c r="AG235" s="81"/>
      <c r="AJ235" s="87" t="s">
        <v>89</v>
      </c>
      <c r="AK235" s="87">
        <v>1</v>
      </c>
      <c r="BB235" s="238" t="s">
        <v>95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55"/>
      <c r="B236" s="355"/>
      <c r="C236" s="355"/>
      <c r="D236" s="355"/>
      <c r="E236" s="355"/>
      <c r="F236" s="355"/>
      <c r="G236" s="355"/>
      <c r="H236" s="355"/>
      <c r="I236" s="355"/>
      <c r="J236" s="355"/>
      <c r="K236" s="355"/>
      <c r="L236" s="355"/>
      <c r="M236" s="355"/>
      <c r="N236" s="355"/>
      <c r="O236" s="356"/>
      <c r="P236" s="352" t="s">
        <v>40</v>
      </c>
      <c r="Q236" s="353"/>
      <c r="R236" s="353"/>
      <c r="S236" s="353"/>
      <c r="T236" s="353"/>
      <c r="U236" s="353"/>
      <c r="V236" s="354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6"/>
      <c r="P237" s="352" t="s">
        <v>40</v>
      </c>
      <c r="Q237" s="353"/>
      <c r="R237" s="353"/>
      <c r="S237" s="353"/>
      <c r="T237" s="353"/>
      <c r="U237" s="353"/>
      <c r="V237" s="354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4.25" customHeight="1" x14ac:dyDescent="0.25">
      <c r="A238" s="347" t="s">
        <v>135</v>
      </c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47"/>
      <c r="P238" s="347"/>
      <c r="Q238" s="347"/>
      <c r="R238" s="347"/>
      <c r="S238" s="347"/>
      <c r="T238" s="347"/>
      <c r="U238" s="347"/>
      <c r="V238" s="347"/>
      <c r="W238" s="347"/>
      <c r="X238" s="347"/>
      <c r="Y238" s="347"/>
      <c r="Z238" s="347"/>
      <c r="AA238" s="66"/>
      <c r="AB238" s="66"/>
      <c r="AC238" s="83"/>
    </row>
    <row r="239" spans="1:68" ht="37.5" customHeight="1" x14ac:dyDescent="0.25">
      <c r="A239" s="63" t="s">
        <v>336</v>
      </c>
      <c r="B239" s="63" t="s">
        <v>337</v>
      </c>
      <c r="C239" s="36">
        <v>4301135400</v>
      </c>
      <c r="D239" s="348">
        <v>4607111039361</v>
      </c>
      <c r="E239" s="348"/>
      <c r="F239" s="62">
        <v>0.25</v>
      </c>
      <c r="G239" s="37">
        <v>12</v>
      </c>
      <c r="H239" s="62">
        <v>3</v>
      </c>
      <c r="I239" s="62">
        <v>3.7035999999999998</v>
      </c>
      <c r="J239" s="37">
        <v>70</v>
      </c>
      <c r="K239" s="37" t="s">
        <v>96</v>
      </c>
      <c r="L239" s="37" t="s">
        <v>88</v>
      </c>
      <c r="M239" s="38" t="s">
        <v>86</v>
      </c>
      <c r="N239" s="38"/>
      <c r="O239" s="37">
        <v>180</v>
      </c>
      <c r="P239" s="43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350"/>
      <c r="R239" s="350"/>
      <c r="S239" s="350"/>
      <c r="T239" s="35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39" t="s">
        <v>335</v>
      </c>
      <c r="AG239" s="81"/>
      <c r="AJ239" s="87" t="s">
        <v>89</v>
      </c>
      <c r="AK239" s="87">
        <v>1</v>
      </c>
      <c r="BB239" s="240" t="s">
        <v>95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55"/>
      <c r="B240" s="355"/>
      <c r="C240" s="355"/>
      <c r="D240" s="355"/>
      <c r="E240" s="355"/>
      <c r="F240" s="355"/>
      <c r="G240" s="355"/>
      <c r="H240" s="355"/>
      <c r="I240" s="355"/>
      <c r="J240" s="355"/>
      <c r="K240" s="355"/>
      <c r="L240" s="355"/>
      <c r="M240" s="355"/>
      <c r="N240" s="355"/>
      <c r="O240" s="356"/>
      <c r="P240" s="352" t="s">
        <v>40</v>
      </c>
      <c r="Q240" s="353"/>
      <c r="R240" s="353"/>
      <c r="S240" s="353"/>
      <c r="T240" s="353"/>
      <c r="U240" s="353"/>
      <c r="V240" s="354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55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6"/>
      <c r="P241" s="352" t="s">
        <v>40</v>
      </c>
      <c r="Q241" s="353"/>
      <c r="R241" s="353"/>
      <c r="S241" s="353"/>
      <c r="T241" s="353"/>
      <c r="U241" s="353"/>
      <c r="V241" s="354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45" t="s">
        <v>338</v>
      </c>
      <c r="B242" s="345"/>
      <c r="C242" s="345"/>
      <c r="D242" s="345"/>
      <c r="E242" s="345"/>
      <c r="F242" s="345"/>
      <c r="G242" s="345"/>
      <c r="H242" s="345"/>
      <c r="I242" s="345"/>
      <c r="J242" s="345"/>
      <c r="K242" s="345"/>
      <c r="L242" s="345"/>
      <c r="M242" s="345"/>
      <c r="N242" s="345"/>
      <c r="O242" s="345"/>
      <c r="P242" s="345"/>
      <c r="Q242" s="345"/>
      <c r="R242" s="345"/>
      <c r="S242" s="345"/>
      <c r="T242" s="345"/>
      <c r="U242" s="345"/>
      <c r="V242" s="345"/>
      <c r="W242" s="345"/>
      <c r="X242" s="345"/>
      <c r="Y242" s="345"/>
      <c r="Z242" s="345"/>
      <c r="AA242" s="54"/>
      <c r="AB242" s="54"/>
      <c r="AC242" s="54"/>
    </row>
    <row r="243" spans="1:68" ht="16.5" customHeight="1" x14ac:dyDescent="0.25">
      <c r="A243" s="346" t="s">
        <v>338</v>
      </c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65"/>
      <c r="AB243" s="65"/>
      <c r="AC243" s="82"/>
    </row>
    <row r="244" spans="1:68" ht="14.25" customHeight="1" x14ac:dyDescent="0.25">
      <c r="A244" s="347" t="s">
        <v>82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6"/>
      <c r="AB244" s="66"/>
      <c r="AC244" s="83"/>
    </row>
    <row r="245" spans="1:68" ht="27" customHeight="1" x14ac:dyDescent="0.25">
      <c r="A245" s="63" t="s">
        <v>339</v>
      </c>
      <c r="B245" s="63" t="s">
        <v>340</v>
      </c>
      <c r="C245" s="36">
        <v>4301071014</v>
      </c>
      <c r="D245" s="348">
        <v>4640242181264</v>
      </c>
      <c r="E245" s="348"/>
      <c r="F245" s="62">
        <v>0.7</v>
      </c>
      <c r="G245" s="37">
        <v>10</v>
      </c>
      <c r="H245" s="62">
        <v>7</v>
      </c>
      <c r="I245" s="62">
        <v>7.28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180</v>
      </c>
      <c r="P245" s="43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350"/>
      <c r="R245" s="350"/>
      <c r="S245" s="350"/>
      <c r="T245" s="351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41" t="s">
        <v>341</v>
      </c>
      <c r="AG245" s="81"/>
      <c r="AJ245" s="87" t="s">
        <v>89</v>
      </c>
      <c r="AK245" s="87">
        <v>1</v>
      </c>
      <c r="BB245" s="242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342</v>
      </c>
      <c r="B246" s="63" t="s">
        <v>343</v>
      </c>
      <c r="C246" s="36">
        <v>4301071021</v>
      </c>
      <c r="D246" s="348">
        <v>4640242181325</v>
      </c>
      <c r="E246" s="348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350"/>
      <c r="R246" s="350"/>
      <c r="S246" s="350"/>
      <c r="T246" s="351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341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344</v>
      </c>
      <c r="B247" s="63" t="s">
        <v>345</v>
      </c>
      <c r="C247" s="36">
        <v>4301070993</v>
      </c>
      <c r="D247" s="348">
        <v>4640242180670</v>
      </c>
      <c r="E247" s="348"/>
      <c r="F247" s="62">
        <v>1</v>
      </c>
      <c r="G247" s="37">
        <v>6</v>
      </c>
      <c r="H247" s="62">
        <v>6</v>
      </c>
      <c r="I247" s="62">
        <v>6.23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350"/>
      <c r="R247" s="350"/>
      <c r="S247" s="350"/>
      <c r="T247" s="35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346</v>
      </c>
      <c r="AG247" s="81"/>
      <c r="AJ247" s="87" t="s">
        <v>89</v>
      </c>
      <c r="AK247" s="87">
        <v>1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55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56"/>
      <c r="P248" s="352" t="s">
        <v>40</v>
      </c>
      <c r="Q248" s="353"/>
      <c r="R248" s="353"/>
      <c r="S248" s="353"/>
      <c r="T248" s="353"/>
      <c r="U248" s="353"/>
      <c r="V248" s="354"/>
      <c r="W248" s="42" t="s">
        <v>39</v>
      </c>
      <c r="X248" s="43">
        <f>IFERROR(SUM(X245:X247),"0")</f>
        <v>0</v>
      </c>
      <c r="Y248" s="43">
        <f>IFERROR(SUM(Y245:Y247),"0")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6"/>
      <c r="P249" s="352" t="s">
        <v>40</v>
      </c>
      <c r="Q249" s="353"/>
      <c r="R249" s="353"/>
      <c r="S249" s="353"/>
      <c r="T249" s="353"/>
      <c r="U249" s="353"/>
      <c r="V249" s="354"/>
      <c r="W249" s="42" t="s">
        <v>0</v>
      </c>
      <c r="X249" s="43">
        <f>IFERROR(SUMPRODUCT(X245:X247*H245:H247),"0")</f>
        <v>0</v>
      </c>
      <c r="Y249" s="43">
        <f>IFERROR(SUMPRODUCT(Y245:Y247*H245:H247),"0")</f>
        <v>0</v>
      </c>
      <c r="Z249" s="42"/>
      <c r="AA249" s="67"/>
      <c r="AB249" s="67"/>
      <c r="AC249" s="67"/>
    </row>
    <row r="250" spans="1:68" ht="14.25" customHeight="1" x14ac:dyDescent="0.25">
      <c r="A250" s="347" t="s">
        <v>91</v>
      </c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47"/>
      <c r="P250" s="347"/>
      <c r="Q250" s="347"/>
      <c r="R250" s="347"/>
      <c r="S250" s="347"/>
      <c r="T250" s="347"/>
      <c r="U250" s="347"/>
      <c r="V250" s="347"/>
      <c r="W250" s="347"/>
      <c r="X250" s="347"/>
      <c r="Y250" s="347"/>
      <c r="Z250" s="347"/>
      <c r="AA250" s="66"/>
      <c r="AB250" s="66"/>
      <c r="AC250" s="83"/>
    </row>
    <row r="251" spans="1:68" ht="27" customHeight="1" x14ac:dyDescent="0.25">
      <c r="A251" s="63" t="s">
        <v>347</v>
      </c>
      <c r="B251" s="63" t="s">
        <v>348</v>
      </c>
      <c r="C251" s="36">
        <v>4301132080</v>
      </c>
      <c r="D251" s="348">
        <v>4640242180397</v>
      </c>
      <c r="E251" s="348"/>
      <c r="F251" s="62">
        <v>1</v>
      </c>
      <c r="G251" s="37">
        <v>6</v>
      </c>
      <c r="H251" s="62">
        <v>6</v>
      </c>
      <c r="I251" s="62">
        <v>6.26</v>
      </c>
      <c r="J251" s="37">
        <v>84</v>
      </c>
      <c r="K251" s="37" t="s">
        <v>87</v>
      </c>
      <c r="L251" s="37" t="s">
        <v>97</v>
      </c>
      <c r="M251" s="38" t="s">
        <v>86</v>
      </c>
      <c r="N251" s="38"/>
      <c r="O251" s="37">
        <v>180</v>
      </c>
      <c r="P251" s="43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350"/>
      <c r="R251" s="350"/>
      <c r="S251" s="350"/>
      <c r="T251" s="351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47" t="s">
        <v>349</v>
      </c>
      <c r="AG251" s="81"/>
      <c r="AJ251" s="87" t="s">
        <v>98</v>
      </c>
      <c r="AK251" s="87">
        <v>12</v>
      </c>
      <c r="BB251" s="248" t="s">
        <v>95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customHeight="1" x14ac:dyDescent="0.25">
      <c r="A252" s="63" t="s">
        <v>350</v>
      </c>
      <c r="B252" s="63" t="s">
        <v>351</v>
      </c>
      <c r="C252" s="36">
        <v>4301132104</v>
      </c>
      <c r="D252" s="348">
        <v>4640242181219</v>
      </c>
      <c r="E252" s="348"/>
      <c r="F252" s="62">
        <v>0.3</v>
      </c>
      <c r="G252" s="37">
        <v>9</v>
      </c>
      <c r="H252" s="62">
        <v>2.7</v>
      </c>
      <c r="I252" s="62">
        <v>2.8450000000000002</v>
      </c>
      <c r="J252" s="37">
        <v>234</v>
      </c>
      <c r="K252" s="37" t="s">
        <v>147</v>
      </c>
      <c r="L252" s="37" t="s">
        <v>88</v>
      </c>
      <c r="M252" s="38" t="s">
        <v>86</v>
      </c>
      <c r="N252" s="38"/>
      <c r="O252" s="37">
        <v>180</v>
      </c>
      <c r="P252" s="43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350"/>
      <c r="R252" s="350"/>
      <c r="S252" s="350"/>
      <c r="T252" s="35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IFERROR(IF(X252="","",X252*0.00502),"")</f>
        <v>0</v>
      </c>
      <c r="AA252" s="68" t="s">
        <v>46</v>
      </c>
      <c r="AB252" s="69" t="s">
        <v>46</v>
      </c>
      <c r="AC252" s="249" t="s">
        <v>349</v>
      </c>
      <c r="AG252" s="81"/>
      <c r="AJ252" s="87" t="s">
        <v>89</v>
      </c>
      <c r="AK252" s="87">
        <v>1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55"/>
      <c r="B253" s="355"/>
      <c r="C253" s="355"/>
      <c r="D253" s="355"/>
      <c r="E253" s="355"/>
      <c r="F253" s="355"/>
      <c r="G253" s="355"/>
      <c r="H253" s="355"/>
      <c r="I253" s="355"/>
      <c r="J253" s="355"/>
      <c r="K253" s="355"/>
      <c r="L253" s="355"/>
      <c r="M253" s="355"/>
      <c r="N253" s="355"/>
      <c r="O253" s="356"/>
      <c r="P253" s="352" t="s">
        <v>40</v>
      </c>
      <c r="Q253" s="353"/>
      <c r="R253" s="353"/>
      <c r="S253" s="353"/>
      <c r="T253" s="353"/>
      <c r="U253" s="353"/>
      <c r="V253" s="354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56"/>
      <c r="P254" s="352" t="s">
        <v>40</v>
      </c>
      <c r="Q254" s="353"/>
      <c r="R254" s="353"/>
      <c r="S254" s="353"/>
      <c r="T254" s="353"/>
      <c r="U254" s="353"/>
      <c r="V254" s="354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</row>
    <row r="255" spans="1:68" ht="14.25" customHeight="1" x14ac:dyDescent="0.25">
      <c r="A255" s="347" t="s">
        <v>129</v>
      </c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7"/>
      <c r="P255" s="347"/>
      <c r="Q255" s="347"/>
      <c r="R255" s="347"/>
      <c r="S255" s="347"/>
      <c r="T255" s="347"/>
      <c r="U255" s="347"/>
      <c r="V255" s="347"/>
      <c r="W255" s="347"/>
      <c r="X255" s="347"/>
      <c r="Y255" s="347"/>
      <c r="Z255" s="347"/>
      <c r="AA255" s="66"/>
      <c r="AB255" s="66"/>
      <c r="AC255" s="83"/>
    </row>
    <row r="256" spans="1:68" ht="27" customHeight="1" x14ac:dyDescent="0.25">
      <c r="A256" s="63" t="s">
        <v>352</v>
      </c>
      <c r="B256" s="63" t="s">
        <v>353</v>
      </c>
      <c r="C256" s="36">
        <v>4301136051</v>
      </c>
      <c r="D256" s="348">
        <v>4640242180304</v>
      </c>
      <c r="E256" s="348"/>
      <c r="F256" s="62">
        <v>2.7</v>
      </c>
      <c r="G256" s="37">
        <v>1</v>
      </c>
      <c r="H256" s="62">
        <v>2.7</v>
      </c>
      <c r="I256" s="62">
        <v>2.8906000000000001</v>
      </c>
      <c r="J256" s="37">
        <v>126</v>
      </c>
      <c r="K256" s="37" t="s">
        <v>96</v>
      </c>
      <c r="L256" s="37" t="s">
        <v>97</v>
      </c>
      <c r="M256" s="38" t="s">
        <v>86</v>
      </c>
      <c r="N256" s="38"/>
      <c r="O256" s="37">
        <v>180</v>
      </c>
      <c r="P256" s="43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350"/>
      <c r="R256" s="350"/>
      <c r="S256" s="350"/>
      <c r="T256" s="351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IFERROR(IF(X256="","",X256*0.00936),"")</f>
        <v>0</v>
      </c>
      <c r="AA256" s="68" t="s">
        <v>46</v>
      </c>
      <c r="AB256" s="69" t="s">
        <v>46</v>
      </c>
      <c r="AC256" s="251" t="s">
        <v>354</v>
      </c>
      <c r="AG256" s="81"/>
      <c r="AJ256" s="87" t="s">
        <v>98</v>
      </c>
      <c r="AK256" s="87">
        <v>14</v>
      </c>
      <c r="BB256" s="252" t="s">
        <v>95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355</v>
      </c>
      <c r="B257" s="63" t="s">
        <v>356</v>
      </c>
      <c r="C257" s="36">
        <v>4301136053</v>
      </c>
      <c r="D257" s="348">
        <v>4640242180236</v>
      </c>
      <c r="E257" s="348"/>
      <c r="F257" s="62">
        <v>5</v>
      </c>
      <c r="G257" s="37">
        <v>1</v>
      </c>
      <c r="H257" s="62">
        <v>5</v>
      </c>
      <c r="I257" s="62">
        <v>5.2350000000000003</v>
      </c>
      <c r="J257" s="37">
        <v>84</v>
      </c>
      <c r="K257" s="37" t="s">
        <v>87</v>
      </c>
      <c r="L257" s="37" t="s">
        <v>97</v>
      </c>
      <c r="M257" s="38" t="s">
        <v>86</v>
      </c>
      <c r="N257" s="38"/>
      <c r="O257" s="37">
        <v>180</v>
      </c>
      <c r="P257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350"/>
      <c r="R257" s="350"/>
      <c r="S257" s="350"/>
      <c r="T257" s="35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3" t="s">
        <v>354</v>
      </c>
      <c r="AG257" s="81"/>
      <c r="AJ257" s="87" t="s">
        <v>98</v>
      </c>
      <c r="AK257" s="87">
        <v>12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357</v>
      </c>
      <c r="B258" s="63" t="s">
        <v>358</v>
      </c>
      <c r="C258" s="36">
        <v>4301136052</v>
      </c>
      <c r="D258" s="348">
        <v>4640242180410</v>
      </c>
      <c r="E258" s="348"/>
      <c r="F258" s="62">
        <v>2.2400000000000002</v>
      </c>
      <c r="G258" s="37">
        <v>1</v>
      </c>
      <c r="H258" s="62">
        <v>2.2400000000000002</v>
      </c>
      <c r="I258" s="62">
        <v>2.4319999999999999</v>
      </c>
      <c r="J258" s="37">
        <v>126</v>
      </c>
      <c r="K258" s="37" t="s">
        <v>96</v>
      </c>
      <c r="L258" s="37" t="s">
        <v>88</v>
      </c>
      <c r="M258" s="38" t="s">
        <v>86</v>
      </c>
      <c r="N258" s="38"/>
      <c r="O258" s="37">
        <v>180</v>
      </c>
      <c r="P258" s="4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50"/>
      <c r="R258" s="350"/>
      <c r="S258" s="350"/>
      <c r="T258" s="35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55" t="s">
        <v>354</v>
      </c>
      <c r="AG258" s="81"/>
      <c r="AJ258" s="87" t="s">
        <v>89</v>
      </c>
      <c r="AK258" s="87">
        <v>1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55"/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6"/>
      <c r="P259" s="352" t="s">
        <v>40</v>
      </c>
      <c r="Q259" s="353"/>
      <c r="R259" s="353"/>
      <c r="S259" s="353"/>
      <c r="T259" s="353"/>
      <c r="U259" s="353"/>
      <c r="V259" s="354"/>
      <c r="W259" s="42" t="s">
        <v>39</v>
      </c>
      <c r="X259" s="43">
        <f>IFERROR(SUM(X256:X258),"0")</f>
        <v>0</v>
      </c>
      <c r="Y259" s="43">
        <f>IFERROR(SUM(Y256:Y258),"0")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355"/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6"/>
      <c r="P260" s="352" t="s">
        <v>40</v>
      </c>
      <c r="Q260" s="353"/>
      <c r="R260" s="353"/>
      <c r="S260" s="353"/>
      <c r="T260" s="353"/>
      <c r="U260" s="353"/>
      <c r="V260" s="354"/>
      <c r="W260" s="42" t="s">
        <v>0</v>
      </c>
      <c r="X260" s="43">
        <f>IFERROR(SUMPRODUCT(X256:X258*H256:H258),"0")</f>
        <v>0</v>
      </c>
      <c r="Y260" s="43">
        <f>IFERROR(SUMPRODUCT(Y256:Y258*H256:H258),"0")</f>
        <v>0</v>
      </c>
      <c r="Z260" s="42"/>
      <c r="AA260" s="67"/>
      <c r="AB260" s="67"/>
      <c r="AC260" s="67"/>
    </row>
    <row r="261" spans="1:68" ht="14.25" customHeight="1" x14ac:dyDescent="0.25">
      <c r="A261" s="347" t="s">
        <v>135</v>
      </c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47"/>
      <c r="P261" s="347"/>
      <c r="Q261" s="347"/>
      <c r="R261" s="347"/>
      <c r="S261" s="347"/>
      <c r="T261" s="347"/>
      <c r="U261" s="347"/>
      <c r="V261" s="347"/>
      <c r="W261" s="347"/>
      <c r="X261" s="347"/>
      <c r="Y261" s="347"/>
      <c r="Z261" s="347"/>
      <c r="AA261" s="66"/>
      <c r="AB261" s="66"/>
      <c r="AC261" s="83"/>
    </row>
    <row r="262" spans="1:68" ht="37.5" customHeight="1" x14ac:dyDescent="0.25">
      <c r="A262" s="63" t="s">
        <v>359</v>
      </c>
      <c r="B262" s="63" t="s">
        <v>360</v>
      </c>
      <c r="C262" s="36">
        <v>4301135504</v>
      </c>
      <c r="D262" s="348">
        <v>4640242181554</v>
      </c>
      <c r="E262" s="348"/>
      <c r="F262" s="62">
        <v>3</v>
      </c>
      <c r="G262" s="37">
        <v>1</v>
      </c>
      <c r="H262" s="62">
        <v>3</v>
      </c>
      <c r="I262" s="62">
        <v>3.1920000000000002</v>
      </c>
      <c r="J262" s="37">
        <v>126</v>
      </c>
      <c r="K262" s="37" t="s">
        <v>96</v>
      </c>
      <c r="L262" s="37" t="s">
        <v>88</v>
      </c>
      <c r="M262" s="38" t="s">
        <v>86</v>
      </c>
      <c r="N262" s="38"/>
      <c r="O262" s="37">
        <v>180</v>
      </c>
      <c r="P262" s="44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350"/>
      <c r="R262" s="350"/>
      <c r="S262" s="350"/>
      <c r="T262" s="351"/>
      <c r="U262" s="39" t="s">
        <v>46</v>
      </c>
      <c r="V262" s="39" t="s">
        <v>46</v>
      </c>
      <c r="W262" s="40" t="s">
        <v>39</v>
      </c>
      <c r="X262" s="58">
        <v>0</v>
      </c>
      <c r="Y262" s="55">
        <f t="shared" ref="Y262:Y271" si="12">IFERROR(IF(X262="","",X262),"")</f>
        <v>0</v>
      </c>
      <c r="Z262" s="41">
        <f>IFERROR(IF(X262="","",X262*0.00936),"")</f>
        <v>0</v>
      </c>
      <c r="AA262" s="68" t="s">
        <v>46</v>
      </c>
      <c r="AB262" s="69" t="s">
        <v>46</v>
      </c>
      <c r="AC262" s="257" t="s">
        <v>361</v>
      </c>
      <c r="AG262" s="81"/>
      <c r="AJ262" s="87" t="s">
        <v>89</v>
      </c>
      <c r="AK262" s="87">
        <v>1</v>
      </c>
      <c r="BB262" s="258" t="s">
        <v>95</v>
      </c>
      <c r="BM262" s="81">
        <f t="shared" ref="BM262:BM271" si="13">IFERROR(X262*I262,"0")</f>
        <v>0</v>
      </c>
      <c r="BN262" s="81">
        <f t="shared" ref="BN262:BN271" si="14">IFERROR(Y262*I262,"0")</f>
        <v>0</v>
      </c>
      <c r="BO262" s="81">
        <f t="shared" ref="BO262:BO271" si="15">IFERROR(X262/J262,"0")</f>
        <v>0</v>
      </c>
      <c r="BP262" s="81">
        <f t="shared" ref="BP262:BP271" si="16">IFERROR(Y262/J262,"0")</f>
        <v>0</v>
      </c>
    </row>
    <row r="263" spans="1:68" ht="27" customHeight="1" x14ac:dyDescent="0.25">
      <c r="A263" s="63" t="s">
        <v>362</v>
      </c>
      <c r="B263" s="63" t="s">
        <v>363</v>
      </c>
      <c r="C263" s="36">
        <v>4301135518</v>
      </c>
      <c r="D263" s="348">
        <v>4640242181561</v>
      </c>
      <c r="E263" s="348"/>
      <c r="F263" s="62">
        <v>3.7</v>
      </c>
      <c r="G263" s="37">
        <v>1</v>
      </c>
      <c r="H263" s="62">
        <v>3.7</v>
      </c>
      <c r="I263" s="62">
        <v>3.8919999999999999</v>
      </c>
      <c r="J263" s="37">
        <v>126</v>
      </c>
      <c r="K263" s="37" t="s">
        <v>96</v>
      </c>
      <c r="L263" s="37" t="s">
        <v>97</v>
      </c>
      <c r="M263" s="38" t="s">
        <v>86</v>
      </c>
      <c r="N263" s="38"/>
      <c r="O263" s="37">
        <v>180</v>
      </c>
      <c r="P263" s="44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350"/>
      <c r="R263" s="350"/>
      <c r="S263" s="350"/>
      <c r="T263" s="351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si="12"/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364</v>
      </c>
      <c r="AG263" s="81"/>
      <c r="AJ263" s="87" t="s">
        <v>98</v>
      </c>
      <c r="AK263" s="87">
        <v>14</v>
      </c>
      <c r="BB263" s="260" t="s">
        <v>95</v>
      </c>
      <c r="BM263" s="81">
        <f t="shared" si="13"/>
        <v>0</v>
      </c>
      <c r="BN263" s="81">
        <f t="shared" si="14"/>
        <v>0</v>
      </c>
      <c r="BO263" s="81">
        <f t="shared" si="15"/>
        <v>0</v>
      </c>
      <c r="BP263" s="81">
        <f t="shared" si="16"/>
        <v>0</v>
      </c>
    </row>
    <row r="264" spans="1:68" ht="27" customHeight="1" x14ac:dyDescent="0.25">
      <c r="A264" s="63" t="s">
        <v>365</v>
      </c>
      <c r="B264" s="63" t="s">
        <v>366</v>
      </c>
      <c r="C264" s="36">
        <v>4301135374</v>
      </c>
      <c r="D264" s="348">
        <v>4640242181424</v>
      </c>
      <c r="E264" s="348"/>
      <c r="F264" s="62">
        <v>5.5</v>
      </c>
      <c r="G264" s="37">
        <v>1</v>
      </c>
      <c r="H264" s="62">
        <v>5.5</v>
      </c>
      <c r="I264" s="62">
        <v>5.7350000000000003</v>
      </c>
      <c r="J264" s="37">
        <v>84</v>
      </c>
      <c r="K264" s="37" t="s">
        <v>87</v>
      </c>
      <c r="L264" s="37" t="s">
        <v>97</v>
      </c>
      <c r="M264" s="38" t="s">
        <v>86</v>
      </c>
      <c r="N264" s="38"/>
      <c r="O264" s="37">
        <v>180</v>
      </c>
      <c r="P264" s="44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350"/>
      <c r="R264" s="350"/>
      <c r="S264" s="350"/>
      <c r="T264" s="35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61" t="s">
        <v>361</v>
      </c>
      <c r="AG264" s="81"/>
      <c r="AJ264" s="87" t="s">
        <v>98</v>
      </c>
      <c r="AK264" s="87">
        <v>12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367</v>
      </c>
      <c r="B265" s="63" t="s">
        <v>368</v>
      </c>
      <c r="C265" s="36">
        <v>4301135405</v>
      </c>
      <c r="D265" s="348">
        <v>4640242181523</v>
      </c>
      <c r="E265" s="348"/>
      <c r="F265" s="62">
        <v>3</v>
      </c>
      <c r="G265" s="37">
        <v>1</v>
      </c>
      <c r="H265" s="62">
        <v>3</v>
      </c>
      <c r="I265" s="62">
        <v>3.1920000000000002</v>
      </c>
      <c r="J265" s="37">
        <v>126</v>
      </c>
      <c r="K265" s="37" t="s">
        <v>96</v>
      </c>
      <c r="L265" s="37" t="s">
        <v>97</v>
      </c>
      <c r="M265" s="38" t="s">
        <v>86</v>
      </c>
      <c r="N265" s="38"/>
      <c r="O265" s="37">
        <v>180</v>
      </c>
      <c r="P265" s="44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350"/>
      <c r="R265" s="350"/>
      <c r="S265" s="350"/>
      <c r="T265" s="35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 t="shared" ref="Z265:Z270" si="17">IFERROR(IF(X265="","",X265*0.00936),"")</f>
        <v>0</v>
      </c>
      <c r="AA265" s="68" t="s">
        <v>46</v>
      </c>
      <c r="AB265" s="69" t="s">
        <v>46</v>
      </c>
      <c r="AC265" s="263" t="s">
        <v>364</v>
      </c>
      <c r="AG265" s="81"/>
      <c r="AJ265" s="87" t="s">
        <v>98</v>
      </c>
      <c r="AK265" s="87">
        <v>14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369</v>
      </c>
      <c r="B266" s="63" t="s">
        <v>370</v>
      </c>
      <c r="C266" s="36">
        <v>4301135375</v>
      </c>
      <c r="D266" s="348">
        <v>4640242181486</v>
      </c>
      <c r="E266" s="348"/>
      <c r="F266" s="62">
        <v>3.7</v>
      </c>
      <c r="G266" s="37">
        <v>1</v>
      </c>
      <c r="H266" s="62">
        <v>3.7</v>
      </c>
      <c r="I266" s="62">
        <v>3.8919999999999999</v>
      </c>
      <c r="J266" s="37">
        <v>126</v>
      </c>
      <c r="K266" s="37" t="s">
        <v>96</v>
      </c>
      <c r="L266" s="37" t="s">
        <v>214</v>
      </c>
      <c r="M266" s="38" t="s">
        <v>86</v>
      </c>
      <c r="N266" s="38"/>
      <c r="O266" s="37">
        <v>180</v>
      </c>
      <c r="P266" s="44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350"/>
      <c r="R266" s="350"/>
      <c r="S266" s="350"/>
      <c r="T266" s="35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si="17"/>
        <v>0</v>
      </c>
      <c r="AA266" s="68" t="s">
        <v>46</v>
      </c>
      <c r="AB266" s="69" t="s">
        <v>46</v>
      </c>
      <c r="AC266" s="265" t="s">
        <v>361</v>
      </c>
      <c r="AG266" s="81"/>
      <c r="AJ266" s="87" t="s">
        <v>215</v>
      </c>
      <c r="AK266" s="87">
        <v>126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37.5" customHeight="1" x14ac:dyDescent="0.25">
      <c r="A267" s="63" t="s">
        <v>371</v>
      </c>
      <c r="B267" s="63" t="s">
        <v>372</v>
      </c>
      <c r="C267" s="36">
        <v>4301135402</v>
      </c>
      <c r="D267" s="348">
        <v>4640242181493</v>
      </c>
      <c r="E267" s="348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44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350"/>
      <c r="R267" s="350"/>
      <c r="S267" s="350"/>
      <c r="T267" s="35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361</v>
      </c>
      <c r="AG267" s="81"/>
      <c r="AJ267" s="87" t="s">
        <v>98</v>
      </c>
      <c r="AK267" s="87">
        <v>14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373</v>
      </c>
      <c r="B268" s="63" t="s">
        <v>374</v>
      </c>
      <c r="C268" s="36">
        <v>4301135403</v>
      </c>
      <c r="D268" s="348">
        <v>4640242181509</v>
      </c>
      <c r="E268" s="34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44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350"/>
      <c r="R268" s="350"/>
      <c r="S268" s="350"/>
      <c r="T268" s="35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361</v>
      </c>
      <c r="AG268" s="81"/>
      <c r="AJ268" s="87" t="s">
        <v>89</v>
      </c>
      <c r="AK268" s="87">
        <v>1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27" customHeight="1" x14ac:dyDescent="0.25">
      <c r="A269" s="63" t="s">
        <v>375</v>
      </c>
      <c r="B269" s="63" t="s">
        <v>376</v>
      </c>
      <c r="C269" s="36">
        <v>4301135304</v>
      </c>
      <c r="D269" s="348">
        <v>4640242181240</v>
      </c>
      <c r="E269" s="348"/>
      <c r="F269" s="62">
        <v>0.3</v>
      </c>
      <c r="G269" s="37">
        <v>9</v>
      </c>
      <c r="H269" s="62">
        <v>2.7</v>
      </c>
      <c r="I269" s="62">
        <v>2.88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350"/>
      <c r="R269" s="350"/>
      <c r="S269" s="350"/>
      <c r="T269" s="35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361</v>
      </c>
      <c r="AG269" s="81"/>
      <c r="AJ269" s="87" t="s">
        <v>89</v>
      </c>
      <c r="AK269" s="87">
        <v>1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377</v>
      </c>
      <c r="B270" s="63" t="s">
        <v>378</v>
      </c>
      <c r="C270" s="36">
        <v>4301135610</v>
      </c>
      <c r="D270" s="348">
        <v>4640242181318</v>
      </c>
      <c r="E270" s="348"/>
      <c r="F270" s="62">
        <v>0.3</v>
      </c>
      <c r="G270" s="37">
        <v>9</v>
      </c>
      <c r="H270" s="62">
        <v>2.7</v>
      </c>
      <c r="I270" s="62">
        <v>2.988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350"/>
      <c r="R270" s="350"/>
      <c r="S270" s="350"/>
      <c r="T270" s="35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364</v>
      </c>
      <c r="AG270" s="81"/>
      <c r="AJ270" s="87" t="s">
        <v>89</v>
      </c>
      <c r="AK270" s="87">
        <v>1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379</v>
      </c>
      <c r="B271" s="63" t="s">
        <v>380</v>
      </c>
      <c r="C271" s="36">
        <v>4301135306</v>
      </c>
      <c r="D271" s="348">
        <v>4640242181387</v>
      </c>
      <c r="E271" s="348"/>
      <c r="F271" s="62">
        <v>0.3</v>
      </c>
      <c r="G271" s="37">
        <v>9</v>
      </c>
      <c r="H271" s="62">
        <v>2.7</v>
      </c>
      <c r="I271" s="62">
        <v>2.8450000000000002</v>
      </c>
      <c r="J271" s="37">
        <v>234</v>
      </c>
      <c r="K271" s="37" t="s">
        <v>147</v>
      </c>
      <c r="L271" s="37" t="s">
        <v>88</v>
      </c>
      <c r="M271" s="38" t="s">
        <v>86</v>
      </c>
      <c r="N271" s="38"/>
      <c r="O271" s="37">
        <v>180</v>
      </c>
      <c r="P271" s="44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350"/>
      <c r="R271" s="350"/>
      <c r="S271" s="350"/>
      <c r="T271" s="35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>IFERROR(IF(X271="","",X271*0.00502),"")</f>
        <v>0</v>
      </c>
      <c r="AA271" s="68" t="s">
        <v>46</v>
      </c>
      <c r="AB271" s="69" t="s">
        <v>46</v>
      </c>
      <c r="AC271" s="275" t="s">
        <v>361</v>
      </c>
      <c r="AG271" s="81"/>
      <c r="AJ271" s="87" t="s">
        <v>89</v>
      </c>
      <c r="AK271" s="87">
        <v>1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x14ac:dyDescent="0.2">
      <c r="A272" s="355"/>
      <c r="B272" s="355"/>
      <c r="C272" s="355"/>
      <c r="D272" s="355"/>
      <c r="E272" s="355"/>
      <c r="F272" s="355"/>
      <c r="G272" s="355"/>
      <c r="H272" s="355"/>
      <c r="I272" s="355"/>
      <c r="J272" s="355"/>
      <c r="K272" s="355"/>
      <c r="L272" s="355"/>
      <c r="M272" s="355"/>
      <c r="N272" s="355"/>
      <c r="O272" s="356"/>
      <c r="P272" s="352" t="s">
        <v>40</v>
      </c>
      <c r="Q272" s="353"/>
      <c r="R272" s="353"/>
      <c r="S272" s="353"/>
      <c r="T272" s="353"/>
      <c r="U272" s="353"/>
      <c r="V272" s="354"/>
      <c r="W272" s="42" t="s">
        <v>39</v>
      </c>
      <c r="X272" s="43">
        <f>IFERROR(SUM(X262:X271),"0")</f>
        <v>0</v>
      </c>
      <c r="Y272" s="43">
        <f>IFERROR(SUM(Y262:Y271),"0")</f>
        <v>0</v>
      </c>
      <c r="Z272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32" x14ac:dyDescent="0.2">
      <c r="A273" s="355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6"/>
      <c r="P273" s="352" t="s">
        <v>40</v>
      </c>
      <c r="Q273" s="353"/>
      <c r="R273" s="353"/>
      <c r="S273" s="353"/>
      <c r="T273" s="353"/>
      <c r="U273" s="353"/>
      <c r="V273" s="354"/>
      <c r="W273" s="42" t="s">
        <v>0</v>
      </c>
      <c r="X273" s="43">
        <f>IFERROR(SUMPRODUCT(X262:X271*H262:H271),"0")</f>
        <v>0</v>
      </c>
      <c r="Y273" s="43">
        <f>IFERROR(SUMPRODUCT(Y262:Y271*H262:H271),"0")</f>
        <v>0</v>
      </c>
      <c r="Z273" s="42"/>
      <c r="AA273" s="67"/>
      <c r="AB273" s="67"/>
      <c r="AC273" s="67"/>
    </row>
    <row r="274" spans="1:32" ht="15" customHeight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5"/>
      <c r="N274" s="355"/>
      <c r="O274" s="453"/>
      <c r="P274" s="450" t="s">
        <v>33</v>
      </c>
      <c r="Q274" s="451"/>
      <c r="R274" s="451"/>
      <c r="S274" s="451"/>
      <c r="T274" s="451"/>
      <c r="U274" s="451"/>
      <c r="V274" s="452"/>
      <c r="W274" s="42" t="s">
        <v>0</v>
      </c>
      <c r="X274" s="43">
        <f>IFERROR(X24+X31+X38+X46+X51+X55+X60+X66+X72+X77+X83+X93+X99+X110+X114+X118+X124+X130+X136+X141+X146+X151+X156+X163+X171+X175+X181+X188+X197+X202+X207+X213+X219+X225+X231+X237+X241+X249+X254+X260+X273,"0")</f>
        <v>0</v>
      </c>
      <c r="Y274" s="43">
        <f>IFERROR(Y24+Y31+Y38+Y46+Y51+Y55+Y60+Y66+Y72+Y77+Y83+Y93+Y99+Y110+Y114+Y118+Y124+Y130+Y136+Y141+Y146+Y151+Y156+Y163+Y171+Y175+Y181+Y188+Y197+Y202+Y207+Y213+Y219+Y225+Y231+Y237+Y241+Y249+Y254+Y260+Y273,"0")</f>
        <v>0</v>
      </c>
      <c r="Z274" s="42"/>
      <c r="AA274" s="67"/>
      <c r="AB274" s="67"/>
      <c r="AC274" s="67"/>
    </row>
    <row r="275" spans="1:32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453"/>
      <c r="P275" s="450" t="s">
        <v>34</v>
      </c>
      <c r="Q275" s="451"/>
      <c r="R275" s="451"/>
      <c r="S275" s="451"/>
      <c r="T275" s="451"/>
      <c r="U275" s="451"/>
      <c r="V275" s="452"/>
      <c r="W275" s="42" t="s">
        <v>0</v>
      </c>
      <c r="X275" s="43">
        <f>IFERROR(SUM(BM22:BM271),"0")</f>
        <v>0</v>
      </c>
      <c r="Y275" s="43">
        <f>IFERROR(SUM(BN22:BN271),"0")</f>
        <v>0</v>
      </c>
      <c r="Z275" s="42"/>
      <c r="AA275" s="67"/>
      <c r="AB275" s="67"/>
      <c r="AC275" s="67"/>
    </row>
    <row r="276" spans="1:32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453"/>
      <c r="P276" s="450" t="s">
        <v>35</v>
      </c>
      <c r="Q276" s="451"/>
      <c r="R276" s="451"/>
      <c r="S276" s="451"/>
      <c r="T276" s="451"/>
      <c r="U276" s="451"/>
      <c r="V276" s="452"/>
      <c r="W276" s="42" t="s">
        <v>20</v>
      </c>
      <c r="X276" s="44">
        <f>ROUNDUP(SUM(BO22:BO271),0)</f>
        <v>0</v>
      </c>
      <c r="Y276" s="44">
        <f>ROUNDUP(SUM(BP22:BP271),0)</f>
        <v>0</v>
      </c>
      <c r="Z276" s="42"/>
      <c r="AA276" s="67"/>
      <c r="AB276" s="67"/>
      <c r="AC276" s="67"/>
    </row>
    <row r="277" spans="1:32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453"/>
      <c r="P277" s="450" t="s">
        <v>36</v>
      </c>
      <c r="Q277" s="451"/>
      <c r="R277" s="451"/>
      <c r="S277" s="451"/>
      <c r="T277" s="451"/>
      <c r="U277" s="451"/>
      <c r="V277" s="452"/>
      <c r="W277" s="42" t="s">
        <v>0</v>
      </c>
      <c r="X277" s="43">
        <f>GrossWeightTotal+PalletQtyTotal*25</f>
        <v>0</v>
      </c>
      <c r="Y277" s="43">
        <f>GrossWeightTotalR+PalletQtyTotalR*25</f>
        <v>0</v>
      </c>
      <c r="Z277" s="42"/>
      <c r="AA277" s="67"/>
      <c r="AB277" s="67"/>
      <c r="AC277" s="67"/>
    </row>
    <row r="278" spans="1:32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453"/>
      <c r="P278" s="450" t="s">
        <v>37</v>
      </c>
      <c r="Q278" s="451"/>
      <c r="R278" s="451"/>
      <c r="S278" s="451"/>
      <c r="T278" s="451"/>
      <c r="U278" s="451"/>
      <c r="V278" s="452"/>
      <c r="W278" s="42" t="s">
        <v>20</v>
      </c>
      <c r="X278" s="43">
        <f>IFERROR(X23+X30+X37+X45+X50+X54+X59+X65+X71+X76+X82+X92+X98+X109+X113+X117+X123+X129+X135+X140+X145+X150+X155+X162+X170+X174+X180+X187+X196+X201+X206+X212+X218+X224+X230+X236+X240+X248+X253+X259+X272,"0")</f>
        <v>0</v>
      </c>
      <c r="Y278" s="43">
        <f>IFERROR(Y23+Y30+Y37+Y45+Y50+Y54+Y59+Y65+Y71+Y76+Y82+Y92+Y98+Y109+Y113+Y117+Y123+Y129+Y135+Y140+Y145+Y150+Y155+Y162+Y170+Y174+Y180+Y187+Y196+Y201+Y206+Y212+Y218+Y224+Y230+Y236+Y240+Y248+Y253+Y259+Y272,"0")</f>
        <v>0</v>
      </c>
      <c r="Z278" s="42"/>
      <c r="AA278" s="67"/>
      <c r="AB278" s="67"/>
      <c r="AC278" s="67"/>
    </row>
    <row r="279" spans="1:32" ht="14.25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453"/>
      <c r="P279" s="450" t="s">
        <v>38</v>
      </c>
      <c r="Q279" s="451"/>
      <c r="R279" s="451"/>
      <c r="S279" s="451"/>
      <c r="T279" s="451"/>
      <c r="U279" s="451"/>
      <c r="V279" s="452"/>
      <c r="W279" s="45" t="s">
        <v>52</v>
      </c>
      <c r="X279" s="42"/>
      <c r="Y279" s="42"/>
      <c r="Z279" s="42">
        <f>IFERROR(Z23+Z30+Z37+Z45+Z50+Z54+Z59+Z65+Z71+Z76+Z82+Z92+Z98+Z109+Z113+Z117+Z123+Z129+Z135+Z140+Z145+Z150+Z155+Z162+Z170+Z174+Z180+Z187+Z196+Z201+Z206+Z212+Z218+Z224+Z230+Z236+Z240+Z248+Z253+Z259+Z272,"0")</f>
        <v>0</v>
      </c>
      <c r="AA279" s="67"/>
      <c r="AB279" s="67"/>
      <c r="AC279" s="67"/>
    </row>
    <row r="280" spans="1:32" ht="13.5" thickBot="1" x14ac:dyDescent="0.25"/>
    <row r="281" spans="1:32" ht="27" thickTop="1" thickBot="1" x14ac:dyDescent="0.25">
      <c r="A281" s="46" t="s">
        <v>9</v>
      </c>
      <c r="B281" s="88" t="s">
        <v>81</v>
      </c>
      <c r="C281" s="456" t="s">
        <v>45</v>
      </c>
      <c r="D281" s="456" t="s">
        <v>45</v>
      </c>
      <c r="E281" s="456" t="s">
        <v>45</v>
      </c>
      <c r="F281" s="456" t="s">
        <v>45</v>
      </c>
      <c r="G281" s="456" t="s">
        <v>45</v>
      </c>
      <c r="H281" s="456" t="s">
        <v>45</v>
      </c>
      <c r="I281" s="456" t="s">
        <v>45</v>
      </c>
      <c r="J281" s="456" t="s">
        <v>45</v>
      </c>
      <c r="K281" s="456" t="s">
        <v>45</v>
      </c>
      <c r="L281" s="456" t="s">
        <v>45</v>
      </c>
      <c r="M281" s="456" t="s">
        <v>45</v>
      </c>
      <c r="N281" s="457"/>
      <c r="O281" s="456" t="s">
        <v>45</v>
      </c>
      <c r="P281" s="456" t="s">
        <v>45</v>
      </c>
      <c r="Q281" s="456" t="s">
        <v>45</v>
      </c>
      <c r="R281" s="456" t="s">
        <v>45</v>
      </c>
      <c r="S281" s="456" t="s">
        <v>45</v>
      </c>
      <c r="T281" s="456" t="s">
        <v>45</v>
      </c>
      <c r="U281" s="88" t="s">
        <v>244</v>
      </c>
      <c r="V281" s="88" t="s">
        <v>252</v>
      </c>
      <c r="W281" s="456" t="s">
        <v>271</v>
      </c>
      <c r="X281" s="456" t="s">
        <v>271</v>
      </c>
      <c r="Y281" s="456" t="s">
        <v>271</v>
      </c>
      <c r="Z281" s="456" t="s">
        <v>271</v>
      </c>
      <c r="AA281" s="456" t="s">
        <v>271</v>
      </c>
      <c r="AB281" s="88" t="s">
        <v>321</v>
      </c>
      <c r="AC281" s="88" t="s">
        <v>326</v>
      </c>
      <c r="AD281" s="88" t="s">
        <v>330</v>
      </c>
      <c r="AE281" s="88" t="s">
        <v>338</v>
      </c>
      <c r="AF281" s="1"/>
    </row>
    <row r="282" spans="1:32" ht="14.25" customHeight="1" thickTop="1" x14ac:dyDescent="0.2">
      <c r="A282" s="454" t="s">
        <v>10</v>
      </c>
      <c r="B282" s="456" t="s">
        <v>81</v>
      </c>
      <c r="C282" s="456" t="s">
        <v>90</v>
      </c>
      <c r="D282" s="456" t="s">
        <v>101</v>
      </c>
      <c r="E282" s="456" t="s">
        <v>111</v>
      </c>
      <c r="F282" s="456" t="s">
        <v>122</v>
      </c>
      <c r="G282" s="456" t="s">
        <v>143</v>
      </c>
      <c r="H282" s="456" t="s">
        <v>150</v>
      </c>
      <c r="I282" s="456" t="s">
        <v>154</v>
      </c>
      <c r="J282" s="456" t="s">
        <v>162</v>
      </c>
      <c r="K282" s="456" t="s">
        <v>177</v>
      </c>
      <c r="L282" s="456" t="s">
        <v>183</v>
      </c>
      <c r="M282" s="456" t="s">
        <v>208</v>
      </c>
      <c r="N282" s="1"/>
      <c r="O282" s="456" t="s">
        <v>216</v>
      </c>
      <c r="P282" s="456" t="s">
        <v>223</v>
      </c>
      <c r="Q282" s="456" t="s">
        <v>228</v>
      </c>
      <c r="R282" s="456" t="s">
        <v>232</v>
      </c>
      <c r="S282" s="456" t="s">
        <v>235</v>
      </c>
      <c r="T282" s="456" t="s">
        <v>240</v>
      </c>
      <c r="U282" s="456" t="s">
        <v>245</v>
      </c>
      <c r="V282" s="456" t="s">
        <v>253</v>
      </c>
      <c r="W282" s="456" t="s">
        <v>272</v>
      </c>
      <c r="X282" s="456" t="s">
        <v>287</v>
      </c>
      <c r="Y282" s="456" t="s">
        <v>299</v>
      </c>
      <c r="Z282" s="456" t="s">
        <v>304</v>
      </c>
      <c r="AA282" s="456" t="s">
        <v>315</v>
      </c>
      <c r="AB282" s="456" t="s">
        <v>322</v>
      </c>
      <c r="AC282" s="456" t="s">
        <v>327</v>
      </c>
      <c r="AD282" s="456" t="s">
        <v>331</v>
      </c>
      <c r="AE282" s="456" t="s">
        <v>338</v>
      </c>
      <c r="AF282" s="1"/>
    </row>
    <row r="283" spans="1:32" ht="13.5" thickBot="1" x14ac:dyDescent="0.25">
      <c r="A283" s="455"/>
      <c r="B283" s="456"/>
      <c r="C283" s="456"/>
      <c r="D283" s="456"/>
      <c r="E283" s="456"/>
      <c r="F283" s="456"/>
      <c r="G283" s="456"/>
      <c r="H283" s="456"/>
      <c r="I283" s="456"/>
      <c r="J283" s="456"/>
      <c r="K283" s="456"/>
      <c r="L283" s="456"/>
      <c r="M283" s="456"/>
      <c r="N283" s="1"/>
      <c r="O283" s="456"/>
      <c r="P283" s="456"/>
      <c r="Q283" s="456"/>
      <c r="R283" s="456"/>
      <c r="S283" s="456"/>
      <c r="T283" s="456"/>
      <c r="U283" s="456"/>
      <c r="V283" s="456"/>
      <c r="W283" s="456"/>
      <c r="X283" s="456"/>
      <c r="Y283" s="456"/>
      <c r="Z283" s="456"/>
      <c r="AA283" s="456"/>
      <c r="AB283" s="456"/>
      <c r="AC283" s="456"/>
      <c r="AD283" s="456"/>
      <c r="AE283" s="456"/>
      <c r="AF283" s="1"/>
    </row>
    <row r="284" spans="1:32" ht="18" thickTop="1" thickBot="1" x14ac:dyDescent="0.25">
      <c r="A284" s="46" t="s">
        <v>13</v>
      </c>
      <c r="B284" s="52">
        <f>IFERROR(X22*H22,"0")</f>
        <v>0</v>
      </c>
      <c r="C284" s="52">
        <f>IFERROR(X28*H28,"0")+IFERROR(X29*H29,"0")</f>
        <v>0</v>
      </c>
      <c r="D284" s="52">
        <f>IFERROR(X34*H34,"0")+IFERROR(X35*H35,"0")+IFERROR(X36*H36,"0")</f>
        <v>0</v>
      </c>
      <c r="E284" s="52">
        <f>IFERROR(X41*H41,"0")+IFERROR(X42*H42,"0")+IFERROR(X43*H43,"0")+IFERROR(X44*H44,"0")</f>
        <v>0</v>
      </c>
      <c r="F284" s="52">
        <f>IFERROR(X49*H49,"0")+IFERROR(X53*H53,"0")+IFERROR(X57*H57,"0")+IFERROR(X58*H58,"0")+IFERROR(X62*H62,"0")+IFERROR(X63*H63,"0")+IFERROR(X64*H64,"0")</f>
        <v>0</v>
      </c>
      <c r="G284" s="52">
        <f>IFERROR(X69*H69,"0")+IFERROR(X70*H70,"0")</f>
        <v>0</v>
      </c>
      <c r="H284" s="52">
        <f>IFERROR(X75*H75,"0")</f>
        <v>0</v>
      </c>
      <c r="I284" s="52">
        <f>IFERROR(X80*H80,"0")+IFERROR(X81*H81,"0")</f>
        <v>0</v>
      </c>
      <c r="J284" s="52">
        <f>IFERROR(X86*H86,"0")+IFERROR(X87*H87,"0")+IFERROR(X88*H88,"0")+IFERROR(X89*H89,"0")+IFERROR(X90*H90,"0")+IFERROR(X91*H91,"0")</f>
        <v>0</v>
      </c>
      <c r="K284" s="52">
        <f>IFERROR(X96*H96,"0")+IFERROR(X97*H97,"0")</f>
        <v>0</v>
      </c>
      <c r="L284" s="52">
        <f>IFERROR(X102*H102,"0")+IFERROR(X103*H103,"0")+IFERROR(X104*H104,"0")+IFERROR(X105*H105,"0")+IFERROR(X106*H106,"0")+IFERROR(X107*H107,"0")+IFERROR(X108*H108,"0")+IFERROR(X112*H112,"0")+IFERROR(X116*H116,"0")</f>
        <v>0</v>
      </c>
      <c r="M284" s="52">
        <f>IFERROR(X121*H121,"0")+IFERROR(X122*H122,"0")</f>
        <v>0</v>
      </c>
      <c r="N284" s="1"/>
      <c r="O284" s="52">
        <f>IFERROR(X127*H127,"0")+IFERROR(X128*H128,"0")</f>
        <v>0</v>
      </c>
      <c r="P284" s="52">
        <f>IFERROR(X133*H133,"0")+IFERROR(X134*H134,"0")</f>
        <v>0</v>
      </c>
      <c r="Q284" s="52">
        <f>IFERROR(X139*H139,"0")</f>
        <v>0</v>
      </c>
      <c r="R284" s="52">
        <f>IFERROR(X144*H144,"0")</f>
        <v>0</v>
      </c>
      <c r="S284" s="52">
        <f>IFERROR(X149*H149,"0")</f>
        <v>0</v>
      </c>
      <c r="T284" s="52">
        <f>IFERROR(X154*H154,"0")</f>
        <v>0</v>
      </c>
      <c r="U284" s="52">
        <f>IFERROR(X160*H160,"0")+IFERROR(X161*H161,"0")</f>
        <v>0</v>
      </c>
      <c r="V284" s="52">
        <f>IFERROR(X167*H167,"0")+IFERROR(X168*H168,"0")+IFERROR(X169*H169,"0")+IFERROR(X173*H173,"0")</f>
        <v>0</v>
      </c>
      <c r="W284" s="52">
        <f>IFERROR(X179*H179,"0")+IFERROR(X183*H183,"0")+IFERROR(X184*H184,"0")+IFERROR(X185*H185,"0")+IFERROR(X186*H186,"0")</f>
        <v>0</v>
      </c>
      <c r="X284" s="52">
        <f>IFERROR(X191*H191,"0")+IFERROR(X192*H192,"0")+IFERROR(X193*H193,"0")+IFERROR(X194*H194,"0")+IFERROR(X195*H195,"0")</f>
        <v>0</v>
      </c>
      <c r="Y284" s="52">
        <f>IFERROR(X200*H200,"0")</f>
        <v>0</v>
      </c>
      <c r="Z284" s="52">
        <f>IFERROR(X205*H205,"0")+IFERROR(X209*H209,"0")+IFERROR(X210*H210,"0")+IFERROR(X211*H211,"0")</f>
        <v>0</v>
      </c>
      <c r="AA284" s="52">
        <f>IFERROR(X216*H216,"0")+IFERROR(X217*H217,"0")</f>
        <v>0</v>
      </c>
      <c r="AB284" s="52">
        <f>IFERROR(X223*H223,"0")</f>
        <v>0</v>
      </c>
      <c r="AC284" s="52">
        <f>IFERROR(X229*H229,"0")</f>
        <v>0</v>
      </c>
      <c r="AD284" s="52">
        <f>IFERROR(X235*H235,"0")+IFERROR(X239*H239,"0")</f>
        <v>0</v>
      </c>
      <c r="AE284" s="52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0</v>
      </c>
      <c r="AF284" s="1"/>
    </row>
    <row r="285" spans="1:32" ht="13.5" thickTop="1" x14ac:dyDescent="0.2">
      <c r="C285" s="1"/>
    </row>
    <row r="286" spans="1:32" ht="19.5" customHeight="1" x14ac:dyDescent="0.2">
      <c r="A286" s="70" t="s">
        <v>62</v>
      </c>
      <c r="B286" s="70" t="s">
        <v>63</v>
      </c>
      <c r="C286" s="70" t="s">
        <v>65</v>
      </c>
    </row>
    <row r="287" spans="1:32" x14ac:dyDescent="0.2">
      <c r="A287" s="71">
        <f>SUMPRODUCT(--(BB:BB="ЗПФ"),--(W:W="кор"),H:H,Y:Y)+SUMPRODUCT(--(BB:BB="ЗПФ"),--(W:W="кг"),Y:Y)</f>
        <v>0</v>
      </c>
      <c r="B287" s="72">
        <f>SUMPRODUCT(--(BB:BB="ПГП"),--(W:W="кор"),H:H,Y:Y)+SUMPRODUCT(--(BB:BB="ПГП"),--(W:W="кг"),Y:Y)</f>
        <v>0</v>
      </c>
      <c r="C287" s="72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5">
    <mergeCell ref="X282:X283"/>
    <mergeCell ref="Y282:Y283"/>
    <mergeCell ref="Z282:Z283"/>
    <mergeCell ref="AA282:AA283"/>
    <mergeCell ref="AB282:AB283"/>
    <mergeCell ref="AC282:AC283"/>
    <mergeCell ref="AD282:AD283"/>
    <mergeCell ref="AE282:AE283"/>
    <mergeCell ref="C281:T281"/>
    <mergeCell ref="W281:AA281"/>
    <mergeCell ref="J282:J283"/>
    <mergeCell ref="K282:K283"/>
    <mergeCell ref="L282:L283"/>
    <mergeCell ref="M282:M283"/>
    <mergeCell ref="O282:O283"/>
    <mergeCell ref="P282:P283"/>
    <mergeCell ref="Q282:Q283"/>
    <mergeCell ref="R282:R283"/>
    <mergeCell ref="S282:S283"/>
    <mergeCell ref="T282:T283"/>
    <mergeCell ref="U282:U283"/>
    <mergeCell ref="V282:V283"/>
    <mergeCell ref="W282:W283"/>
    <mergeCell ref="A282:A283"/>
    <mergeCell ref="B282:B283"/>
    <mergeCell ref="C282:C283"/>
    <mergeCell ref="D282:D283"/>
    <mergeCell ref="E282:E283"/>
    <mergeCell ref="F282:F283"/>
    <mergeCell ref="G282:G283"/>
    <mergeCell ref="H282:H283"/>
    <mergeCell ref="I282:I283"/>
    <mergeCell ref="D270:E270"/>
    <mergeCell ref="P270:T270"/>
    <mergeCell ref="D271:E271"/>
    <mergeCell ref="P271:T271"/>
    <mergeCell ref="P272:V272"/>
    <mergeCell ref="A272:O273"/>
    <mergeCell ref="P273:V273"/>
    <mergeCell ref="P274:V274"/>
    <mergeCell ref="A274:O279"/>
    <mergeCell ref="P275:V275"/>
    <mergeCell ref="P276:V276"/>
    <mergeCell ref="P277:V277"/>
    <mergeCell ref="P278:V278"/>
    <mergeCell ref="P279:V279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64:E264"/>
    <mergeCell ref="P264:T264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D246:E246"/>
    <mergeCell ref="P246:T246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33:Z233"/>
    <mergeCell ref="A220:Z220"/>
    <mergeCell ref="A221:Z221"/>
    <mergeCell ref="A222:Z222"/>
    <mergeCell ref="D223:E223"/>
    <mergeCell ref="P223:T223"/>
    <mergeCell ref="P224:V224"/>
    <mergeCell ref="A224:O225"/>
    <mergeCell ref="P225:V225"/>
    <mergeCell ref="A226:Z226"/>
    <mergeCell ref="A214:Z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08:Z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P201:V201"/>
    <mergeCell ref="A201:O202"/>
    <mergeCell ref="P202:V202"/>
    <mergeCell ref="A203:Z203"/>
    <mergeCell ref="A204:Z204"/>
    <mergeCell ref="D205:E205"/>
    <mergeCell ref="P205:T205"/>
    <mergeCell ref="P206:V206"/>
    <mergeCell ref="A206:O207"/>
    <mergeCell ref="P207:V207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76:Z176"/>
    <mergeCell ref="A177:Z177"/>
    <mergeCell ref="A178:Z178"/>
    <mergeCell ref="D179:E179"/>
    <mergeCell ref="P179:T179"/>
    <mergeCell ref="P180:V180"/>
    <mergeCell ref="A180:O181"/>
    <mergeCell ref="P181:V181"/>
    <mergeCell ref="A182:Z182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P174:V174"/>
    <mergeCell ref="A174:O175"/>
    <mergeCell ref="P175:V175"/>
    <mergeCell ref="P162:V162"/>
    <mergeCell ref="A162:O163"/>
    <mergeCell ref="P163:V163"/>
    <mergeCell ref="A164:Z164"/>
    <mergeCell ref="A165:Z165"/>
    <mergeCell ref="A166:Z166"/>
    <mergeCell ref="D167:E167"/>
    <mergeCell ref="P167:T167"/>
    <mergeCell ref="D168:E168"/>
    <mergeCell ref="P168:T168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D161:E161"/>
    <mergeCell ref="P161:T161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P135:V135"/>
    <mergeCell ref="A135:O136"/>
    <mergeCell ref="P136:V136"/>
    <mergeCell ref="A137:Z137"/>
    <mergeCell ref="A138:Z138"/>
    <mergeCell ref="D139:E139"/>
    <mergeCell ref="P139:T139"/>
    <mergeCell ref="P140:V140"/>
    <mergeCell ref="A140:O141"/>
    <mergeCell ref="P141:V141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A111:Z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A94:Z94"/>
    <mergeCell ref="A95:Z95"/>
    <mergeCell ref="D96:E96"/>
    <mergeCell ref="P96:T96"/>
    <mergeCell ref="D97:E97"/>
    <mergeCell ref="P97:T97"/>
    <mergeCell ref="P98:V98"/>
    <mergeCell ref="A98:O99"/>
    <mergeCell ref="P99:V99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8:X271 X262 X258 X252 X245:X247 X239 X235 X229 X223 X216:X217 X209:X211 X205 X191:X195 X186 X184 X173 X160 X149 X133 X127 X116 X112 X108 X105 X62:X64 X57:X58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 X263:X265 X256:X257 X251 X200 X185 X183 X179 X167:X169 X161 X154 X144 X139 X134 X128 X121 X106:X107 X102:X104 X96:X97 X86:X91 X80:X81 X75 X69:X70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39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9"/>
    </row>
    <row r="3" spans="2:8" x14ac:dyDescent="0.2">
      <c r="B3" s="53" t="s">
        <v>382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384</v>
      </c>
      <c r="D6" s="53" t="s">
        <v>385</v>
      </c>
      <c r="E6" s="53" t="s">
        <v>46</v>
      </c>
    </row>
    <row r="8" spans="2:8" x14ac:dyDescent="0.2">
      <c r="B8" s="53" t="s">
        <v>80</v>
      </c>
      <c r="C8" s="53" t="s">
        <v>384</v>
      </c>
      <c r="D8" s="53" t="s">
        <v>46</v>
      </c>
      <c r="E8" s="53" t="s">
        <v>46</v>
      </c>
    </row>
    <row r="10" spans="2:8" x14ac:dyDescent="0.2">
      <c r="B10" s="53" t="s">
        <v>386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387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388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389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396</v>
      </c>
      <c r="C20" s="53" t="s">
        <v>46</v>
      </c>
      <c r="D20" s="53" t="s">
        <v>46</v>
      </c>
      <c r="E20" s="53" t="s">
        <v>46</v>
      </c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