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6EBC52-8215-4E46-A3E8-F6BDBA1340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2" l="1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X274" i="2"/>
  <c r="X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N269" i="2" s="1"/>
  <c r="P269" i="2"/>
  <c r="BO268" i="2"/>
  <c r="BN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P266" i="2"/>
  <c r="BO266" i="2"/>
  <c r="BN266" i="2"/>
  <c r="BM266" i="2"/>
  <c r="Z266" i="2"/>
  <c r="Y266" i="2"/>
  <c r="P266" i="2"/>
  <c r="BO265" i="2"/>
  <c r="BM265" i="2"/>
  <c r="Z265" i="2"/>
  <c r="Y265" i="2"/>
  <c r="BP265" i="2" s="1"/>
  <c r="P265" i="2"/>
  <c r="BO264" i="2"/>
  <c r="BM264" i="2"/>
  <c r="Z264" i="2"/>
  <c r="Y264" i="2"/>
  <c r="BN264" i="2" s="1"/>
  <c r="P264" i="2"/>
  <c r="BO263" i="2"/>
  <c r="BM263" i="2"/>
  <c r="Z263" i="2"/>
  <c r="Y263" i="2"/>
  <c r="BP263" i="2" s="1"/>
  <c r="P263" i="2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P258" i="2" s="1"/>
  <c r="P258" i="2"/>
  <c r="BO257" i="2"/>
  <c r="BM257" i="2"/>
  <c r="Z257" i="2"/>
  <c r="Z260" i="2" s="1"/>
  <c r="Y257" i="2"/>
  <c r="P257" i="2"/>
  <c r="X255" i="2"/>
  <c r="X254" i="2"/>
  <c r="BO253" i="2"/>
  <c r="BM253" i="2"/>
  <c r="Z253" i="2"/>
  <c r="Y253" i="2"/>
  <c r="BP253" i="2" s="1"/>
  <c r="P253" i="2"/>
  <c r="BO252" i="2"/>
  <c r="BM252" i="2"/>
  <c r="Z252" i="2"/>
  <c r="Z254" i="2" s="1"/>
  <c r="Y252" i="2"/>
  <c r="BN252" i="2" s="1"/>
  <c r="P252" i="2"/>
  <c r="X250" i="2"/>
  <c r="X249" i="2"/>
  <c r="BO248" i="2"/>
  <c r="BM248" i="2"/>
  <c r="Z248" i="2"/>
  <c r="Z249" i="2" s="1"/>
  <c r="Y248" i="2"/>
  <c r="BP248" i="2" s="1"/>
  <c r="P248" i="2"/>
  <c r="BO247" i="2"/>
  <c r="BM247" i="2"/>
  <c r="Z247" i="2"/>
  <c r="Y247" i="2"/>
  <c r="BN247" i="2" s="1"/>
  <c r="P247" i="2"/>
  <c r="BO246" i="2"/>
  <c r="BM246" i="2"/>
  <c r="Z246" i="2"/>
  <c r="Y246" i="2"/>
  <c r="Y249" i="2" s="1"/>
  <c r="P246" i="2"/>
  <c r="X242" i="2"/>
  <c r="X241" i="2"/>
  <c r="BO240" i="2"/>
  <c r="BM240" i="2"/>
  <c r="Z240" i="2"/>
  <c r="Z241" i="2" s="1"/>
  <c r="Y240" i="2"/>
  <c r="Y241" i="2" s="1"/>
  <c r="P240" i="2"/>
  <c r="X238" i="2"/>
  <c r="X237" i="2"/>
  <c r="BO236" i="2"/>
  <c r="BM236" i="2"/>
  <c r="Z236" i="2"/>
  <c r="Z237" i="2" s="1"/>
  <c r="Y236" i="2"/>
  <c r="Y237" i="2" s="1"/>
  <c r="P236" i="2"/>
  <c r="X232" i="2"/>
  <c r="X231" i="2"/>
  <c r="BO230" i="2"/>
  <c r="BM230" i="2"/>
  <c r="Z230" i="2"/>
  <c r="Z231" i="2" s="1"/>
  <c r="Y230" i="2"/>
  <c r="BN230" i="2" s="1"/>
  <c r="P230" i="2"/>
  <c r="X226" i="2"/>
  <c r="X225" i="2"/>
  <c r="BO224" i="2"/>
  <c r="BM224" i="2"/>
  <c r="Z224" i="2"/>
  <c r="Z225" i="2" s="1"/>
  <c r="Y224" i="2"/>
  <c r="BP224" i="2" s="1"/>
  <c r="P224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Y219" i="2" s="1"/>
  <c r="P217" i="2"/>
  <c r="X214" i="2"/>
  <c r="X213" i="2"/>
  <c r="BO212" i="2"/>
  <c r="BM212" i="2"/>
  <c r="Z212" i="2"/>
  <c r="Y212" i="2"/>
  <c r="BN212" i="2" s="1"/>
  <c r="P212" i="2"/>
  <c r="BO211" i="2"/>
  <c r="BM211" i="2"/>
  <c r="Z211" i="2"/>
  <c r="Y211" i="2"/>
  <c r="BN211" i="2" s="1"/>
  <c r="P211" i="2"/>
  <c r="BO210" i="2"/>
  <c r="BM210" i="2"/>
  <c r="Z210" i="2"/>
  <c r="Z213" i="2" s="1"/>
  <c r="Y210" i="2"/>
  <c r="P210" i="2"/>
  <c r="X208" i="2"/>
  <c r="X207" i="2"/>
  <c r="BO206" i="2"/>
  <c r="BM206" i="2"/>
  <c r="Z206" i="2"/>
  <c r="Z207" i="2" s="1"/>
  <c r="Y206" i="2"/>
  <c r="Y208" i="2" s="1"/>
  <c r="P206" i="2"/>
  <c r="X203" i="2"/>
  <c r="X202" i="2"/>
  <c r="BO201" i="2"/>
  <c r="BM201" i="2"/>
  <c r="Z201" i="2"/>
  <c r="Z202" i="2" s="1"/>
  <c r="Y201" i="2"/>
  <c r="BP201" i="2" s="1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Z193" i="2"/>
  <c r="Y193" i="2"/>
  <c r="BP193" i="2" s="1"/>
  <c r="P193" i="2"/>
  <c r="BO192" i="2"/>
  <c r="BM192" i="2"/>
  <c r="Z192" i="2"/>
  <c r="Z197" i="2" s="1"/>
  <c r="Y192" i="2"/>
  <c r="BN192" i="2" s="1"/>
  <c r="P192" i="2"/>
  <c r="X189" i="2"/>
  <c r="X188" i="2"/>
  <c r="BO187" i="2"/>
  <c r="BM187" i="2"/>
  <c r="Z187" i="2"/>
  <c r="Y187" i="2"/>
  <c r="BN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BO184" i="2"/>
  <c r="BM184" i="2"/>
  <c r="Z184" i="2"/>
  <c r="Y184" i="2"/>
  <c r="Y188" i="2" s="1"/>
  <c r="P184" i="2"/>
  <c r="X182" i="2"/>
  <c r="Z181" i="2"/>
  <c r="X181" i="2"/>
  <c r="BO180" i="2"/>
  <c r="BM180" i="2"/>
  <c r="Z180" i="2"/>
  <c r="Y180" i="2"/>
  <c r="BP180" i="2" s="1"/>
  <c r="P180" i="2"/>
  <c r="Y176" i="2"/>
  <c r="X176" i="2"/>
  <c r="Y175" i="2"/>
  <c r="X175" i="2"/>
  <c r="BP174" i="2"/>
  <c r="BO174" i="2"/>
  <c r="BN174" i="2"/>
  <c r="BM174" i="2"/>
  <c r="Z174" i="2"/>
  <c r="Z175" i="2" s="1"/>
  <c r="Y174" i="2"/>
  <c r="X172" i="2"/>
  <c r="X171" i="2"/>
  <c r="BO170" i="2"/>
  <c r="BM170" i="2"/>
  <c r="Z170" i="2"/>
  <c r="Y170" i="2"/>
  <c r="BP170" i="2" s="1"/>
  <c r="P170" i="2"/>
  <c r="BO169" i="2"/>
  <c r="BM169" i="2"/>
  <c r="Z169" i="2"/>
  <c r="Y169" i="2"/>
  <c r="BP169" i="2" s="1"/>
  <c r="P169" i="2"/>
  <c r="BO168" i="2"/>
  <c r="BM168" i="2"/>
  <c r="Z168" i="2"/>
  <c r="Z171" i="2" s="1"/>
  <c r="Y168" i="2"/>
  <c r="P168" i="2"/>
  <c r="X164" i="2"/>
  <c r="X163" i="2"/>
  <c r="BP162" i="2"/>
  <c r="BO162" i="2"/>
  <c r="BN162" i="2"/>
  <c r="BM162" i="2"/>
  <c r="Z162" i="2"/>
  <c r="Y162" i="2"/>
  <c r="P162" i="2"/>
  <c r="BO161" i="2"/>
  <c r="BM161" i="2"/>
  <c r="Z161" i="2"/>
  <c r="Z163" i="2" s="1"/>
  <c r="Y161" i="2"/>
  <c r="BP161" i="2" s="1"/>
  <c r="P161" i="2"/>
  <c r="X157" i="2"/>
  <c r="Z156" i="2"/>
  <c r="X156" i="2"/>
  <c r="BO155" i="2"/>
  <c r="BM155" i="2"/>
  <c r="Z155" i="2"/>
  <c r="Y155" i="2"/>
  <c r="Y156" i="2" s="1"/>
  <c r="P155" i="2"/>
  <c r="X152" i="2"/>
  <c r="X151" i="2"/>
  <c r="BO150" i="2"/>
  <c r="BM150" i="2"/>
  <c r="Z150" i="2"/>
  <c r="Z151" i="2" s="1"/>
  <c r="Y150" i="2"/>
  <c r="BN150" i="2" s="1"/>
  <c r="P150" i="2"/>
  <c r="X147" i="2"/>
  <c r="X146" i="2"/>
  <c r="BO145" i="2"/>
  <c r="BM145" i="2"/>
  <c r="Z145" i="2"/>
  <c r="Z146" i="2" s="1"/>
  <c r="Y145" i="2"/>
  <c r="Y146" i="2" s="1"/>
  <c r="P145" i="2"/>
  <c r="X142" i="2"/>
  <c r="Y141" i="2"/>
  <c r="X141" i="2"/>
  <c r="BP140" i="2"/>
  <c r="BO140" i="2"/>
  <c r="BN140" i="2"/>
  <c r="BM140" i="2"/>
  <c r="Z140" i="2"/>
  <c r="Z141" i="2" s="1"/>
  <c r="Y140" i="2"/>
  <c r="Y142" i="2" s="1"/>
  <c r="P140" i="2"/>
  <c r="X137" i="2"/>
  <c r="X136" i="2"/>
  <c r="BO135" i="2"/>
  <c r="BM135" i="2"/>
  <c r="Z135" i="2"/>
  <c r="Y135" i="2"/>
  <c r="P135" i="2"/>
  <c r="BO134" i="2"/>
  <c r="BM134" i="2"/>
  <c r="Z134" i="2"/>
  <c r="Y134" i="2"/>
  <c r="BN134" i="2" s="1"/>
  <c r="P134" i="2"/>
  <c r="X131" i="2"/>
  <c r="X130" i="2"/>
  <c r="BO129" i="2"/>
  <c r="BM129" i="2"/>
  <c r="Z129" i="2"/>
  <c r="Z130" i="2" s="1"/>
  <c r="Y129" i="2"/>
  <c r="BP129" i="2" s="1"/>
  <c r="P129" i="2"/>
  <c r="BO128" i="2"/>
  <c r="BM128" i="2"/>
  <c r="Z128" i="2"/>
  <c r="Y128" i="2"/>
  <c r="Y131" i="2" s="1"/>
  <c r="P128" i="2"/>
  <c r="X125" i="2"/>
  <c r="X124" i="2"/>
  <c r="BO123" i="2"/>
  <c r="BM123" i="2"/>
  <c r="Z123" i="2"/>
  <c r="Z124" i="2" s="1"/>
  <c r="Y123" i="2"/>
  <c r="BP123" i="2" s="1"/>
  <c r="P123" i="2"/>
  <c r="BO122" i="2"/>
  <c r="BM122" i="2"/>
  <c r="Z122" i="2"/>
  <c r="Y122" i="2"/>
  <c r="BP122" i="2" s="1"/>
  <c r="P122" i="2"/>
  <c r="X119" i="2"/>
  <c r="X118" i="2"/>
  <c r="BO117" i="2"/>
  <c r="BM117" i="2"/>
  <c r="Z117" i="2"/>
  <c r="Z118" i="2" s="1"/>
  <c r="Y117" i="2"/>
  <c r="BP117" i="2" s="1"/>
  <c r="P117" i="2"/>
  <c r="X115" i="2"/>
  <c r="X114" i="2"/>
  <c r="BO113" i="2"/>
  <c r="BM113" i="2"/>
  <c r="Z113" i="2"/>
  <c r="Z114" i="2" s="1"/>
  <c r="Y113" i="2"/>
  <c r="Y115" i="2" s="1"/>
  <c r="P113" i="2"/>
  <c r="X111" i="2"/>
  <c r="X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BP106" i="2" s="1"/>
  <c r="P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O103" i="2"/>
  <c r="BM103" i="2"/>
  <c r="Z103" i="2"/>
  <c r="Z110" i="2" s="1"/>
  <c r="Y103" i="2"/>
  <c r="BN103" i="2" s="1"/>
  <c r="P103" i="2"/>
  <c r="X100" i="2"/>
  <c r="X99" i="2"/>
  <c r="BO98" i="2"/>
  <c r="BM98" i="2"/>
  <c r="Z98" i="2"/>
  <c r="Y98" i="2"/>
  <c r="BP98" i="2" s="1"/>
  <c r="P98" i="2"/>
  <c r="BO97" i="2"/>
  <c r="BM97" i="2"/>
  <c r="Z97" i="2"/>
  <c r="Z99" i="2" s="1"/>
  <c r="Y97" i="2"/>
  <c r="BP97" i="2" s="1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BP90" i="2"/>
  <c r="BO90" i="2"/>
  <c r="BN90" i="2"/>
  <c r="BM90" i="2"/>
  <c r="Z90" i="2"/>
  <c r="Y90" i="2"/>
  <c r="P90" i="2"/>
  <c r="BO89" i="2"/>
  <c r="BM89" i="2"/>
  <c r="Z89" i="2"/>
  <c r="Y89" i="2"/>
  <c r="BN89" i="2" s="1"/>
  <c r="P89" i="2"/>
  <c r="BO88" i="2"/>
  <c r="BM88" i="2"/>
  <c r="Z88" i="2"/>
  <c r="Y88" i="2"/>
  <c r="BP88" i="2" s="1"/>
  <c r="P88" i="2"/>
  <c r="BO87" i="2"/>
  <c r="BM87" i="2"/>
  <c r="Z87" i="2"/>
  <c r="Z93" i="2" s="1"/>
  <c r="Y87" i="2"/>
  <c r="BP87" i="2" s="1"/>
  <c r="P87" i="2"/>
  <c r="X84" i="2"/>
  <c r="X83" i="2"/>
  <c r="BO82" i="2"/>
  <c r="BM82" i="2"/>
  <c r="Z82" i="2"/>
  <c r="Z83" i="2" s="1"/>
  <c r="Y82" i="2"/>
  <c r="P82" i="2"/>
  <c r="BO81" i="2"/>
  <c r="BM81" i="2"/>
  <c r="Z81" i="2"/>
  <c r="Y81" i="2"/>
  <c r="BP81" i="2" s="1"/>
  <c r="P81" i="2"/>
  <c r="Y78" i="2"/>
  <c r="X78" i="2"/>
  <c r="Y77" i="2"/>
  <c r="X77" i="2"/>
  <c r="BP76" i="2"/>
  <c r="BO76" i="2"/>
  <c r="BN76" i="2"/>
  <c r="BM76" i="2"/>
  <c r="Z76" i="2"/>
  <c r="Z77" i="2" s="1"/>
  <c r="Y76" i="2"/>
  <c r="P76" i="2"/>
  <c r="X73" i="2"/>
  <c r="X72" i="2"/>
  <c r="BO71" i="2"/>
  <c r="BM71" i="2"/>
  <c r="Z71" i="2"/>
  <c r="Y71" i="2"/>
  <c r="BP71" i="2" s="1"/>
  <c r="P71" i="2"/>
  <c r="BP70" i="2"/>
  <c r="BO70" i="2"/>
  <c r="BN70" i="2"/>
  <c r="BM70" i="2"/>
  <c r="Z70" i="2"/>
  <c r="Y70" i="2"/>
  <c r="P70" i="2"/>
  <c r="X67" i="2"/>
  <c r="X66" i="2"/>
  <c r="BO65" i="2"/>
  <c r="BM65" i="2"/>
  <c r="Z65" i="2"/>
  <c r="Y65" i="2"/>
  <c r="BP65" i="2" s="1"/>
  <c r="P65" i="2"/>
  <c r="BP64" i="2"/>
  <c r="BO64" i="2"/>
  <c r="BN64" i="2"/>
  <c r="BM64" i="2"/>
  <c r="Z64" i="2"/>
  <c r="Y64" i="2"/>
  <c r="P64" i="2"/>
  <c r="BO63" i="2"/>
  <c r="BM63" i="2"/>
  <c r="Z63" i="2"/>
  <c r="Y63" i="2"/>
  <c r="Y67" i="2" s="1"/>
  <c r="P63" i="2"/>
  <c r="X61" i="2"/>
  <c r="X60" i="2"/>
  <c r="BO59" i="2"/>
  <c r="BM59" i="2"/>
  <c r="Z59" i="2"/>
  <c r="Z60" i="2" s="1"/>
  <c r="Y59" i="2"/>
  <c r="BN59" i="2" s="1"/>
  <c r="P59" i="2"/>
  <c r="BO58" i="2"/>
  <c r="BM58" i="2"/>
  <c r="Z58" i="2"/>
  <c r="Y58" i="2"/>
  <c r="BP58" i="2" s="1"/>
  <c r="P58" i="2"/>
  <c r="Y56" i="2"/>
  <c r="X56" i="2"/>
  <c r="X55" i="2"/>
  <c r="BO54" i="2"/>
  <c r="BM54" i="2"/>
  <c r="Z54" i="2"/>
  <c r="Z55" i="2" s="1"/>
  <c r="Y54" i="2"/>
  <c r="BN54" i="2" s="1"/>
  <c r="P54" i="2"/>
  <c r="X52" i="2"/>
  <c r="X51" i="2"/>
  <c r="BO50" i="2"/>
  <c r="BM50" i="2"/>
  <c r="Z50" i="2"/>
  <c r="Z51" i="2" s="1"/>
  <c r="Y50" i="2"/>
  <c r="BP50" i="2" s="1"/>
  <c r="P50" i="2"/>
  <c r="X47" i="2"/>
  <c r="X46" i="2"/>
  <c r="BO45" i="2"/>
  <c r="BM45" i="2"/>
  <c r="Z45" i="2"/>
  <c r="Y45" i="2"/>
  <c r="BP45" i="2" s="1"/>
  <c r="P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O42" i="2"/>
  <c r="BM42" i="2"/>
  <c r="Z42" i="2"/>
  <c r="Y42" i="2"/>
  <c r="Y47" i="2" s="1"/>
  <c r="P42" i="2"/>
  <c r="X39" i="2"/>
  <c r="X38" i="2"/>
  <c r="BO37" i="2"/>
  <c r="BM37" i="2"/>
  <c r="Z37" i="2"/>
  <c r="Z38" i="2" s="1"/>
  <c r="Y37" i="2"/>
  <c r="BP37" i="2" s="1"/>
  <c r="P37" i="2"/>
  <c r="BO36" i="2"/>
  <c r="BM36" i="2"/>
  <c r="Z36" i="2"/>
  <c r="Y36" i="2"/>
  <c r="BN36" i="2" s="1"/>
  <c r="P36" i="2"/>
  <c r="BO35" i="2"/>
  <c r="BM35" i="2"/>
  <c r="Z35" i="2"/>
  <c r="Y35" i="2"/>
  <c r="Y38" i="2" s="1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Z31" i="2" s="1"/>
  <c r="Y28" i="2"/>
  <c r="BP28" i="2" s="1"/>
  <c r="P28" i="2"/>
  <c r="X24" i="2"/>
  <c r="X275" i="2" s="1"/>
  <c r="Y23" i="2"/>
  <c r="X23" i="2"/>
  <c r="BO22" i="2"/>
  <c r="BM22" i="2"/>
  <c r="Z22" i="2"/>
  <c r="Z23" i="2" s="1"/>
  <c r="Y22" i="2"/>
  <c r="BP22" i="2" s="1"/>
  <c r="P22" i="2"/>
  <c r="H10" i="2"/>
  <c r="A9" i="2"/>
  <c r="H9" i="2" s="1"/>
  <c r="D7" i="2"/>
  <c r="Q6" i="2"/>
  <c r="P2" i="2"/>
  <c r="BP35" i="2" l="1"/>
  <c r="Y39" i="2"/>
  <c r="Y61" i="2"/>
  <c r="Y93" i="2"/>
  <c r="Y99" i="2"/>
  <c r="Y110" i="2"/>
  <c r="BP134" i="2"/>
  <c r="Y136" i="2"/>
  <c r="Y157" i="2"/>
  <c r="Y163" i="2"/>
  <c r="Y182" i="2"/>
  <c r="Y197" i="2"/>
  <c r="BP230" i="2"/>
  <c r="Y231" i="2"/>
  <c r="BP246" i="2"/>
  <c r="Y250" i="2"/>
  <c r="Y254" i="2"/>
  <c r="X276" i="2"/>
  <c r="X279" i="2"/>
  <c r="Y24" i="2"/>
  <c r="BN29" i="2"/>
  <c r="X277" i="2"/>
  <c r="Z46" i="2"/>
  <c r="BP54" i="2"/>
  <c r="Y55" i="2"/>
  <c r="BP59" i="2"/>
  <c r="Y60" i="2"/>
  <c r="Z66" i="2"/>
  <c r="Y73" i="2"/>
  <c r="Z72" i="2"/>
  <c r="Y84" i="2"/>
  <c r="Y100" i="2"/>
  <c r="BN104" i="2"/>
  <c r="BN128" i="2"/>
  <c r="BP128" i="2"/>
  <c r="Z136" i="2"/>
  <c r="Y147" i="2"/>
  <c r="BN155" i="2"/>
  <c r="BP155" i="2"/>
  <c r="Y164" i="2"/>
  <c r="Y172" i="2"/>
  <c r="BN169" i="2"/>
  <c r="Y181" i="2"/>
  <c r="Z188" i="2"/>
  <c r="Y189" i="2"/>
  <c r="BN206" i="2"/>
  <c r="BP206" i="2"/>
  <c r="Y207" i="2"/>
  <c r="Y214" i="2"/>
  <c r="Z219" i="2"/>
  <c r="Y220" i="2"/>
  <c r="Y232" i="2"/>
  <c r="Y238" i="2"/>
  <c r="Y255" i="2"/>
  <c r="Y260" i="2"/>
  <c r="Z273" i="2"/>
  <c r="BP271" i="2"/>
  <c r="X278" i="2"/>
  <c r="Z280" i="2"/>
  <c r="Y111" i="2"/>
  <c r="Y198" i="2"/>
  <c r="BN259" i="2"/>
  <c r="BN135" i="2"/>
  <c r="J9" i="2"/>
  <c r="BP192" i="2"/>
  <c r="BP240" i="2"/>
  <c r="BP264" i="2"/>
  <c r="BN195" i="2"/>
  <c r="BP247" i="2"/>
  <c r="BN257" i="2"/>
  <c r="F10" i="2"/>
  <c r="Y130" i="2"/>
  <c r="BP267" i="2"/>
  <c r="BN50" i="2"/>
  <c r="BN224" i="2"/>
  <c r="BP269" i="2"/>
  <c r="BN65" i="2"/>
  <c r="Y83" i="2"/>
  <c r="BP105" i="2"/>
  <c r="Y118" i="2"/>
  <c r="A10" i="2"/>
  <c r="BN108" i="2"/>
  <c r="BP150" i="2"/>
  <c r="BN184" i="2"/>
  <c r="BN170" i="2"/>
  <c r="BN58" i="2"/>
  <c r="Y66" i="2"/>
  <c r="BN218" i="2"/>
  <c r="BN236" i="2"/>
  <c r="Y261" i="2"/>
  <c r="BN270" i="2"/>
  <c r="Y273" i="2"/>
  <c r="Y151" i="2"/>
  <c r="BP184" i="2"/>
  <c r="Y72" i="2"/>
  <c r="BN106" i="2"/>
  <c r="BN145" i="2"/>
  <c r="BN161" i="2"/>
  <c r="BN193" i="2"/>
  <c r="Y202" i="2"/>
  <c r="BP212" i="2"/>
  <c r="Y226" i="2"/>
  <c r="Y242" i="2"/>
  <c r="BN265" i="2"/>
  <c r="BN123" i="2"/>
  <c r="BN30" i="2"/>
  <c r="BP44" i="2"/>
  <c r="BP211" i="2"/>
  <c r="BN240" i="2"/>
  <c r="BN201" i="2"/>
  <c r="Y31" i="2"/>
  <c r="BP252" i="2"/>
  <c r="Y119" i="2"/>
  <c r="BN63" i="2"/>
  <c r="BP63" i="2"/>
  <c r="BP89" i="2"/>
  <c r="Y114" i="2"/>
  <c r="Y137" i="2"/>
  <c r="Y152" i="2"/>
  <c r="BN168" i="2"/>
  <c r="Y171" i="2"/>
  <c r="BP187" i="2"/>
  <c r="BP236" i="2"/>
  <c r="BN248" i="2"/>
  <c r="BN186" i="2"/>
  <c r="BN217" i="2"/>
  <c r="F9" i="2"/>
  <c r="BN129" i="2"/>
  <c r="BP217" i="2"/>
  <c r="Y51" i="2"/>
  <c r="BP135" i="2"/>
  <c r="BN113" i="2"/>
  <c r="Y225" i="2"/>
  <c r="BN45" i="2"/>
  <c r="BP103" i="2"/>
  <c r="BP113" i="2"/>
  <c r="Y32" i="2"/>
  <c r="BN37" i="2"/>
  <c r="BN43" i="2"/>
  <c r="Y46" i="2"/>
  <c r="BN81" i="2"/>
  <c r="BN92" i="2"/>
  <c r="BP145" i="2"/>
  <c r="BN180" i="2"/>
  <c r="BN210" i="2"/>
  <c r="Y213" i="2"/>
  <c r="BN253" i="2"/>
  <c r="Y274" i="2"/>
  <c r="BN88" i="2"/>
  <c r="BN272" i="2"/>
  <c r="BP36" i="2"/>
  <c r="BN71" i="2"/>
  <c r="BN97" i="2"/>
  <c r="Y124" i="2"/>
  <c r="BN28" i="2"/>
  <c r="BP91" i="2"/>
  <c r="BP257" i="2"/>
  <c r="Y52" i="2"/>
  <c r="Y125" i="2"/>
  <c r="BN22" i="2"/>
  <c r="BN87" i="2"/>
  <c r="BN98" i="2"/>
  <c r="BN109" i="2"/>
  <c r="BN122" i="2"/>
  <c r="BP168" i="2"/>
  <c r="BN185" i="2"/>
  <c r="BN196" i="2"/>
  <c r="Y203" i="2"/>
  <c r="BN258" i="2"/>
  <c r="Y94" i="2"/>
  <c r="BN117" i="2"/>
  <c r="BN42" i="2"/>
  <c r="BP42" i="2"/>
  <c r="BP210" i="2"/>
  <c r="BN263" i="2"/>
  <c r="BN82" i="2"/>
  <c r="BP82" i="2"/>
  <c r="BN35" i="2"/>
  <c r="BN246" i="2"/>
  <c r="Y277" i="2" l="1"/>
  <c r="Y275" i="2"/>
  <c r="Y279" i="2"/>
  <c r="C288" i="2"/>
  <c r="A288" i="2"/>
  <c r="Y276" i="2"/>
  <c r="Y278" i="2" s="1"/>
  <c r="B288" i="2" l="1"/>
</calcChain>
</file>

<file path=xl/sharedStrings.xml><?xml version="1.0" encoding="utf-8"?>
<sst xmlns="http://schemas.openxmlformats.org/spreadsheetml/2006/main" count="1682" uniqueCount="399">
  <si>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</si>
  <si>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</si>
  <si>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</si>
  <si>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</si>
  <si>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</si>
  <si>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</si>
  <si>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</si>
  <si>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</si>
  <si>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</si>
  <si>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</si>
  <si>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</si>
  <si>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</si>
  <si>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</si>
  <si>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</si>
  <si>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</si>
  <si>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</si>
  <si>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</si>
  <si>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</si>
  <si>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</si>
  <si>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</si>
  <si>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</si>
  <si>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</si>
  <si>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</si>
  <si>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</si>
  <si>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</si>
  <si>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</si>
  <si>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</si>
  <si>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</si>
  <si>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</si>
  <si>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</si>
  <si>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</si>
  <si>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</si>
  <si>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</si>
  <si>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</si>
  <si>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</si>
  <si>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</si>
  <si>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</si>
  <si>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</si>
  <si>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</si>
  <si>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</si>
  <si>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</si>
  <si>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</si>
  <si>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</si>
  <si>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</si>
  <si>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</si>
  <si>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</si>
  <si>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</si>
  <si>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</si>
  <si>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</si>
  <si>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</si>
  <si>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</si>
  <si>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</si>
  <si>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</si>
  <si>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</si>
  <si>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</si>
  <si>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</si>
  <si>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</si>
  <si>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</si>
  <si>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</si>
  <si>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</si>
  <si>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</si>
  <si>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</si>
  <si>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</si>
  <si>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</si>
  <si>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</si>
  <si>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</si>
  <si>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</si>
  <si>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</si>
  <si>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</si>
  <si>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</si>
  <si>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</si>
  <si>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24.10.2025</t>
  </si>
  <si>
    <t>22.10.2025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</si>
  <si>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</si>
  <si>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</si>
  <si>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</si>
  <si>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</si>
  <si>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</si>
  <si>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</si>
  <si>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</si>
  <si>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</si>
  <si>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</si>
  <si>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</si>
  <si>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</si>
  <si>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</si>
  <si>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</si>
  <si>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</si>
  <si>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</si>
  <si>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</si>
  <si>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</si>
  <si>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</si>
  <si>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</si>
  <si>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SU002898</t>
  </si>
  <si>
    <t>P004901</t>
  </si>
  <si>
    <t>ЕАЭС N RU Д-RU.РА10.В.22386/23</t>
  </si>
  <si>
    <t>ПГП</t>
  </si>
  <si>
    <t>14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</si>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</sst>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4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50" t="s">
        <v>26</v>
      </c>
      <c r="E1" s="450"/>
      <c r="F1" s="450"/>
      <c r="G1" s="14" t="s">
        <v>70</v>
      </c>
      <c r="H1" s="450" t="s">
        <v>47</v>
      </c>
      <c r="I1" s="450"/>
      <c r="J1" s="450"/>
      <c r="K1" s="450"/>
      <c r="L1" s="450"/>
      <c r="M1" s="450"/>
      <c r="N1" s="450"/>
      <c r="O1" s="450"/>
      <c r="P1" s="450"/>
      <c r="Q1" s="450"/>
      <c r="R1" s="451" t="s">
        <v>71</v>
      </c>
      <c r="S1" s="452"/>
      <c r="T1" s="4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53"/>
      <c r="R2" s="453"/>
      <c r="S2" s="453"/>
      <c r="T2" s="453"/>
      <c r="U2" s="453"/>
      <c r="V2" s="453"/>
      <c r="W2" s="4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53"/>
      <c r="Q3" s="453"/>
      <c r="R3" s="453"/>
      <c r="S3" s="453"/>
      <c r="T3" s="453"/>
      <c r="U3" s="453"/>
      <c r="V3" s="453"/>
      <c r="W3" s="4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32" t="s">
        <v>8</v>
      </c>
      <c r="B5" s="432"/>
      <c r="C5" s="432"/>
      <c r="D5" s="454"/>
      <c r="E5" s="454"/>
      <c r="F5" s="455" t="s">
        <v>14</v>
      </c>
      <c r="G5" s="455"/>
      <c r="H5" s="454"/>
      <c r="I5" s="454"/>
      <c r="J5" s="454"/>
      <c r="K5" s="454"/>
      <c r="L5" s="454"/>
      <c r="M5" s="454"/>
      <c r="N5" s="75"/>
      <c r="P5" s="27" t="s">
        <v>4</v>
      </c>
      <c r="Q5" s="456">
        <v>45957</v>
      </c>
      <c r="R5" s="456"/>
      <c r="T5" s="457" t="s">
        <v>3</v>
      </c>
      <c r="U5" s="458"/>
      <c r="V5" s="459" t="s">
        <v>385</v>
      </c>
      <c r="W5" s="460"/>
      <c r="AB5" s="59"/>
      <c r="AC5" s="59"/>
      <c r="AD5" s="59"/>
      <c r="AE5" s="59"/>
    </row>
    <row r="6" spans="1:32" s="17" customFormat="1" ht="24" customHeight="1" x14ac:dyDescent="0.2">
      <c r="A6" s="432" t="s">
        <v>1</v>
      </c>
      <c r="B6" s="432"/>
      <c r="C6" s="432"/>
      <c r="D6" s="433" t="s">
        <v>79</v>
      </c>
      <c r="E6" s="433"/>
      <c r="F6" s="433"/>
      <c r="G6" s="433"/>
      <c r="H6" s="433"/>
      <c r="I6" s="433"/>
      <c r="J6" s="433"/>
      <c r="K6" s="433"/>
      <c r="L6" s="433"/>
      <c r="M6" s="433"/>
      <c r="N6" s="76"/>
      <c r="P6" s="27" t="s">
        <v>27</v>
      </c>
      <c r="Q6" s="434" t="str">
        <f>IF(Q5=0," ",CHOOSE(WEEKDAY(Q5,2),"Понедельник","Вторник","Среда","Четверг","Пятница","Суббота","Воскресенье"))</f>
        <v>Понедельник</v>
      </c>
      <c r="R6" s="434"/>
      <c r="T6" s="435" t="s">
        <v>5</v>
      </c>
      <c r="U6" s="436"/>
      <c r="V6" s="437" t="s">
        <v>73</v>
      </c>
      <c r="W6" s="43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43" t="str">
        <f>IFERROR(VLOOKUP(DeliveryAddress,Table,3,0),1)</f>
        <v>1</v>
      </c>
      <c r="E7" s="444"/>
      <c r="F7" s="444"/>
      <c r="G7" s="444"/>
      <c r="H7" s="444"/>
      <c r="I7" s="444"/>
      <c r="J7" s="444"/>
      <c r="K7" s="444"/>
      <c r="L7" s="444"/>
      <c r="M7" s="445"/>
      <c r="N7" s="77"/>
      <c r="P7" s="29"/>
      <c r="Q7" s="48"/>
      <c r="R7" s="48"/>
      <c r="T7" s="435"/>
      <c r="U7" s="436"/>
      <c r="V7" s="439"/>
      <c r="W7" s="440"/>
      <c r="AB7" s="59"/>
      <c r="AC7" s="59"/>
      <c r="AD7" s="59"/>
      <c r="AE7" s="59"/>
    </row>
    <row r="8" spans="1:32" s="17" customFormat="1" ht="25.5" customHeight="1" x14ac:dyDescent="0.2">
      <c r="A8" s="446" t="s">
        <v>58</v>
      </c>
      <c r="B8" s="446"/>
      <c r="C8" s="446"/>
      <c r="D8" s="447" t="s">
        <v>80</v>
      </c>
      <c r="E8" s="447"/>
      <c r="F8" s="447"/>
      <c r="G8" s="447"/>
      <c r="H8" s="447"/>
      <c r="I8" s="447"/>
      <c r="J8" s="447"/>
      <c r="K8" s="447"/>
      <c r="L8" s="447"/>
      <c r="M8" s="447"/>
      <c r="N8" s="78"/>
      <c r="P8" s="27" t="s">
        <v>11</v>
      </c>
      <c r="Q8" s="430">
        <v>0.41666666666666669</v>
      </c>
      <c r="R8" s="430"/>
      <c r="T8" s="435"/>
      <c r="U8" s="436"/>
      <c r="V8" s="439"/>
      <c r="W8" s="440"/>
      <c r="AB8" s="59"/>
      <c r="AC8" s="59"/>
      <c r="AD8" s="59"/>
      <c r="AE8" s="59"/>
    </row>
    <row r="9" spans="1:32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46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48" t="str">
        <f>IF(AND($A$9="Тип доверенности/получателя при получении в адресе перегруза:",$D$9="Разовая доверенность"),"Введите ФИО","")</f>
        <v/>
      </c>
      <c r="I9" s="448"/>
      <c r="J9" s="4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8"/>
      <c r="L9" s="448"/>
      <c r="M9" s="448"/>
      <c r="N9" s="73"/>
      <c r="P9" s="31" t="s">
        <v>15</v>
      </c>
      <c r="Q9" s="449"/>
      <c r="R9" s="449"/>
      <c r="T9" s="435"/>
      <c r="U9" s="436"/>
      <c r="V9" s="441"/>
      <c r="W9" s="44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5" t="str">
        <f>IFERROR(VLOOKUP($D$10,Proxy,2,FALSE),"")</f>
        <v/>
      </c>
      <c r="I10" s="425"/>
      <c r="J10" s="425"/>
      <c r="K10" s="425"/>
      <c r="L10" s="425"/>
      <c r="M10" s="425"/>
      <c r="N10" s="74"/>
      <c r="P10" s="31" t="s">
        <v>32</v>
      </c>
      <c r="Q10" s="426"/>
      <c r="R10" s="426"/>
      <c r="U10" s="29" t="s">
        <v>12</v>
      </c>
      <c r="V10" s="427" t="s">
        <v>74</v>
      </c>
      <c r="W10" s="4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29"/>
      <c r="R11" s="429"/>
      <c r="U11" s="29" t="s">
        <v>28</v>
      </c>
      <c r="V11" s="408" t="s">
        <v>55</v>
      </c>
      <c r="W11" s="4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07" t="s">
        <v>75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7"/>
      <c r="N12" s="79"/>
      <c r="P12" s="27" t="s">
        <v>30</v>
      </c>
      <c r="Q12" s="430"/>
      <c r="R12" s="430"/>
      <c r="S12" s="28"/>
      <c r="T12"/>
      <c r="U12" s="29" t="s">
        <v>46</v>
      </c>
      <c r="V12" s="431"/>
      <c r="W12" s="431"/>
      <c r="X12"/>
      <c r="AB12" s="59"/>
      <c r="AC12" s="59"/>
      <c r="AD12" s="59"/>
      <c r="AE12" s="59"/>
    </row>
    <row r="13" spans="1:32" s="17" customFormat="1" ht="23.25" customHeight="1" x14ac:dyDescent="0.2">
      <c r="A13" s="407" t="s">
        <v>76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7"/>
      <c r="N13" s="79"/>
      <c r="O13" s="31"/>
      <c r="P13" s="31" t="s">
        <v>31</v>
      </c>
      <c r="Q13" s="408"/>
      <c r="R13" s="4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07" t="s">
        <v>77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09" t="s">
        <v>78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09"/>
      <c r="N15" s="80"/>
      <c r="O15"/>
      <c r="P15" s="410" t="s">
        <v>61</v>
      </c>
      <c r="Q15" s="410"/>
      <c r="R15" s="410"/>
      <c r="S15" s="410"/>
      <c r="T15" s="4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1"/>
      <c r="Q16" s="411"/>
      <c r="R16" s="411"/>
      <c r="S16" s="411"/>
      <c r="T16" s="4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3" t="s">
        <v>59</v>
      </c>
      <c r="B17" s="393" t="s">
        <v>49</v>
      </c>
      <c r="C17" s="414" t="s">
        <v>48</v>
      </c>
      <c r="D17" s="416" t="s">
        <v>50</v>
      </c>
      <c r="E17" s="417"/>
      <c r="F17" s="393" t="s">
        <v>21</v>
      </c>
      <c r="G17" s="393" t="s">
        <v>24</v>
      </c>
      <c r="H17" s="393" t="s">
        <v>22</v>
      </c>
      <c r="I17" s="393" t="s">
        <v>23</v>
      </c>
      <c r="J17" s="393" t="s">
        <v>16</v>
      </c>
      <c r="K17" s="393" t="s">
        <v>69</v>
      </c>
      <c r="L17" s="393" t="s">
        <v>67</v>
      </c>
      <c r="M17" s="393" t="s">
        <v>2</v>
      </c>
      <c r="N17" s="393" t="s">
        <v>66</v>
      </c>
      <c r="O17" s="393" t="s">
        <v>25</v>
      </c>
      <c r="P17" s="416" t="s">
        <v>17</v>
      </c>
      <c r="Q17" s="420"/>
      <c r="R17" s="420"/>
      <c r="S17" s="420"/>
      <c r="T17" s="417"/>
      <c r="U17" s="412" t="s">
        <v>56</v>
      </c>
      <c r="V17" s="413"/>
      <c r="W17" s="393" t="s">
        <v>6</v>
      </c>
      <c r="X17" s="393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68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94"/>
      <c r="B18" s="394"/>
      <c r="C18" s="415"/>
      <c r="D18" s="418"/>
      <c r="E18" s="419"/>
      <c r="F18" s="394"/>
      <c r="G18" s="394"/>
      <c r="H18" s="394"/>
      <c r="I18" s="394"/>
      <c r="J18" s="394"/>
      <c r="K18" s="394"/>
      <c r="L18" s="394"/>
      <c r="M18" s="394"/>
      <c r="N18" s="394"/>
      <c r="O18" s="394"/>
      <c r="P18" s="418"/>
      <c r="Q18" s="421"/>
      <c r="R18" s="421"/>
      <c r="S18" s="421"/>
      <c r="T18" s="419"/>
      <c r="U18" s="86" t="s">
        <v>44</v>
      </c>
      <c r="V18" s="86" t="s">
        <v>43</v>
      </c>
      <c r="W18" s="394"/>
      <c r="X18" s="394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312" t="s">
        <v>81</v>
      </c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54"/>
      <c r="AB19" s="54"/>
      <c r="AC19" s="54"/>
    </row>
    <row r="20" spans="1:68" ht="16.5" customHeight="1" x14ac:dyDescent="0.25">
      <c r="A20" s="313" t="s">
        <v>81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65"/>
      <c r="AB20" s="65"/>
      <c r="AC20" s="82"/>
    </row>
    <row r="21" spans="1:68" ht="14.25" customHeight="1" x14ac:dyDescent="0.25">
      <c r="A21" s="302" t="s">
        <v>82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283">
        <v>4607111035752</v>
      </c>
      <c r="E22" s="28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291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2"/>
      <c r="P23" s="288" t="s">
        <v>40</v>
      </c>
      <c r="Q23" s="289"/>
      <c r="R23" s="289"/>
      <c r="S23" s="289"/>
      <c r="T23" s="289"/>
      <c r="U23" s="289"/>
      <c r="V23" s="29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2"/>
      <c r="P24" s="288" t="s">
        <v>40</v>
      </c>
      <c r="Q24" s="289"/>
      <c r="R24" s="289"/>
      <c r="S24" s="289"/>
      <c r="T24" s="289"/>
      <c r="U24" s="289"/>
      <c r="V24" s="29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12" t="s">
        <v>45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54"/>
      <c r="AB25" s="54"/>
      <c r="AC25" s="54"/>
    </row>
    <row r="26" spans="1:68" ht="16.5" customHeight="1" x14ac:dyDescent="0.25">
      <c r="A26" s="313" t="s">
        <v>90</v>
      </c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65"/>
      <c r="AB26" s="65"/>
      <c r="AC26" s="82"/>
    </row>
    <row r="27" spans="1:68" ht="14.25" customHeight="1" x14ac:dyDescent="0.25">
      <c r="A27" s="302" t="s">
        <v>91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4301132208</v>
      </c>
      <c r="D28" s="283">
        <v>4607111036537</v>
      </c>
      <c r="E28" s="28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89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4301132190</v>
      </c>
      <c r="D29" s="283">
        <v>4607111036537</v>
      </c>
      <c r="E29" s="28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99</v>
      </c>
      <c r="M29" s="38" t="s">
        <v>86</v>
      </c>
      <c r="N29" s="38"/>
      <c r="O29" s="37">
        <v>365</v>
      </c>
      <c r="P29" s="39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5"/>
      <c r="R29" s="285"/>
      <c r="S29" s="285"/>
      <c r="T29" s="28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100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4301132188</v>
      </c>
      <c r="D30" s="283">
        <v>4607111036605</v>
      </c>
      <c r="E30" s="283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99</v>
      </c>
      <c r="M30" s="38" t="s">
        <v>86</v>
      </c>
      <c r="N30" s="38"/>
      <c r="O30" s="37">
        <v>365</v>
      </c>
      <c r="P30" s="3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5"/>
      <c r="R30" s="285"/>
      <c r="S30" s="285"/>
      <c r="T30" s="286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100</v>
      </c>
      <c r="AK30" s="87">
        <v>14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288" t="s">
        <v>40</v>
      </c>
      <c r="Q31" s="289"/>
      <c r="R31" s="289"/>
      <c r="S31" s="289"/>
      <c r="T31" s="289"/>
      <c r="U31" s="289"/>
      <c r="V31" s="290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291"/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2"/>
      <c r="P32" s="288" t="s">
        <v>40</v>
      </c>
      <c r="Q32" s="289"/>
      <c r="R32" s="289"/>
      <c r="S32" s="289"/>
      <c r="T32" s="289"/>
      <c r="U32" s="289"/>
      <c r="V32" s="290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313" t="s">
        <v>103</v>
      </c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65"/>
      <c r="AB33" s="65"/>
      <c r="AC33" s="82"/>
    </row>
    <row r="34" spans="1:68" ht="14.25" customHeight="1" x14ac:dyDescent="0.25">
      <c r="A34" s="302" t="s">
        <v>82</v>
      </c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66"/>
      <c r="AB34" s="66"/>
      <c r="AC34" s="83"/>
    </row>
    <row r="35" spans="1:68" ht="27" customHeight="1" x14ac:dyDescent="0.25">
      <c r="A35" s="63" t="s">
        <v>104</v>
      </c>
      <c r="B35" s="63" t="s">
        <v>105</v>
      </c>
      <c r="C35" s="36">
        <v>4301071090</v>
      </c>
      <c r="D35" s="283">
        <v>4620207490075</v>
      </c>
      <c r="E35" s="283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99</v>
      </c>
      <c r="M35" s="38" t="s">
        <v>86</v>
      </c>
      <c r="N35" s="38"/>
      <c r="O35" s="37">
        <v>180</v>
      </c>
      <c r="P35" s="38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5"/>
      <c r="R35" s="285"/>
      <c r="S35" s="285"/>
      <c r="T35" s="286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106</v>
      </c>
      <c r="AG35" s="81"/>
      <c r="AJ35" s="87" t="s">
        <v>100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107</v>
      </c>
      <c r="B36" s="63" t="s">
        <v>108</v>
      </c>
      <c r="C36" s="36">
        <v>4301071092</v>
      </c>
      <c r="D36" s="283">
        <v>4620207490174</v>
      </c>
      <c r="E36" s="28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99</v>
      </c>
      <c r="M36" s="38" t="s">
        <v>86</v>
      </c>
      <c r="N36" s="38"/>
      <c r="O36" s="37">
        <v>180</v>
      </c>
      <c r="P36" s="38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5"/>
      <c r="R36" s="285"/>
      <c r="S36" s="285"/>
      <c r="T36" s="28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100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4301071091</v>
      </c>
      <c r="D37" s="283">
        <v>4620207490044</v>
      </c>
      <c r="E37" s="283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99</v>
      </c>
      <c r="M37" s="38" t="s">
        <v>86</v>
      </c>
      <c r="N37" s="38"/>
      <c r="O37" s="37">
        <v>180</v>
      </c>
      <c r="P37" s="38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5"/>
      <c r="R37" s="285"/>
      <c r="S37" s="285"/>
      <c r="T37" s="286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100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2"/>
      <c r="P38" s="288" t="s">
        <v>40</v>
      </c>
      <c r="Q38" s="289"/>
      <c r="R38" s="289"/>
      <c r="S38" s="289"/>
      <c r="T38" s="289"/>
      <c r="U38" s="289"/>
      <c r="V38" s="290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291"/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2"/>
      <c r="P39" s="288" t="s">
        <v>40</v>
      </c>
      <c r="Q39" s="289"/>
      <c r="R39" s="289"/>
      <c r="S39" s="289"/>
      <c r="T39" s="289"/>
      <c r="U39" s="289"/>
      <c r="V39" s="290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313" t="s">
        <v>113</v>
      </c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65"/>
      <c r="AB40" s="65"/>
      <c r="AC40" s="82"/>
    </row>
    <row r="41" spans="1:68" ht="14.25" customHeight="1" x14ac:dyDescent="0.25">
      <c r="A41" s="302" t="s">
        <v>82</v>
      </c>
      <c r="B41" s="302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66"/>
      <c r="AB41" s="66"/>
      <c r="AC41" s="83"/>
    </row>
    <row r="42" spans="1:68" ht="27" customHeight="1" x14ac:dyDescent="0.25">
      <c r="A42" s="63" t="s">
        <v>114</v>
      </c>
      <c r="B42" s="63" t="s">
        <v>115</v>
      </c>
      <c r="C42" s="36">
        <v>4301071044</v>
      </c>
      <c r="D42" s="283">
        <v>4607111039385</v>
      </c>
      <c r="E42" s="283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87</v>
      </c>
      <c r="L42" s="37" t="s">
        <v>99</v>
      </c>
      <c r="M42" s="38" t="s">
        <v>86</v>
      </c>
      <c r="N42" s="38"/>
      <c r="O42" s="37">
        <v>180</v>
      </c>
      <c r="P42" s="3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5"/>
      <c r="R42" s="285"/>
      <c r="S42" s="285"/>
      <c r="T42" s="286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100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4301071031</v>
      </c>
      <c r="D43" s="283">
        <v>4607111038982</v>
      </c>
      <c r="E43" s="283"/>
      <c r="F43" s="62">
        <v>0.7</v>
      </c>
      <c r="G43" s="37">
        <v>10</v>
      </c>
      <c r="H43" s="62">
        <v>7</v>
      </c>
      <c r="I43" s="62">
        <v>7.2859999999999996</v>
      </c>
      <c r="J43" s="37">
        <v>84</v>
      </c>
      <c r="K43" s="37" t="s">
        <v>87</v>
      </c>
      <c r="L43" s="37" t="s">
        <v>99</v>
      </c>
      <c r="M43" s="38" t="s">
        <v>86</v>
      </c>
      <c r="N43" s="38"/>
      <c r="O43" s="37">
        <v>180</v>
      </c>
      <c r="P43" s="38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5"/>
      <c r="R43" s="285"/>
      <c r="S43" s="285"/>
      <c r="T43" s="286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100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4301071046</v>
      </c>
      <c r="D44" s="283">
        <v>4607111039354</v>
      </c>
      <c r="E44" s="283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87</v>
      </c>
      <c r="L44" s="37" t="s">
        <v>99</v>
      </c>
      <c r="M44" s="38" t="s">
        <v>86</v>
      </c>
      <c r="N44" s="38"/>
      <c r="O44" s="37">
        <v>180</v>
      </c>
      <c r="P44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5"/>
      <c r="R44" s="285"/>
      <c r="S44" s="285"/>
      <c r="T44" s="286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100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4301071047</v>
      </c>
      <c r="D45" s="283">
        <v>4607111039330</v>
      </c>
      <c r="E45" s="283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99</v>
      </c>
      <c r="M45" s="38" t="s">
        <v>86</v>
      </c>
      <c r="N45" s="38"/>
      <c r="O45" s="37">
        <v>180</v>
      </c>
      <c r="P45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5"/>
      <c r="R45" s="285"/>
      <c r="S45" s="285"/>
      <c r="T45" s="286"/>
      <c r="U45" s="39" t="s">
        <v>46</v>
      </c>
      <c r="V45" s="39" t="s">
        <v>46</v>
      </c>
      <c r="W45" s="40" t="s">
        <v>39</v>
      </c>
      <c r="X45" s="58">
        <v>0</v>
      </c>
      <c r="Y45" s="55">
        <f>IFERROR(IF(X45="","",X45),"")</f>
        <v>0</v>
      </c>
      <c r="Z45" s="41">
        <f>IFERROR(IF(X45="","",X45*0.0155),"")</f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100</v>
      </c>
      <c r="AK45" s="87">
        <v>12</v>
      </c>
      <c r="BB45" s="110" t="s">
        <v>70</v>
      </c>
      <c r="BM45" s="81">
        <f>IFERROR(X45*I45,"0")</f>
        <v>0</v>
      </c>
      <c r="BN45" s="81">
        <f>IFERROR(Y45*I45,"0")</f>
        <v>0</v>
      </c>
      <c r="BO45" s="81">
        <f>IFERROR(X45/J45,"0")</f>
        <v>0</v>
      </c>
      <c r="BP45" s="81">
        <f>IFERROR(Y45/J45,"0")</f>
        <v>0</v>
      </c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2"/>
      <c r="P46" s="288" t="s">
        <v>40</v>
      </c>
      <c r="Q46" s="289"/>
      <c r="R46" s="289"/>
      <c r="S46" s="289"/>
      <c r="T46" s="289"/>
      <c r="U46" s="289"/>
      <c r="V46" s="290"/>
      <c r="W46" s="42" t="s">
        <v>39</v>
      </c>
      <c r="X46" s="43">
        <f>IFERROR(SUM(X42:X45),"0")</f>
        <v>0</v>
      </c>
      <c r="Y46" s="43">
        <f>IFERROR(SUM(Y42:Y45),"0")</f>
        <v>0</v>
      </c>
      <c r="Z46" s="43">
        <f>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291"/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2"/>
      <c r="P47" s="288" t="s">
        <v>40</v>
      </c>
      <c r="Q47" s="289"/>
      <c r="R47" s="289"/>
      <c r="S47" s="289"/>
      <c r="T47" s="289"/>
      <c r="U47" s="289"/>
      <c r="V47" s="290"/>
      <c r="W47" s="42" t="s">
        <v>0</v>
      </c>
      <c r="X47" s="43">
        <f>IFERROR(SUMPRODUCT(X42:X45*H42:H45),"0")</f>
        <v>0</v>
      </c>
      <c r="Y47" s="43">
        <f>IFERROR(SUMPRODUCT(Y42:Y45*H42:H45),"0")</f>
        <v>0</v>
      </c>
      <c r="Z47" s="42"/>
      <c r="AA47" s="67"/>
      <c r="AB47" s="67"/>
      <c r="AC47" s="67"/>
    </row>
    <row r="48" spans="1:68" ht="16.5" customHeight="1" x14ac:dyDescent="0.25">
      <c r="A48" s="313" t="s">
        <v>124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65"/>
      <c r="AB48" s="65"/>
      <c r="AC48" s="82"/>
    </row>
    <row r="49" spans="1:68" ht="14.25" customHeight="1" x14ac:dyDescent="0.25">
      <c r="A49" s="302" t="s">
        <v>82</v>
      </c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66"/>
      <c r="AB49" s="66"/>
      <c r="AC49" s="83"/>
    </row>
    <row r="50" spans="1:68" ht="16.5" customHeight="1" x14ac:dyDescent="0.25">
      <c r="A50" s="63" t="s">
        <v>125</v>
      </c>
      <c r="B50" s="63" t="s">
        <v>126</v>
      </c>
      <c r="C50" s="36">
        <v>4301071073</v>
      </c>
      <c r="D50" s="283">
        <v>4620207490822</v>
      </c>
      <c r="E50" s="283"/>
      <c r="F50" s="62">
        <v>0.43</v>
      </c>
      <c r="G50" s="37">
        <v>8</v>
      </c>
      <c r="H50" s="62">
        <v>3.44</v>
      </c>
      <c r="I50" s="62">
        <v>3.64</v>
      </c>
      <c r="J50" s="37">
        <v>144</v>
      </c>
      <c r="K50" s="37" t="s">
        <v>87</v>
      </c>
      <c r="L50" s="37" t="s">
        <v>88</v>
      </c>
      <c r="M50" s="38" t="s">
        <v>86</v>
      </c>
      <c r="N50" s="38"/>
      <c r="O50" s="37">
        <v>365</v>
      </c>
      <c r="P50" s="38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5"/>
      <c r="R50" s="285"/>
      <c r="S50" s="285"/>
      <c r="T50" s="286"/>
      <c r="U50" s="39" t="s">
        <v>46</v>
      </c>
      <c r="V50" s="39" t="s">
        <v>46</v>
      </c>
      <c r="W50" s="40" t="s">
        <v>39</v>
      </c>
      <c r="X50" s="58">
        <v>0</v>
      </c>
      <c r="Y50" s="55">
        <f>IFERROR(IF(X50="","",X50),"")</f>
        <v>0</v>
      </c>
      <c r="Z50" s="41">
        <f>IFERROR(IF(X50="","",X50*0.00866),"")</f>
        <v>0</v>
      </c>
      <c r="AA50" s="68" t="s">
        <v>46</v>
      </c>
      <c r="AB50" s="69" t="s">
        <v>46</v>
      </c>
      <c r="AC50" s="111" t="s">
        <v>127</v>
      </c>
      <c r="AG50" s="81"/>
      <c r="AJ50" s="87" t="s">
        <v>89</v>
      </c>
      <c r="AK50" s="87">
        <v>1</v>
      </c>
      <c r="BB50" s="112" t="s">
        <v>70</v>
      </c>
      <c r="BM50" s="81">
        <f>IFERROR(X50*I50,"0")</f>
        <v>0</v>
      </c>
      <c r="BN50" s="81">
        <f>IFERROR(Y50*I50,"0")</f>
        <v>0</v>
      </c>
      <c r="BO50" s="81">
        <f>IFERROR(X50/J50,"0")</f>
        <v>0</v>
      </c>
      <c r="BP50" s="81">
        <f>IFERROR(Y50/J50,"0")</f>
        <v>0</v>
      </c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2"/>
      <c r="P51" s="288" t="s">
        <v>40</v>
      </c>
      <c r="Q51" s="289"/>
      <c r="R51" s="289"/>
      <c r="S51" s="289"/>
      <c r="T51" s="289"/>
      <c r="U51" s="289"/>
      <c r="V51" s="290"/>
      <c r="W51" s="42" t="s">
        <v>39</v>
      </c>
      <c r="X51" s="43">
        <f>IFERROR(SUM(X50:X50),"0")</f>
        <v>0</v>
      </c>
      <c r="Y51" s="43">
        <f>IFERROR(SUM(Y50:Y50),"0")</f>
        <v>0</v>
      </c>
      <c r="Z51" s="43">
        <f>IFERROR(IF(Z50="",0,Z50),"0")</f>
        <v>0</v>
      </c>
      <c r="AA51" s="67"/>
      <c r="AB51" s="67"/>
      <c r="AC51" s="67"/>
    </row>
    <row r="52" spans="1:68" x14ac:dyDescent="0.2">
      <c r="A52" s="291"/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2"/>
      <c r="P52" s="288" t="s">
        <v>40</v>
      </c>
      <c r="Q52" s="289"/>
      <c r="R52" s="289"/>
      <c r="S52" s="289"/>
      <c r="T52" s="289"/>
      <c r="U52" s="289"/>
      <c r="V52" s="290"/>
      <c r="W52" s="42" t="s">
        <v>0</v>
      </c>
      <c r="X52" s="43">
        <f>IFERROR(SUMPRODUCT(X50:X50*H50:H50),"0")</f>
        <v>0</v>
      </c>
      <c r="Y52" s="43">
        <f>IFERROR(SUMPRODUCT(Y50:Y50*H50:H50),"0")</f>
        <v>0</v>
      </c>
      <c r="Z52" s="42"/>
      <c r="AA52" s="67"/>
      <c r="AB52" s="67"/>
      <c r="AC52" s="67"/>
    </row>
    <row r="53" spans="1:68" ht="14.25" customHeight="1" x14ac:dyDescent="0.25">
      <c r="A53" s="302" t="s">
        <v>91</v>
      </c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66"/>
      <c r="AB53" s="66"/>
      <c r="AC53" s="83"/>
    </row>
    <row r="54" spans="1:68" ht="27" customHeight="1" x14ac:dyDescent="0.25">
      <c r="A54" s="63" t="s">
        <v>128</v>
      </c>
      <c r="B54" s="63" t="s">
        <v>129</v>
      </c>
      <c r="C54" s="36">
        <v>4301132194</v>
      </c>
      <c r="D54" s="283">
        <v>4607111039712</v>
      </c>
      <c r="E54" s="283"/>
      <c r="F54" s="62">
        <v>0.2</v>
      </c>
      <c r="G54" s="37">
        <v>6</v>
      </c>
      <c r="H54" s="62">
        <v>1.2</v>
      </c>
      <c r="I54" s="62">
        <v>1.56</v>
      </c>
      <c r="J54" s="37">
        <v>140</v>
      </c>
      <c r="K54" s="37" t="s">
        <v>96</v>
      </c>
      <c r="L54" s="37" t="s">
        <v>99</v>
      </c>
      <c r="M54" s="38" t="s">
        <v>86</v>
      </c>
      <c r="N54" s="38"/>
      <c r="O54" s="37">
        <v>365</v>
      </c>
      <c r="P54" s="37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5"/>
      <c r="R54" s="285"/>
      <c r="S54" s="285"/>
      <c r="T54" s="286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IFERROR(IF(X54="","",X54*0.00941),"")</f>
        <v>0</v>
      </c>
      <c r="AA54" s="68" t="s">
        <v>46</v>
      </c>
      <c r="AB54" s="69" t="s">
        <v>46</v>
      </c>
      <c r="AC54" s="113" t="s">
        <v>130</v>
      </c>
      <c r="AG54" s="81"/>
      <c r="AJ54" s="87" t="s">
        <v>100</v>
      </c>
      <c r="AK54" s="87">
        <v>14</v>
      </c>
      <c r="BB54" s="114" t="s">
        <v>95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  <c r="P55" s="288" t="s">
        <v>40</v>
      </c>
      <c r="Q55" s="289"/>
      <c r="R55" s="289"/>
      <c r="S55" s="289"/>
      <c r="T55" s="289"/>
      <c r="U55" s="289"/>
      <c r="V55" s="290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291"/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2"/>
      <c r="P56" s="288" t="s">
        <v>40</v>
      </c>
      <c r="Q56" s="289"/>
      <c r="R56" s="289"/>
      <c r="S56" s="289"/>
      <c r="T56" s="289"/>
      <c r="U56" s="289"/>
      <c r="V56" s="290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302" t="s">
        <v>131</v>
      </c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66"/>
      <c r="AB57" s="66"/>
      <c r="AC57" s="83"/>
    </row>
    <row r="58" spans="1:68" ht="16.5" customHeight="1" x14ac:dyDescent="0.25">
      <c r="A58" s="63" t="s">
        <v>132</v>
      </c>
      <c r="B58" s="63" t="s">
        <v>133</v>
      </c>
      <c r="C58" s="36">
        <v>4301136018</v>
      </c>
      <c r="D58" s="283">
        <v>4607111037008</v>
      </c>
      <c r="E58" s="283"/>
      <c r="F58" s="62">
        <v>0.36</v>
      </c>
      <c r="G58" s="37">
        <v>4</v>
      </c>
      <c r="H58" s="62">
        <v>1.44</v>
      </c>
      <c r="I58" s="62">
        <v>1.74</v>
      </c>
      <c r="J58" s="37">
        <v>140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38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5"/>
      <c r="R58" s="285"/>
      <c r="S58" s="285"/>
      <c r="T58" s="286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15" t="s">
        <v>134</v>
      </c>
      <c r="AG58" s="81"/>
      <c r="AJ58" s="87" t="s">
        <v>89</v>
      </c>
      <c r="AK58" s="87">
        <v>1</v>
      </c>
      <c r="BB58" s="116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16.5" customHeight="1" x14ac:dyDescent="0.25">
      <c r="A59" s="63" t="s">
        <v>135</v>
      </c>
      <c r="B59" s="63" t="s">
        <v>136</v>
      </c>
      <c r="C59" s="36">
        <v>4301136015</v>
      </c>
      <c r="D59" s="283">
        <v>4607111037398</v>
      </c>
      <c r="E59" s="283"/>
      <c r="F59" s="62">
        <v>0.09</v>
      </c>
      <c r="G59" s="37">
        <v>24</v>
      </c>
      <c r="H59" s="62">
        <v>2.16</v>
      </c>
      <c r="I59" s="62">
        <v>4.0199999999999996</v>
      </c>
      <c r="J59" s="37">
        <v>126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37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5"/>
      <c r="R59" s="285"/>
      <c r="S59" s="285"/>
      <c r="T59" s="286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IFERROR(IF(X59="","",X59*0.00936),"")</f>
        <v>0</v>
      </c>
      <c r="AA59" s="68" t="s">
        <v>46</v>
      </c>
      <c r="AB59" s="69" t="s">
        <v>46</v>
      </c>
      <c r="AC59" s="117" t="s">
        <v>134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291"/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2"/>
      <c r="P60" s="288" t="s">
        <v>40</v>
      </c>
      <c r="Q60" s="289"/>
      <c r="R60" s="289"/>
      <c r="S60" s="289"/>
      <c r="T60" s="289"/>
      <c r="U60" s="289"/>
      <c r="V60" s="290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291"/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291"/>
      <c r="O61" s="292"/>
      <c r="P61" s="288" t="s">
        <v>40</v>
      </c>
      <c r="Q61" s="289"/>
      <c r="R61" s="289"/>
      <c r="S61" s="289"/>
      <c r="T61" s="289"/>
      <c r="U61" s="289"/>
      <c r="V61" s="290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4.25" customHeight="1" x14ac:dyDescent="0.25">
      <c r="A62" s="302" t="s">
        <v>137</v>
      </c>
      <c r="B62" s="302"/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66"/>
      <c r="AB62" s="66"/>
      <c r="AC62" s="83"/>
    </row>
    <row r="63" spans="1:68" ht="27" customHeight="1" x14ac:dyDescent="0.25">
      <c r="A63" s="63" t="s">
        <v>138</v>
      </c>
      <c r="B63" s="63" t="s">
        <v>139</v>
      </c>
      <c r="C63" s="36">
        <v>4301135664</v>
      </c>
      <c r="D63" s="283">
        <v>4607111039705</v>
      </c>
      <c r="E63" s="283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140</v>
      </c>
      <c r="M63" s="38" t="s">
        <v>86</v>
      </c>
      <c r="N63" s="38"/>
      <c r="O63" s="37">
        <v>365</v>
      </c>
      <c r="P63" s="37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5"/>
      <c r="R63" s="285"/>
      <c r="S63" s="285"/>
      <c r="T63" s="286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134</v>
      </c>
      <c r="AG63" s="81"/>
      <c r="AJ63" s="87" t="s">
        <v>141</v>
      </c>
      <c r="AK63" s="87">
        <v>140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142</v>
      </c>
      <c r="B64" s="63" t="s">
        <v>143</v>
      </c>
      <c r="C64" s="36">
        <v>4301135665</v>
      </c>
      <c r="D64" s="283">
        <v>4607111039729</v>
      </c>
      <c r="E64" s="283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96</v>
      </c>
      <c r="L64" s="37" t="s">
        <v>140</v>
      </c>
      <c r="M64" s="38" t="s">
        <v>86</v>
      </c>
      <c r="N64" s="38"/>
      <c r="O64" s="37">
        <v>365</v>
      </c>
      <c r="P64" s="37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5"/>
      <c r="R64" s="285"/>
      <c r="S64" s="285"/>
      <c r="T64" s="286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144</v>
      </c>
      <c r="AG64" s="81"/>
      <c r="AJ64" s="87" t="s">
        <v>141</v>
      </c>
      <c r="AK64" s="87">
        <v>140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145</v>
      </c>
      <c r="B65" s="63" t="s">
        <v>146</v>
      </c>
      <c r="C65" s="36">
        <v>4301135702</v>
      </c>
      <c r="D65" s="283">
        <v>4620207490228</v>
      </c>
      <c r="E65" s="283"/>
      <c r="F65" s="62">
        <v>0.2</v>
      </c>
      <c r="G65" s="37">
        <v>6</v>
      </c>
      <c r="H65" s="62">
        <v>1.2</v>
      </c>
      <c r="I65" s="62">
        <v>1.56</v>
      </c>
      <c r="J65" s="37">
        <v>140</v>
      </c>
      <c r="K65" s="37" t="s">
        <v>96</v>
      </c>
      <c r="L65" s="37" t="s">
        <v>140</v>
      </c>
      <c r="M65" s="38" t="s">
        <v>86</v>
      </c>
      <c r="N65" s="38"/>
      <c r="O65" s="37">
        <v>365</v>
      </c>
      <c r="P65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5"/>
      <c r="R65" s="285"/>
      <c r="S65" s="285"/>
      <c r="T65" s="286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144</v>
      </c>
      <c r="AG65" s="81"/>
      <c r="AJ65" s="87" t="s">
        <v>141</v>
      </c>
      <c r="AK65" s="87">
        <v>140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291"/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291"/>
      <c r="O66" s="292"/>
      <c r="P66" s="288" t="s">
        <v>40</v>
      </c>
      <c r="Q66" s="289"/>
      <c r="R66" s="289"/>
      <c r="S66" s="289"/>
      <c r="T66" s="289"/>
      <c r="U66" s="289"/>
      <c r="V66" s="290"/>
      <c r="W66" s="42" t="s">
        <v>39</v>
      </c>
      <c r="X66" s="43">
        <f>IFERROR(SUM(X63:X65),"0")</f>
        <v>0</v>
      </c>
      <c r="Y66" s="43">
        <f>IFERROR(SUM(Y63:Y65),"0")</f>
        <v>0</v>
      </c>
      <c r="Z66" s="43">
        <f>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291"/>
      <c r="B67" s="291"/>
      <c r="C67" s="291"/>
      <c r="D67" s="291"/>
      <c r="E67" s="291"/>
      <c r="F67" s="291"/>
      <c r="G67" s="291"/>
      <c r="H67" s="291"/>
      <c r="I67" s="291"/>
      <c r="J67" s="291"/>
      <c r="K67" s="291"/>
      <c r="L67" s="291"/>
      <c r="M67" s="291"/>
      <c r="N67" s="291"/>
      <c r="O67" s="292"/>
      <c r="P67" s="288" t="s">
        <v>40</v>
      </c>
      <c r="Q67" s="289"/>
      <c r="R67" s="289"/>
      <c r="S67" s="289"/>
      <c r="T67" s="289"/>
      <c r="U67" s="289"/>
      <c r="V67" s="290"/>
      <c r="W67" s="42" t="s">
        <v>0</v>
      </c>
      <c r="X67" s="43">
        <f>IFERROR(SUMPRODUCT(X63:X65*H63:H65),"0")</f>
        <v>0</v>
      </c>
      <c r="Y67" s="43">
        <f>IFERROR(SUMPRODUCT(Y63:Y65*H63:H65),"0")</f>
        <v>0</v>
      </c>
      <c r="Z67" s="42"/>
      <c r="AA67" s="67"/>
      <c r="AB67" s="67"/>
      <c r="AC67" s="67"/>
    </row>
    <row r="68" spans="1:68" ht="16.5" customHeight="1" x14ac:dyDescent="0.25">
      <c r="A68" s="313" t="s">
        <v>147</v>
      </c>
      <c r="B68" s="313"/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313"/>
      <c r="AA68" s="65"/>
      <c r="AB68" s="65"/>
      <c r="AC68" s="82"/>
    </row>
    <row r="69" spans="1:68" ht="14.25" customHeight="1" x14ac:dyDescent="0.25">
      <c r="A69" s="302" t="s">
        <v>82</v>
      </c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66"/>
      <c r="AB69" s="66"/>
      <c r="AC69" s="83"/>
    </row>
    <row r="70" spans="1:68" ht="27" customHeight="1" x14ac:dyDescent="0.25">
      <c r="A70" s="63" t="s">
        <v>148</v>
      </c>
      <c r="B70" s="63" t="s">
        <v>149</v>
      </c>
      <c r="C70" s="36">
        <v>4301070977</v>
      </c>
      <c r="D70" s="283">
        <v>4607111037411</v>
      </c>
      <c r="E70" s="283"/>
      <c r="F70" s="62">
        <v>2.7</v>
      </c>
      <c r="G70" s="37">
        <v>1</v>
      </c>
      <c r="H70" s="62">
        <v>2.7</v>
      </c>
      <c r="I70" s="62">
        <v>2.8132000000000001</v>
      </c>
      <c r="J70" s="37">
        <v>234</v>
      </c>
      <c r="K70" s="37" t="s">
        <v>151</v>
      </c>
      <c r="L70" s="37" t="s">
        <v>99</v>
      </c>
      <c r="M70" s="38" t="s">
        <v>86</v>
      </c>
      <c r="N70" s="38"/>
      <c r="O70" s="37">
        <v>180</v>
      </c>
      <c r="P70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5"/>
      <c r="R70" s="285"/>
      <c r="S70" s="285"/>
      <c r="T70" s="286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IFERROR(IF(X70="","",X70*0.00502),"")</f>
        <v>0</v>
      </c>
      <c r="AA70" s="68" t="s">
        <v>46</v>
      </c>
      <c r="AB70" s="69" t="s">
        <v>46</v>
      </c>
      <c r="AC70" s="125" t="s">
        <v>150</v>
      </c>
      <c r="AG70" s="81"/>
      <c r="AJ70" s="87" t="s">
        <v>100</v>
      </c>
      <c r="AK70" s="87">
        <v>18</v>
      </c>
      <c r="BB70" s="126" t="s">
        <v>70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152</v>
      </c>
      <c r="B71" s="63" t="s">
        <v>153</v>
      </c>
      <c r="C71" s="36">
        <v>4301070981</v>
      </c>
      <c r="D71" s="283">
        <v>4607111036728</v>
      </c>
      <c r="E71" s="283"/>
      <c r="F71" s="62">
        <v>5</v>
      </c>
      <c r="G71" s="37">
        <v>1</v>
      </c>
      <c r="H71" s="62">
        <v>5</v>
      </c>
      <c r="I71" s="62">
        <v>5.2131999999999996</v>
      </c>
      <c r="J71" s="37">
        <v>144</v>
      </c>
      <c r="K71" s="37" t="s">
        <v>87</v>
      </c>
      <c r="L71" s="37" t="s">
        <v>99</v>
      </c>
      <c r="M71" s="38" t="s">
        <v>86</v>
      </c>
      <c r="N71" s="38"/>
      <c r="O71" s="37">
        <v>180</v>
      </c>
      <c r="P71" s="37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5"/>
      <c r="R71" s="285"/>
      <c r="S71" s="285"/>
      <c r="T71" s="286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IFERROR(IF(X71="","",X71*0.00866),"")</f>
        <v>0</v>
      </c>
      <c r="AA71" s="68" t="s">
        <v>46</v>
      </c>
      <c r="AB71" s="69" t="s">
        <v>46</v>
      </c>
      <c r="AC71" s="127" t="s">
        <v>150</v>
      </c>
      <c r="AG71" s="81"/>
      <c r="AJ71" s="87" t="s">
        <v>100</v>
      </c>
      <c r="AK71" s="87">
        <v>12</v>
      </c>
      <c r="BB71" s="128" t="s">
        <v>70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291"/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2"/>
      <c r="P72" s="288" t="s">
        <v>40</v>
      </c>
      <c r="Q72" s="289"/>
      <c r="R72" s="289"/>
      <c r="S72" s="289"/>
      <c r="T72" s="289"/>
      <c r="U72" s="289"/>
      <c r="V72" s="290"/>
      <c r="W72" s="42" t="s">
        <v>39</v>
      </c>
      <c r="X72" s="43">
        <f>IFERROR(SUM(X70:X71),"0")</f>
        <v>0</v>
      </c>
      <c r="Y72" s="43">
        <f>IFERROR(SUM(Y70:Y71),"0")</f>
        <v>0</v>
      </c>
      <c r="Z72" s="43">
        <f>IFERROR(IF(Z70="",0,Z70),"0")+IFERROR(IF(Z71="",0,Z71),"0")</f>
        <v>0</v>
      </c>
      <c r="AA72" s="67"/>
      <c r="AB72" s="67"/>
      <c r="AC72" s="67"/>
    </row>
    <row r="73" spans="1:68" x14ac:dyDescent="0.2">
      <c r="A73" s="291"/>
      <c r="B73" s="291"/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/>
      <c r="N73" s="291"/>
      <c r="O73" s="292"/>
      <c r="P73" s="288" t="s">
        <v>40</v>
      </c>
      <c r="Q73" s="289"/>
      <c r="R73" s="289"/>
      <c r="S73" s="289"/>
      <c r="T73" s="289"/>
      <c r="U73" s="289"/>
      <c r="V73" s="290"/>
      <c r="W73" s="42" t="s">
        <v>0</v>
      </c>
      <c r="X73" s="43">
        <f>IFERROR(SUMPRODUCT(X70:X71*H70:H71),"0")</f>
        <v>0</v>
      </c>
      <c r="Y73" s="43">
        <f>IFERROR(SUMPRODUCT(Y70:Y71*H70:H71),"0")</f>
        <v>0</v>
      </c>
      <c r="Z73" s="42"/>
      <c r="AA73" s="67"/>
      <c r="AB73" s="67"/>
      <c r="AC73" s="67"/>
    </row>
    <row r="74" spans="1:68" ht="16.5" customHeight="1" x14ac:dyDescent="0.25">
      <c r="A74" s="313" t="s">
        <v>154</v>
      </c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65"/>
      <c r="AB74" s="65"/>
      <c r="AC74" s="82"/>
    </row>
    <row r="75" spans="1:68" ht="14.25" customHeight="1" x14ac:dyDescent="0.25">
      <c r="A75" s="302" t="s">
        <v>137</v>
      </c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66"/>
      <c r="AB75" s="66"/>
      <c r="AC75" s="83"/>
    </row>
    <row r="76" spans="1:68" ht="27" customHeight="1" x14ac:dyDescent="0.25">
      <c r="A76" s="63" t="s">
        <v>155</v>
      </c>
      <c r="B76" s="63" t="s">
        <v>156</v>
      </c>
      <c r="C76" s="36">
        <v>4301135574</v>
      </c>
      <c r="D76" s="283">
        <v>4607111033659</v>
      </c>
      <c r="E76" s="283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96</v>
      </c>
      <c r="L76" s="37" t="s">
        <v>99</v>
      </c>
      <c r="M76" s="38" t="s">
        <v>86</v>
      </c>
      <c r="N76" s="38"/>
      <c r="O76" s="37">
        <v>180</v>
      </c>
      <c r="P76" s="37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5"/>
      <c r="R76" s="285"/>
      <c r="S76" s="285"/>
      <c r="T76" s="286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IFERROR(IF(X76="","",X76*0.01788),"")</f>
        <v>0</v>
      </c>
      <c r="AA76" s="68" t="s">
        <v>46</v>
      </c>
      <c r="AB76" s="69" t="s">
        <v>46</v>
      </c>
      <c r="AC76" s="129" t="s">
        <v>157</v>
      </c>
      <c r="AG76" s="81"/>
      <c r="AJ76" s="87" t="s">
        <v>100</v>
      </c>
      <c r="AK76" s="87">
        <v>14</v>
      </c>
      <c r="BB76" s="130" t="s">
        <v>95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291"/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2"/>
      <c r="P77" s="288" t="s">
        <v>40</v>
      </c>
      <c r="Q77" s="289"/>
      <c r="R77" s="289"/>
      <c r="S77" s="289"/>
      <c r="T77" s="289"/>
      <c r="U77" s="289"/>
      <c r="V77" s="290"/>
      <c r="W77" s="42" t="s">
        <v>39</v>
      </c>
      <c r="X77" s="43">
        <f>IFERROR(SUM(X76:X76),"0")</f>
        <v>0</v>
      </c>
      <c r="Y77" s="43">
        <f>IFERROR(SUM(Y76:Y76),"0")</f>
        <v>0</v>
      </c>
      <c r="Z77" s="43">
        <f>IFERROR(IF(Z76="",0,Z76),"0")</f>
        <v>0</v>
      </c>
      <c r="AA77" s="67"/>
      <c r="AB77" s="67"/>
      <c r="AC77" s="67"/>
    </row>
    <row r="78" spans="1:68" x14ac:dyDescent="0.2">
      <c r="A78" s="291"/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2"/>
      <c r="P78" s="288" t="s">
        <v>40</v>
      </c>
      <c r="Q78" s="289"/>
      <c r="R78" s="289"/>
      <c r="S78" s="289"/>
      <c r="T78" s="289"/>
      <c r="U78" s="289"/>
      <c r="V78" s="290"/>
      <c r="W78" s="42" t="s">
        <v>0</v>
      </c>
      <c r="X78" s="43">
        <f>IFERROR(SUMPRODUCT(X76:X76*H76:H76),"0")</f>
        <v>0</v>
      </c>
      <c r="Y78" s="43">
        <f>IFERROR(SUMPRODUCT(Y76:Y76*H76:H76),"0")</f>
        <v>0</v>
      </c>
      <c r="Z78" s="42"/>
      <c r="AA78" s="67"/>
      <c r="AB78" s="67"/>
      <c r="AC78" s="67"/>
    </row>
    <row r="79" spans="1:68" ht="16.5" customHeight="1" x14ac:dyDescent="0.25">
      <c r="A79" s="313" t="s">
        <v>158</v>
      </c>
      <c r="B79" s="313"/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313"/>
      <c r="AA79" s="65"/>
      <c r="AB79" s="65"/>
      <c r="AC79" s="82"/>
    </row>
    <row r="80" spans="1:68" ht="14.25" customHeight="1" x14ac:dyDescent="0.25">
      <c r="A80" s="302" t="s">
        <v>159</v>
      </c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66"/>
      <c r="AB80" s="66"/>
      <c r="AC80" s="83"/>
    </row>
    <row r="81" spans="1:68" ht="27" customHeight="1" x14ac:dyDescent="0.25">
      <c r="A81" s="63" t="s">
        <v>160</v>
      </c>
      <c r="B81" s="63" t="s">
        <v>161</v>
      </c>
      <c r="C81" s="36">
        <v>4301131047</v>
      </c>
      <c r="D81" s="283">
        <v>4607111034120</v>
      </c>
      <c r="E81" s="283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99</v>
      </c>
      <c r="M81" s="38" t="s">
        <v>86</v>
      </c>
      <c r="N81" s="38"/>
      <c r="O81" s="37">
        <v>180</v>
      </c>
      <c r="P81" s="37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5"/>
      <c r="R81" s="285"/>
      <c r="S81" s="285"/>
      <c r="T81" s="286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1" t="s">
        <v>162</v>
      </c>
      <c r="AG81" s="81"/>
      <c r="AJ81" s="87" t="s">
        <v>100</v>
      </c>
      <c r="AK81" s="87">
        <v>14</v>
      </c>
      <c r="BB81" s="132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163</v>
      </c>
      <c r="B82" s="63" t="s">
        <v>164</v>
      </c>
      <c r="C82" s="36">
        <v>4301131046</v>
      </c>
      <c r="D82" s="283">
        <v>4607111034137</v>
      </c>
      <c r="E82" s="283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99</v>
      </c>
      <c r="M82" s="38" t="s">
        <v>86</v>
      </c>
      <c r="N82" s="38"/>
      <c r="O82" s="37">
        <v>180</v>
      </c>
      <c r="P82" s="37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5"/>
      <c r="R82" s="285"/>
      <c r="S82" s="285"/>
      <c r="T82" s="286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3" t="s">
        <v>165</v>
      </c>
      <c r="AG82" s="81"/>
      <c r="AJ82" s="87" t="s">
        <v>100</v>
      </c>
      <c r="AK82" s="87">
        <v>14</v>
      </c>
      <c r="BB82" s="134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291"/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2"/>
      <c r="P83" s="288" t="s">
        <v>40</v>
      </c>
      <c r="Q83" s="289"/>
      <c r="R83" s="289"/>
      <c r="S83" s="289"/>
      <c r="T83" s="289"/>
      <c r="U83" s="289"/>
      <c r="V83" s="290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291"/>
      <c r="B84" s="291"/>
      <c r="C84" s="291"/>
      <c r="D84" s="291"/>
      <c r="E84" s="291"/>
      <c r="F84" s="291"/>
      <c r="G84" s="291"/>
      <c r="H84" s="291"/>
      <c r="I84" s="291"/>
      <c r="J84" s="291"/>
      <c r="K84" s="291"/>
      <c r="L84" s="291"/>
      <c r="M84" s="291"/>
      <c r="N84" s="291"/>
      <c r="O84" s="292"/>
      <c r="P84" s="288" t="s">
        <v>40</v>
      </c>
      <c r="Q84" s="289"/>
      <c r="R84" s="289"/>
      <c r="S84" s="289"/>
      <c r="T84" s="289"/>
      <c r="U84" s="289"/>
      <c r="V84" s="290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13" t="s">
        <v>166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313"/>
      <c r="AA85" s="65"/>
      <c r="AB85" s="65"/>
      <c r="AC85" s="82"/>
    </row>
    <row r="86" spans="1:68" ht="14.25" customHeight="1" x14ac:dyDescent="0.25">
      <c r="A86" s="302" t="s">
        <v>137</v>
      </c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66"/>
      <c r="AB86" s="66"/>
      <c r="AC86" s="83"/>
    </row>
    <row r="87" spans="1:68" ht="27" customHeight="1" x14ac:dyDescent="0.25">
      <c r="A87" s="63" t="s">
        <v>167</v>
      </c>
      <c r="B87" s="63" t="s">
        <v>168</v>
      </c>
      <c r="C87" s="36">
        <v>4301135763</v>
      </c>
      <c r="D87" s="283">
        <v>4620207491027</v>
      </c>
      <c r="E87" s="283"/>
      <c r="F87" s="62">
        <v>0.24</v>
      </c>
      <c r="G87" s="37">
        <v>12</v>
      </c>
      <c r="H87" s="62">
        <v>2.88</v>
      </c>
      <c r="I87" s="62">
        <v>3.5836000000000001</v>
      </c>
      <c r="J87" s="37">
        <v>70</v>
      </c>
      <c r="K87" s="37" t="s">
        <v>96</v>
      </c>
      <c r="L87" s="37" t="s">
        <v>99</v>
      </c>
      <c r="M87" s="38" t="s">
        <v>86</v>
      </c>
      <c r="N87" s="38"/>
      <c r="O87" s="37">
        <v>180</v>
      </c>
      <c r="P87" s="36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5"/>
      <c r="R87" s="285"/>
      <c r="S87" s="285"/>
      <c r="T87" s="286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ref="Y87:Y92" si="0">IFERROR(IF(X87="","",X87),"")</f>
        <v>0</v>
      </c>
      <c r="Z87" s="41">
        <f t="shared" ref="Z87:Z92" si="1">IFERROR(IF(X87="","",X87*0.01788),"")</f>
        <v>0</v>
      </c>
      <c r="AA87" s="68" t="s">
        <v>46</v>
      </c>
      <c r="AB87" s="69" t="s">
        <v>46</v>
      </c>
      <c r="AC87" s="135" t="s">
        <v>157</v>
      </c>
      <c r="AG87" s="81"/>
      <c r="AJ87" s="87" t="s">
        <v>100</v>
      </c>
      <c r="AK87" s="87">
        <v>14</v>
      </c>
      <c r="BB87" s="136" t="s">
        <v>95</v>
      </c>
      <c r="BM87" s="81">
        <f t="shared" ref="BM87:BM92" si="2">IFERROR(X87*I87,"0")</f>
        <v>0</v>
      </c>
      <c r="BN87" s="81">
        <f t="shared" ref="BN87:BN92" si="3">IFERROR(Y87*I87,"0")</f>
        <v>0</v>
      </c>
      <c r="BO87" s="81">
        <f t="shared" ref="BO87:BO92" si="4">IFERROR(X87/J87,"0")</f>
        <v>0</v>
      </c>
      <c r="BP87" s="81">
        <f t="shared" ref="BP87:BP92" si="5"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4301135793</v>
      </c>
      <c r="D88" s="283">
        <v>4620207491003</v>
      </c>
      <c r="E88" s="283"/>
      <c r="F88" s="62">
        <v>0.24</v>
      </c>
      <c r="G88" s="37">
        <v>12</v>
      </c>
      <c r="H88" s="62">
        <v>2.88</v>
      </c>
      <c r="I88" s="62">
        <v>3.5836000000000001</v>
      </c>
      <c r="J88" s="37">
        <v>70</v>
      </c>
      <c r="K88" s="37" t="s">
        <v>96</v>
      </c>
      <c r="L88" s="37" t="s">
        <v>99</v>
      </c>
      <c r="M88" s="38" t="s">
        <v>86</v>
      </c>
      <c r="N88" s="38"/>
      <c r="O88" s="37">
        <v>180</v>
      </c>
      <c r="P88" s="36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5"/>
      <c r="R88" s="285"/>
      <c r="S88" s="285"/>
      <c r="T88" s="286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0"/>
        <v>0</v>
      </c>
      <c r="Z88" s="41">
        <f t="shared" si="1"/>
        <v>0</v>
      </c>
      <c r="AA88" s="68" t="s">
        <v>46</v>
      </c>
      <c r="AB88" s="69" t="s">
        <v>46</v>
      </c>
      <c r="AC88" s="137" t="s">
        <v>157</v>
      </c>
      <c r="AG88" s="81"/>
      <c r="AJ88" s="87" t="s">
        <v>100</v>
      </c>
      <c r="AK88" s="87">
        <v>14</v>
      </c>
      <c r="BB88" s="138" t="s">
        <v>95</v>
      </c>
      <c r="BM88" s="81">
        <f t="shared" si="2"/>
        <v>0</v>
      </c>
      <c r="BN88" s="81">
        <f t="shared" si="3"/>
        <v>0</v>
      </c>
      <c r="BO88" s="81">
        <f t="shared" si="4"/>
        <v>0</v>
      </c>
      <c r="BP88" s="81">
        <f t="shared" si="5"/>
        <v>0</v>
      </c>
    </row>
    <row r="89" spans="1:68" ht="27" customHeight="1" x14ac:dyDescent="0.25">
      <c r="A89" s="63" t="s">
        <v>171</v>
      </c>
      <c r="B89" s="63" t="s">
        <v>172</v>
      </c>
      <c r="C89" s="36">
        <v>4301135768</v>
      </c>
      <c r="D89" s="283">
        <v>4620207491034</v>
      </c>
      <c r="E89" s="283"/>
      <c r="F89" s="62">
        <v>0.24</v>
      </c>
      <c r="G89" s="37">
        <v>12</v>
      </c>
      <c r="H89" s="62">
        <v>2.88</v>
      </c>
      <c r="I89" s="62">
        <v>3.5836000000000001</v>
      </c>
      <c r="J89" s="37">
        <v>70</v>
      </c>
      <c r="K89" s="37" t="s">
        <v>96</v>
      </c>
      <c r="L89" s="37" t="s">
        <v>99</v>
      </c>
      <c r="M89" s="38" t="s">
        <v>86</v>
      </c>
      <c r="N89" s="38"/>
      <c r="O89" s="37">
        <v>180</v>
      </c>
      <c r="P89" s="36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5"/>
      <c r="R89" s="285"/>
      <c r="S89" s="285"/>
      <c r="T89" s="286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0"/>
        <v>0</v>
      </c>
      <c r="Z89" s="41">
        <f t="shared" si="1"/>
        <v>0</v>
      </c>
      <c r="AA89" s="68" t="s">
        <v>46</v>
      </c>
      <c r="AB89" s="69" t="s">
        <v>46</v>
      </c>
      <c r="AC89" s="139" t="s">
        <v>173</v>
      </c>
      <c r="AG89" s="81"/>
      <c r="AJ89" s="87" t="s">
        <v>100</v>
      </c>
      <c r="AK89" s="87">
        <v>14</v>
      </c>
      <c r="BB89" s="140" t="s">
        <v>95</v>
      </c>
      <c r="BM89" s="81">
        <f t="shared" si="2"/>
        <v>0</v>
      </c>
      <c r="BN89" s="81">
        <f t="shared" si="3"/>
        <v>0</v>
      </c>
      <c r="BO89" s="81">
        <f t="shared" si="4"/>
        <v>0</v>
      </c>
      <c r="BP89" s="81">
        <f t="shared" si="5"/>
        <v>0</v>
      </c>
    </row>
    <row r="90" spans="1:68" ht="27" customHeight="1" x14ac:dyDescent="0.25">
      <c r="A90" s="63" t="s">
        <v>174</v>
      </c>
      <c r="B90" s="63" t="s">
        <v>175</v>
      </c>
      <c r="C90" s="36">
        <v>4301135760</v>
      </c>
      <c r="D90" s="283">
        <v>4620207491010</v>
      </c>
      <c r="E90" s="283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99</v>
      </c>
      <c r="M90" s="38" t="s">
        <v>86</v>
      </c>
      <c r="N90" s="38"/>
      <c r="O90" s="37">
        <v>180</v>
      </c>
      <c r="P90" s="36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5"/>
      <c r="R90" s="285"/>
      <c r="S90" s="285"/>
      <c r="T90" s="286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0"/>
        <v>0</v>
      </c>
      <c r="Z90" s="41">
        <f t="shared" si="1"/>
        <v>0</v>
      </c>
      <c r="AA90" s="68" t="s">
        <v>46</v>
      </c>
      <c r="AB90" s="69" t="s">
        <v>46</v>
      </c>
      <c r="AC90" s="141" t="s">
        <v>157</v>
      </c>
      <c r="AG90" s="81"/>
      <c r="AJ90" s="87" t="s">
        <v>100</v>
      </c>
      <c r="AK90" s="87">
        <v>14</v>
      </c>
      <c r="BB90" s="142" t="s">
        <v>95</v>
      </c>
      <c r="BM90" s="81">
        <f t="shared" si="2"/>
        <v>0</v>
      </c>
      <c r="BN90" s="81">
        <f t="shared" si="3"/>
        <v>0</v>
      </c>
      <c r="BO90" s="81">
        <f t="shared" si="4"/>
        <v>0</v>
      </c>
      <c r="BP90" s="81">
        <f t="shared" si="5"/>
        <v>0</v>
      </c>
    </row>
    <row r="91" spans="1:68" ht="27" customHeight="1" x14ac:dyDescent="0.25">
      <c r="A91" s="63" t="s">
        <v>176</v>
      </c>
      <c r="B91" s="63" t="s">
        <v>177</v>
      </c>
      <c r="C91" s="36">
        <v>4301135571</v>
      </c>
      <c r="D91" s="283">
        <v>4607111035028</v>
      </c>
      <c r="E91" s="283"/>
      <c r="F91" s="62">
        <v>0.48</v>
      </c>
      <c r="G91" s="37">
        <v>8</v>
      </c>
      <c r="H91" s="62">
        <v>3.84</v>
      </c>
      <c r="I91" s="62">
        <v>4.4488000000000003</v>
      </c>
      <c r="J91" s="37">
        <v>70</v>
      </c>
      <c r="K91" s="37" t="s">
        <v>96</v>
      </c>
      <c r="L91" s="37" t="s">
        <v>99</v>
      </c>
      <c r="M91" s="38" t="s">
        <v>86</v>
      </c>
      <c r="N91" s="38"/>
      <c r="O91" s="37">
        <v>180</v>
      </c>
      <c r="P91" s="36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5"/>
      <c r="R91" s="285"/>
      <c r="S91" s="285"/>
      <c r="T91" s="286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43" t="s">
        <v>157</v>
      </c>
      <c r="AG91" s="81"/>
      <c r="AJ91" s="87" t="s">
        <v>100</v>
      </c>
      <c r="AK91" s="87">
        <v>14</v>
      </c>
      <c r="BB91" s="144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178</v>
      </c>
      <c r="B92" s="63" t="s">
        <v>179</v>
      </c>
      <c r="C92" s="36">
        <v>4301135285</v>
      </c>
      <c r="D92" s="283">
        <v>4607111036407</v>
      </c>
      <c r="E92" s="283"/>
      <c r="F92" s="62">
        <v>0.3</v>
      </c>
      <c r="G92" s="37">
        <v>14</v>
      </c>
      <c r="H92" s="62">
        <v>4.2</v>
      </c>
      <c r="I92" s="62">
        <v>4.5292000000000003</v>
      </c>
      <c r="J92" s="37">
        <v>70</v>
      </c>
      <c r="K92" s="37" t="s">
        <v>96</v>
      </c>
      <c r="L92" s="37" t="s">
        <v>99</v>
      </c>
      <c r="M92" s="38" t="s">
        <v>86</v>
      </c>
      <c r="N92" s="38"/>
      <c r="O92" s="37">
        <v>180</v>
      </c>
      <c r="P92" s="3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5"/>
      <c r="R92" s="285"/>
      <c r="S92" s="285"/>
      <c r="T92" s="286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45" t="s">
        <v>180</v>
      </c>
      <c r="AG92" s="81"/>
      <c r="AJ92" s="87" t="s">
        <v>100</v>
      </c>
      <c r="AK92" s="87">
        <v>14</v>
      </c>
      <c r="BB92" s="146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x14ac:dyDescent="0.2">
      <c r="A93" s="291"/>
      <c r="B93" s="291"/>
      <c r="C93" s="291"/>
      <c r="D93" s="291"/>
      <c r="E93" s="291"/>
      <c r="F93" s="291"/>
      <c r="G93" s="291"/>
      <c r="H93" s="291"/>
      <c r="I93" s="291"/>
      <c r="J93" s="291"/>
      <c r="K93" s="291"/>
      <c r="L93" s="291"/>
      <c r="M93" s="291"/>
      <c r="N93" s="291"/>
      <c r="O93" s="292"/>
      <c r="P93" s="288" t="s">
        <v>40</v>
      </c>
      <c r="Q93" s="289"/>
      <c r="R93" s="289"/>
      <c r="S93" s="289"/>
      <c r="T93" s="289"/>
      <c r="U93" s="289"/>
      <c r="V93" s="290"/>
      <c r="W93" s="42" t="s">
        <v>39</v>
      </c>
      <c r="X93" s="43">
        <f>IFERROR(SUM(X87:X92),"0")</f>
        <v>0</v>
      </c>
      <c r="Y93" s="43">
        <f>IFERROR(SUM(Y87:Y92),"0")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291"/>
      <c r="B94" s="291"/>
      <c r="C94" s="291"/>
      <c r="D94" s="291"/>
      <c r="E94" s="291"/>
      <c r="F94" s="291"/>
      <c r="G94" s="291"/>
      <c r="H94" s="291"/>
      <c r="I94" s="291"/>
      <c r="J94" s="291"/>
      <c r="K94" s="291"/>
      <c r="L94" s="291"/>
      <c r="M94" s="291"/>
      <c r="N94" s="291"/>
      <c r="O94" s="292"/>
      <c r="P94" s="288" t="s">
        <v>40</v>
      </c>
      <c r="Q94" s="289"/>
      <c r="R94" s="289"/>
      <c r="S94" s="289"/>
      <c r="T94" s="289"/>
      <c r="U94" s="289"/>
      <c r="V94" s="290"/>
      <c r="W94" s="42" t="s">
        <v>0</v>
      </c>
      <c r="X94" s="43">
        <f>IFERROR(SUMPRODUCT(X87:X92*H87:H92),"0")</f>
        <v>0</v>
      </c>
      <c r="Y94" s="43">
        <f>IFERROR(SUMPRODUCT(Y87:Y92*H87:H92),"0")</f>
        <v>0</v>
      </c>
      <c r="Z94" s="42"/>
      <c r="AA94" s="67"/>
      <c r="AB94" s="67"/>
      <c r="AC94" s="67"/>
    </row>
    <row r="95" spans="1:68" ht="16.5" customHeight="1" x14ac:dyDescent="0.25">
      <c r="A95" s="313" t="s">
        <v>181</v>
      </c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  <c r="T95" s="313"/>
      <c r="U95" s="313"/>
      <c r="V95" s="313"/>
      <c r="W95" s="313"/>
      <c r="X95" s="313"/>
      <c r="Y95" s="313"/>
      <c r="Z95" s="313"/>
      <c r="AA95" s="65"/>
      <c r="AB95" s="65"/>
      <c r="AC95" s="82"/>
    </row>
    <row r="96" spans="1:68" ht="14.25" customHeight="1" x14ac:dyDescent="0.25">
      <c r="A96" s="302" t="s">
        <v>131</v>
      </c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66"/>
      <c r="AB96" s="66"/>
      <c r="AC96" s="83"/>
    </row>
    <row r="97" spans="1:68" ht="27" customHeight="1" x14ac:dyDescent="0.25">
      <c r="A97" s="63" t="s">
        <v>182</v>
      </c>
      <c r="B97" s="63" t="s">
        <v>183</v>
      </c>
      <c r="C97" s="36">
        <v>4301136070</v>
      </c>
      <c r="D97" s="283">
        <v>4607025784012</v>
      </c>
      <c r="E97" s="283"/>
      <c r="F97" s="62">
        <v>0.09</v>
      </c>
      <c r="G97" s="37">
        <v>24</v>
      </c>
      <c r="H97" s="62">
        <v>2.16</v>
      </c>
      <c r="I97" s="62">
        <v>2.4912000000000001</v>
      </c>
      <c r="J97" s="37">
        <v>126</v>
      </c>
      <c r="K97" s="37" t="s">
        <v>96</v>
      </c>
      <c r="L97" s="37" t="s">
        <v>99</v>
      </c>
      <c r="M97" s="38" t="s">
        <v>86</v>
      </c>
      <c r="N97" s="38"/>
      <c r="O97" s="37">
        <v>180</v>
      </c>
      <c r="P97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5"/>
      <c r="R97" s="285"/>
      <c r="S97" s="285"/>
      <c r="T97" s="286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IFERROR(IF(X97="","",X97*0.00936),"")</f>
        <v>0</v>
      </c>
      <c r="AA97" s="68" t="s">
        <v>46</v>
      </c>
      <c r="AB97" s="69" t="s">
        <v>46</v>
      </c>
      <c r="AC97" s="147" t="s">
        <v>184</v>
      </c>
      <c r="AG97" s="81"/>
      <c r="AJ97" s="87" t="s">
        <v>100</v>
      </c>
      <c r="AK97" s="87">
        <v>14</v>
      </c>
      <c r="BB97" s="14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185</v>
      </c>
      <c r="B98" s="63" t="s">
        <v>186</v>
      </c>
      <c r="C98" s="36">
        <v>4301136079</v>
      </c>
      <c r="D98" s="283">
        <v>4607025784319</v>
      </c>
      <c r="E98" s="283"/>
      <c r="F98" s="62">
        <v>0.36</v>
      </c>
      <c r="G98" s="37">
        <v>10</v>
      </c>
      <c r="H98" s="62">
        <v>3.6</v>
      </c>
      <c r="I98" s="62">
        <v>4.2439999999999998</v>
      </c>
      <c r="J98" s="37">
        <v>70</v>
      </c>
      <c r="K98" s="37" t="s">
        <v>96</v>
      </c>
      <c r="L98" s="37" t="s">
        <v>99</v>
      </c>
      <c r="M98" s="38" t="s">
        <v>86</v>
      </c>
      <c r="N98" s="38"/>
      <c r="O98" s="37">
        <v>180</v>
      </c>
      <c r="P98" s="3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5"/>
      <c r="R98" s="285"/>
      <c r="S98" s="285"/>
      <c r="T98" s="286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49" t="s">
        <v>157</v>
      </c>
      <c r="AG98" s="81"/>
      <c r="AJ98" s="87" t="s">
        <v>100</v>
      </c>
      <c r="AK98" s="87">
        <v>14</v>
      </c>
      <c r="BB98" s="150" t="s">
        <v>95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291"/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2"/>
      <c r="P99" s="288" t="s">
        <v>40</v>
      </c>
      <c r="Q99" s="289"/>
      <c r="R99" s="289"/>
      <c r="S99" s="289"/>
      <c r="T99" s="289"/>
      <c r="U99" s="289"/>
      <c r="V99" s="290"/>
      <c r="W99" s="42" t="s">
        <v>39</v>
      </c>
      <c r="X99" s="43">
        <f>IFERROR(SUM(X97:X98),"0")</f>
        <v>0</v>
      </c>
      <c r="Y99" s="43">
        <f>IFERROR(SUM(Y97:Y98),"0")</f>
        <v>0</v>
      </c>
      <c r="Z99" s="43">
        <f>IFERROR(IF(Z97="",0,Z97),"0")+IFERROR(IF(Z98="",0,Z98),"0")</f>
        <v>0</v>
      </c>
      <c r="AA99" s="67"/>
      <c r="AB99" s="67"/>
      <c r="AC99" s="67"/>
    </row>
    <row r="100" spans="1:68" x14ac:dyDescent="0.2">
      <c r="A100" s="291"/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2"/>
      <c r="P100" s="288" t="s">
        <v>40</v>
      </c>
      <c r="Q100" s="289"/>
      <c r="R100" s="289"/>
      <c r="S100" s="289"/>
      <c r="T100" s="289"/>
      <c r="U100" s="289"/>
      <c r="V100" s="290"/>
      <c r="W100" s="42" t="s">
        <v>0</v>
      </c>
      <c r="X100" s="43">
        <f>IFERROR(SUMPRODUCT(X97:X98*H97:H98),"0")</f>
        <v>0</v>
      </c>
      <c r="Y100" s="43">
        <f>IFERROR(SUMPRODUCT(Y97:Y98*H97:H98),"0")</f>
        <v>0</v>
      </c>
      <c r="Z100" s="42"/>
      <c r="AA100" s="67"/>
      <c r="AB100" s="67"/>
      <c r="AC100" s="67"/>
    </row>
    <row r="101" spans="1:68" ht="16.5" customHeight="1" x14ac:dyDescent="0.25">
      <c r="A101" s="313" t="s">
        <v>187</v>
      </c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  <c r="T101" s="313"/>
      <c r="U101" s="313"/>
      <c r="V101" s="313"/>
      <c r="W101" s="313"/>
      <c r="X101" s="313"/>
      <c r="Y101" s="313"/>
      <c r="Z101" s="313"/>
      <c r="AA101" s="65"/>
      <c r="AB101" s="65"/>
      <c r="AC101" s="82"/>
    </row>
    <row r="102" spans="1:68" ht="14.25" customHeight="1" x14ac:dyDescent="0.25">
      <c r="A102" s="302" t="s">
        <v>82</v>
      </c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  <c r="AA102" s="66"/>
      <c r="AB102" s="66"/>
      <c r="AC102" s="83"/>
    </row>
    <row r="103" spans="1:68" ht="27" customHeight="1" x14ac:dyDescent="0.25">
      <c r="A103" s="63" t="s">
        <v>188</v>
      </c>
      <c r="B103" s="63" t="s">
        <v>189</v>
      </c>
      <c r="C103" s="36">
        <v>4301071074</v>
      </c>
      <c r="D103" s="283">
        <v>4620207491157</v>
      </c>
      <c r="E103" s="283"/>
      <c r="F103" s="62">
        <v>0.7</v>
      </c>
      <c r="G103" s="37">
        <v>10</v>
      </c>
      <c r="H103" s="62">
        <v>7</v>
      </c>
      <c r="I103" s="62">
        <v>7.28</v>
      </c>
      <c r="J103" s="37">
        <v>84</v>
      </c>
      <c r="K103" s="37" t="s">
        <v>87</v>
      </c>
      <c r="L103" s="37" t="s">
        <v>99</v>
      </c>
      <c r="M103" s="38" t="s">
        <v>86</v>
      </c>
      <c r="N103" s="38"/>
      <c r="O103" s="37">
        <v>180</v>
      </c>
      <c r="P103" s="3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5"/>
      <c r="R103" s="285"/>
      <c r="S103" s="285"/>
      <c r="T103" s="286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6">IFERROR(IF(X103="","",X103),"")</f>
        <v>0</v>
      </c>
      <c r="Z103" s="41">
        <f t="shared" ref="Z103:Z109" si="7">IFERROR(IF(X103="","",X103*0.0155),"")</f>
        <v>0</v>
      </c>
      <c r="AA103" s="68" t="s">
        <v>46</v>
      </c>
      <c r="AB103" s="69" t="s">
        <v>46</v>
      </c>
      <c r="AC103" s="151" t="s">
        <v>190</v>
      </c>
      <c r="AG103" s="81"/>
      <c r="AJ103" s="87" t="s">
        <v>100</v>
      </c>
      <c r="AK103" s="87">
        <v>12</v>
      </c>
      <c r="BB103" s="152" t="s">
        <v>70</v>
      </c>
      <c r="BM103" s="81">
        <f t="shared" ref="BM103:BM109" si="8">IFERROR(X103*I103,"0")</f>
        <v>0</v>
      </c>
      <c r="BN103" s="81">
        <f t="shared" ref="BN103:BN109" si="9">IFERROR(Y103*I103,"0")</f>
        <v>0</v>
      </c>
      <c r="BO103" s="81">
        <f t="shared" ref="BO103:BO109" si="10">IFERROR(X103/J103,"0")</f>
        <v>0</v>
      </c>
      <c r="BP103" s="81">
        <f t="shared" ref="BP103:BP109" si="11">IFERROR(Y103/J103,"0")</f>
        <v>0</v>
      </c>
    </row>
    <row r="104" spans="1:68" ht="27" customHeight="1" x14ac:dyDescent="0.25">
      <c r="A104" s="63" t="s">
        <v>191</v>
      </c>
      <c r="B104" s="63" t="s">
        <v>192</v>
      </c>
      <c r="C104" s="36">
        <v>4301071051</v>
      </c>
      <c r="D104" s="283">
        <v>4607111039262</v>
      </c>
      <c r="E104" s="283"/>
      <c r="F104" s="62">
        <v>0.4</v>
      </c>
      <c r="G104" s="37">
        <v>16</v>
      </c>
      <c r="H104" s="62">
        <v>6.4</v>
      </c>
      <c r="I104" s="62">
        <v>6.7195999999999998</v>
      </c>
      <c r="J104" s="37">
        <v>84</v>
      </c>
      <c r="K104" s="37" t="s">
        <v>87</v>
      </c>
      <c r="L104" s="37" t="s">
        <v>99</v>
      </c>
      <c r="M104" s="38" t="s">
        <v>86</v>
      </c>
      <c r="N104" s="38"/>
      <c r="O104" s="37">
        <v>180</v>
      </c>
      <c r="P104" s="35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5"/>
      <c r="R104" s="285"/>
      <c r="S104" s="285"/>
      <c r="T104" s="286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53" t="s">
        <v>150</v>
      </c>
      <c r="AG104" s="81"/>
      <c r="AJ104" s="87" t="s">
        <v>100</v>
      </c>
      <c r="AK104" s="87">
        <v>12</v>
      </c>
      <c r="BB104" s="154" t="s">
        <v>70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ht="27" customHeight="1" x14ac:dyDescent="0.25">
      <c r="A105" s="63" t="s">
        <v>193</v>
      </c>
      <c r="B105" s="63" t="s">
        <v>194</v>
      </c>
      <c r="C105" s="36">
        <v>4301071038</v>
      </c>
      <c r="D105" s="283">
        <v>4607111039248</v>
      </c>
      <c r="E105" s="283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99</v>
      </c>
      <c r="M105" s="38" t="s">
        <v>86</v>
      </c>
      <c r="N105" s="38"/>
      <c r="O105" s="37">
        <v>180</v>
      </c>
      <c r="P105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5"/>
      <c r="R105" s="285"/>
      <c r="S105" s="285"/>
      <c r="T105" s="286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 t="shared" si="7"/>
        <v>0</v>
      </c>
      <c r="AA105" s="68" t="s">
        <v>46</v>
      </c>
      <c r="AB105" s="69" t="s">
        <v>46</v>
      </c>
      <c r="AC105" s="155" t="s">
        <v>150</v>
      </c>
      <c r="AG105" s="81"/>
      <c r="AJ105" s="87" t="s">
        <v>100</v>
      </c>
      <c r="AK105" s="87">
        <v>12</v>
      </c>
      <c r="BB105" s="156" t="s">
        <v>70</v>
      </c>
      <c r="BM105" s="81">
        <f t="shared" si="8"/>
        <v>0</v>
      </c>
      <c r="BN105" s="81">
        <f t="shared" si="9"/>
        <v>0</v>
      </c>
      <c r="BO105" s="81">
        <f t="shared" si="10"/>
        <v>0</v>
      </c>
      <c r="BP105" s="81">
        <f t="shared" si="11"/>
        <v>0</v>
      </c>
    </row>
    <row r="106" spans="1:68" ht="27" customHeight="1" x14ac:dyDescent="0.25">
      <c r="A106" s="63" t="s">
        <v>195</v>
      </c>
      <c r="B106" s="63" t="s">
        <v>196</v>
      </c>
      <c r="C106" s="36">
        <v>4301070979</v>
      </c>
      <c r="D106" s="283">
        <v>4607111037145</v>
      </c>
      <c r="E106" s="283"/>
      <c r="F106" s="62">
        <v>0.8</v>
      </c>
      <c r="G106" s="37">
        <v>8</v>
      </c>
      <c r="H106" s="62">
        <v>6.4</v>
      </c>
      <c r="I106" s="62">
        <v>6.6748000000000003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61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5"/>
      <c r="R106" s="285"/>
      <c r="S106" s="285"/>
      <c r="T106" s="286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7"/>
        <v>0</v>
      </c>
      <c r="AA106" s="68" t="s">
        <v>46</v>
      </c>
      <c r="AB106" s="69" t="s">
        <v>46</v>
      </c>
      <c r="AC106" s="157" t="s">
        <v>197</v>
      </c>
      <c r="AG106" s="81"/>
      <c r="AJ106" s="87" t="s">
        <v>89</v>
      </c>
      <c r="AK106" s="87">
        <v>1</v>
      </c>
      <c r="BB106" s="158" t="s">
        <v>70</v>
      </c>
      <c r="BM106" s="81">
        <f t="shared" si="8"/>
        <v>0</v>
      </c>
      <c r="BN106" s="81">
        <f t="shared" si="9"/>
        <v>0</v>
      </c>
      <c r="BO106" s="81">
        <f t="shared" si="10"/>
        <v>0</v>
      </c>
      <c r="BP106" s="81">
        <f t="shared" si="11"/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4301071049</v>
      </c>
      <c r="D107" s="283">
        <v>4607111039293</v>
      </c>
      <c r="E107" s="283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99</v>
      </c>
      <c r="M107" s="38" t="s">
        <v>86</v>
      </c>
      <c r="N107" s="38"/>
      <c r="O107" s="37">
        <v>180</v>
      </c>
      <c r="P107" s="35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5"/>
      <c r="R107" s="285"/>
      <c r="S107" s="285"/>
      <c r="T107" s="286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9" t="s">
        <v>150</v>
      </c>
      <c r="AG107" s="81"/>
      <c r="AJ107" s="87" t="s">
        <v>100</v>
      </c>
      <c r="AK107" s="87">
        <v>12</v>
      </c>
      <c r="BB107" s="160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4301071039</v>
      </c>
      <c r="D108" s="283">
        <v>4607111039279</v>
      </c>
      <c r="E108" s="283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99</v>
      </c>
      <c r="M108" s="38" t="s">
        <v>86</v>
      </c>
      <c r="N108" s="38"/>
      <c r="O108" s="37">
        <v>180</v>
      </c>
      <c r="P108" s="3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5"/>
      <c r="R108" s="285"/>
      <c r="S108" s="285"/>
      <c r="T108" s="286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61" t="s">
        <v>150</v>
      </c>
      <c r="AG108" s="81"/>
      <c r="AJ108" s="87" t="s">
        <v>100</v>
      </c>
      <c r="AK108" s="87">
        <v>12</v>
      </c>
      <c r="BB108" s="162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202</v>
      </c>
      <c r="B109" s="63" t="s">
        <v>203</v>
      </c>
      <c r="C109" s="36">
        <v>4301070978</v>
      </c>
      <c r="D109" s="283">
        <v>4607111037435</v>
      </c>
      <c r="E109" s="283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357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5"/>
      <c r="R109" s="285"/>
      <c r="S109" s="285"/>
      <c r="T109" s="286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63" t="s">
        <v>204</v>
      </c>
      <c r="AG109" s="81"/>
      <c r="AJ109" s="87" t="s">
        <v>89</v>
      </c>
      <c r="AK109" s="87">
        <v>1</v>
      </c>
      <c r="BB109" s="164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x14ac:dyDescent="0.2">
      <c r="A110" s="291"/>
      <c r="B110" s="291"/>
      <c r="C110" s="291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  <c r="N110" s="291"/>
      <c r="O110" s="292"/>
      <c r="P110" s="288" t="s">
        <v>40</v>
      </c>
      <c r="Q110" s="289"/>
      <c r="R110" s="289"/>
      <c r="S110" s="289"/>
      <c r="T110" s="289"/>
      <c r="U110" s="289"/>
      <c r="V110" s="290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291"/>
      <c r="B111" s="291"/>
      <c r="C111" s="291"/>
      <c r="D111" s="291"/>
      <c r="E111" s="291"/>
      <c r="F111" s="291"/>
      <c r="G111" s="291"/>
      <c r="H111" s="291"/>
      <c r="I111" s="291"/>
      <c r="J111" s="291"/>
      <c r="K111" s="291"/>
      <c r="L111" s="291"/>
      <c r="M111" s="291"/>
      <c r="N111" s="291"/>
      <c r="O111" s="292"/>
      <c r="P111" s="288" t="s">
        <v>40</v>
      </c>
      <c r="Q111" s="289"/>
      <c r="R111" s="289"/>
      <c r="S111" s="289"/>
      <c r="T111" s="289"/>
      <c r="U111" s="289"/>
      <c r="V111" s="290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4.25" customHeight="1" x14ac:dyDescent="0.25">
      <c r="A112" s="302" t="s">
        <v>137</v>
      </c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  <c r="AA112" s="66"/>
      <c r="AB112" s="66"/>
      <c r="AC112" s="83"/>
    </row>
    <row r="113" spans="1:68" ht="27" customHeight="1" x14ac:dyDescent="0.25">
      <c r="A113" s="63" t="s">
        <v>205</v>
      </c>
      <c r="B113" s="63" t="s">
        <v>206</v>
      </c>
      <c r="C113" s="36">
        <v>4301135826</v>
      </c>
      <c r="D113" s="283">
        <v>4620207490983</v>
      </c>
      <c r="E113" s="283"/>
      <c r="F113" s="62">
        <v>0.22</v>
      </c>
      <c r="G113" s="37">
        <v>12</v>
      </c>
      <c r="H113" s="62">
        <v>2.64</v>
      </c>
      <c r="I113" s="62">
        <v>3.3435999999999999</v>
      </c>
      <c r="J113" s="37">
        <v>70</v>
      </c>
      <c r="K113" s="37" t="s">
        <v>96</v>
      </c>
      <c r="L113" s="37" t="s">
        <v>88</v>
      </c>
      <c r="M113" s="38" t="s">
        <v>86</v>
      </c>
      <c r="N113" s="38"/>
      <c r="O113" s="37">
        <v>180</v>
      </c>
      <c r="P113" s="353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5"/>
      <c r="R113" s="285"/>
      <c r="S113" s="285"/>
      <c r="T113" s="286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65" t="s">
        <v>207</v>
      </c>
      <c r="AG113" s="81"/>
      <c r="AJ113" s="87" t="s">
        <v>89</v>
      </c>
      <c r="AK113" s="87">
        <v>1</v>
      </c>
      <c r="BB113" s="166" t="s">
        <v>95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291"/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2"/>
      <c r="P114" s="288" t="s">
        <v>40</v>
      </c>
      <c r="Q114" s="289"/>
      <c r="R114" s="289"/>
      <c r="S114" s="289"/>
      <c r="T114" s="289"/>
      <c r="U114" s="289"/>
      <c r="V114" s="290"/>
      <c r="W114" s="42" t="s">
        <v>39</v>
      </c>
      <c r="X114" s="43">
        <f>IFERROR(SUM(X113:X113),"0")</f>
        <v>0</v>
      </c>
      <c r="Y114" s="43">
        <f>IFERROR(SUM(Y113:Y113),"0")</f>
        <v>0</v>
      </c>
      <c r="Z114" s="43">
        <f>IFERROR(IF(Z113="",0,Z113),"0")</f>
        <v>0</v>
      </c>
      <c r="AA114" s="67"/>
      <c r="AB114" s="67"/>
      <c r="AC114" s="67"/>
    </row>
    <row r="115" spans="1:68" x14ac:dyDescent="0.2">
      <c r="A115" s="291"/>
      <c r="B115" s="291"/>
      <c r="C115" s="291"/>
      <c r="D115" s="291"/>
      <c r="E115" s="291"/>
      <c r="F115" s="291"/>
      <c r="G115" s="291"/>
      <c r="H115" s="291"/>
      <c r="I115" s="291"/>
      <c r="J115" s="291"/>
      <c r="K115" s="291"/>
      <c r="L115" s="291"/>
      <c r="M115" s="291"/>
      <c r="N115" s="291"/>
      <c r="O115" s="292"/>
      <c r="P115" s="288" t="s">
        <v>40</v>
      </c>
      <c r="Q115" s="289"/>
      <c r="R115" s="289"/>
      <c r="S115" s="289"/>
      <c r="T115" s="289"/>
      <c r="U115" s="289"/>
      <c r="V115" s="290"/>
      <c r="W115" s="42" t="s">
        <v>0</v>
      </c>
      <c r="X115" s="43">
        <f>IFERROR(SUMPRODUCT(X113:X113*H113:H113),"0")</f>
        <v>0</v>
      </c>
      <c r="Y115" s="43">
        <f>IFERROR(SUMPRODUCT(Y113:Y113*H113:H113),"0")</f>
        <v>0</v>
      </c>
      <c r="Z115" s="42"/>
      <c r="AA115" s="67"/>
      <c r="AB115" s="67"/>
      <c r="AC115" s="67"/>
    </row>
    <row r="116" spans="1:68" ht="14.25" customHeight="1" x14ac:dyDescent="0.25">
      <c r="A116" s="302" t="s">
        <v>208</v>
      </c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  <c r="X116" s="302"/>
      <c r="Y116" s="302"/>
      <c r="Z116" s="302"/>
      <c r="AA116" s="66"/>
      <c r="AB116" s="66"/>
      <c r="AC116" s="83"/>
    </row>
    <row r="117" spans="1:68" ht="27" customHeight="1" x14ac:dyDescent="0.25">
      <c r="A117" s="63" t="s">
        <v>209</v>
      </c>
      <c r="B117" s="63" t="s">
        <v>210</v>
      </c>
      <c r="C117" s="36">
        <v>4301071094</v>
      </c>
      <c r="D117" s="283">
        <v>4620207491140</v>
      </c>
      <c r="E117" s="283"/>
      <c r="F117" s="62">
        <v>0.6</v>
      </c>
      <c r="G117" s="37">
        <v>10</v>
      </c>
      <c r="H117" s="62">
        <v>6</v>
      </c>
      <c r="I117" s="62">
        <v>6.28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354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5"/>
      <c r="R117" s="285"/>
      <c r="S117" s="285"/>
      <c r="T117" s="286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67" t="s">
        <v>211</v>
      </c>
      <c r="AG117" s="81"/>
      <c r="AJ117" s="87" t="s">
        <v>89</v>
      </c>
      <c r="AK117" s="87">
        <v>1</v>
      </c>
      <c r="BB117" s="168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291"/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2"/>
      <c r="P118" s="288" t="s">
        <v>40</v>
      </c>
      <c r="Q118" s="289"/>
      <c r="R118" s="289"/>
      <c r="S118" s="289"/>
      <c r="T118" s="289"/>
      <c r="U118" s="289"/>
      <c r="V118" s="290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291"/>
      <c r="B119" s="291"/>
      <c r="C119" s="291"/>
      <c r="D119" s="291"/>
      <c r="E119" s="291"/>
      <c r="F119" s="291"/>
      <c r="G119" s="291"/>
      <c r="H119" s="291"/>
      <c r="I119" s="291"/>
      <c r="J119" s="291"/>
      <c r="K119" s="291"/>
      <c r="L119" s="291"/>
      <c r="M119" s="291"/>
      <c r="N119" s="291"/>
      <c r="O119" s="292"/>
      <c r="P119" s="288" t="s">
        <v>40</v>
      </c>
      <c r="Q119" s="289"/>
      <c r="R119" s="289"/>
      <c r="S119" s="289"/>
      <c r="T119" s="289"/>
      <c r="U119" s="289"/>
      <c r="V119" s="290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13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13"/>
      <c r="Y120" s="313"/>
      <c r="Z120" s="313"/>
      <c r="AA120" s="65"/>
      <c r="AB120" s="65"/>
      <c r="AC120" s="82"/>
    </row>
    <row r="121" spans="1:68" ht="14.25" customHeight="1" x14ac:dyDescent="0.25">
      <c r="A121" s="302" t="s">
        <v>137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66"/>
      <c r="AB121" s="66"/>
      <c r="AC121" s="83"/>
    </row>
    <row r="122" spans="1:68" ht="27" customHeight="1" x14ac:dyDescent="0.25">
      <c r="A122" s="63" t="s">
        <v>213</v>
      </c>
      <c r="B122" s="63" t="s">
        <v>214</v>
      </c>
      <c r="C122" s="36">
        <v>4301135555</v>
      </c>
      <c r="D122" s="283">
        <v>4607111034014</v>
      </c>
      <c r="E122" s="283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99</v>
      </c>
      <c r="M122" s="38" t="s">
        <v>86</v>
      </c>
      <c r="N122" s="38"/>
      <c r="O122" s="37">
        <v>180</v>
      </c>
      <c r="P122" s="35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5"/>
      <c r="R122" s="285"/>
      <c r="S122" s="285"/>
      <c r="T122" s="286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215</v>
      </c>
      <c r="AG122" s="81"/>
      <c r="AJ122" s="87" t="s">
        <v>100</v>
      </c>
      <c r="AK122" s="87">
        <v>14</v>
      </c>
      <c r="BB122" s="170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216</v>
      </c>
      <c r="B123" s="63" t="s">
        <v>217</v>
      </c>
      <c r="C123" s="36">
        <v>4301135532</v>
      </c>
      <c r="D123" s="283">
        <v>4607111033994</v>
      </c>
      <c r="E123" s="283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140</v>
      </c>
      <c r="M123" s="38" t="s">
        <v>86</v>
      </c>
      <c r="N123" s="38"/>
      <c r="O123" s="37">
        <v>180</v>
      </c>
      <c r="P123" s="3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5"/>
      <c r="R123" s="285"/>
      <c r="S123" s="285"/>
      <c r="T123" s="286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157</v>
      </c>
      <c r="AG123" s="81"/>
      <c r="AJ123" s="87" t="s">
        <v>141</v>
      </c>
      <c r="AK123" s="87">
        <v>70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291"/>
      <c r="B124" s="291"/>
      <c r="C124" s="291"/>
      <c r="D124" s="291"/>
      <c r="E124" s="291"/>
      <c r="F124" s="291"/>
      <c r="G124" s="291"/>
      <c r="H124" s="291"/>
      <c r="I124" s="291"/>
      <c r="J124" s="291"/>
      <c r="K124" s="291"/>
      <c r="L124" s="291"/>
      <c r="M124" s="291"/>
      <c r="N124" s="291"/>
      <c r="O124" s="292"/>
      <c r="P124" s="288" t="s">
        <v>40</v>
      </c>
      <c r="Q124" s="289"/>
      <c r="R124" s="289"/>
      <c r="S124" s="289"/>
      <c r="T124" s="289"/>
      <c r="U124" s="289"/>
      <c r="V124" s="290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291"/>
      <c r="B125" s="291"/>
      <c r="C125" s="291"/>
      <c r="D125" s="291"/>
      <c r="E125" s="291"/>
      <c r="F125" s="291"/>
      <c r="G125" s="291"/>
      <c r="H125" s="291"/>
      <c r="I125" s="291"/>
      <c r="J125" s="291"/>
      <c r="K125" s="291"/>
      <c r="L125" s="291"/>
      <c r="M125" s="291"/>
      <c r="N125" s="291"/>
      <c r="O125" s="292"/>
      <c r="P125" s="288" t="s">
        <v>40</v>
      </c>
      <c r="Q125" s="289"/>
      <c r="R125" s="289"/>
      <c r="S125" s="289"/>
      <c r="T125" s="289"/>
      <c r="U125" s="289"/>
      <c r="V125" s="290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13" t="s">
        <v>218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313"/>
      <c r="Z126" s="313"/>
      <c r="AA126" s="65"/>
      <c r="AB126" s="65"/>
      <c r="AC126" s="82"/>
    </row>
    <row r="127" spans="1:68" ht="14.25" customHeight="1" x14ac:dyDescent="0.25">
      <c r="A127" s="302" t="s">
        <v>137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66"/>
      <c r="AB127" s="66"/>
      <c r="AC127" s="83"/>
    </row>
    <row r="128" spans="1:68" ht="27" customHeight="1" x14ac:dyDescent="0.25">
      <c r="A128" s="63" t="s">
        <v>219</v>
      </c>
      <c r="B128" s="63" t="s">
        <v>220</v>
      </c>
      <c r="C128" s="36">
        <v>4301135824</v>
      </c>
      <c r="D128" s="283">
        <v>4607111039095</v>
      </c>
      <c r="E128" s="283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349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5"/>
      <c r="R128" s="285"/>
      <c r="S128" s="285"/>
      <c r="T128" s="286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221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222</v>
      </c>
      <c r="B129" s="63" t="s">
        <v>223</v>
      </c>
      <c r="C129" s="36">
        <v>4301135550</v>
      </c>
      <c r="D129" s="283">
        <v>4607111034199</v>
      </c>
      <c r="E129" s="283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99</v>
      </c>
      <c r="M129" s="38" t="s">
        <v>86</v>
      </c>
      <c r="N129" s="38"/>
      <c r="O129" s="37">
        <v>180</v>
      </c>
      <c r="P129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5"/>
      <c r="R129" s="285"/>
      <c r="S129" s="285"/>
      <c r="T129" s="286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224</v>
      </c>
      <c r="AG129" s="81"/>
      <c r="AJ129" s="87" t="s">
        <v>100</v>
      </c>
      <c r="AK129" s="87">
        <v>14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291"/>
      <c r="B130" s="291"/>
      <c r="C130" s="291"/>
      <c r="D130" s="291"/>
      <c r="E130" s="291"/>
      <c r="F130" s="291"/>
      <c r="G130" s="291"/>
      <c r="H130" s="291"/>
      <c r="I130" s="291"/>
      <c r="J130" s="291"/>
      <c r="K130" s="291"/>
      <c r="L130" s="291"/>
      <c r="M130" s="291"/>
      <c r="N130" s="291"/>
      <c r="O130" s="292"/>
      <c r="P130" s="288" t="s">
        <v>40</v>
      </c>
      <c r="Q130" s="289"/>
      <c r="R130" s="289"/>
      <c r="S130" s="289"/>
      <c r="T130" s="289"/>
      <c r="U130" s="289"/>
      <c r="V130" s="290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291"/>
      <c r="B131" s="291"/>
      <c r="C131" s="291"/>
      <c r="D131" s="291"/>
      <c r="E131" s="291"/>
      <c r="F131" s="291"/>
      <c r="G131" s="291"/>
      <c r="H131" s="291"/>
      <c r="I131" s="291"/>
      <c r="J131" s="291"/>
      <c r="K131" s="291"/>
      <c r="L131" s="291"/>
      <c r="M131" s="291"/>
      <c r="N131" s="291"/>
      <c r="O131" s="292"/>
      <c r="P131" s="288" t="s">
        <v>40</v>
      </c>
      <c r="Q131" s="289"/>
      <c r="R131" s="289"/>
      <c r="S131" s="289"/>
      <c r="T131" s="289"/>
      <c r="U131" s="289"/>
      <c r="V131" s="290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13" t="s">
        <v>225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13"/>
      <c r="Y132" s="313"/>
      <c r="Z132" s="313"/>
      <c r="AA132" s="65"/>
      <c r="AB132" s="65"/>
      <c r="AC132" s="82"/>
    </row>
    <row r="133" spans="1:68" ht="14.25" customHeight="1" x14ac:dyDescent="0.25">
      <c r="A133" s="302" t="s">
        <v>137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66"/>
      <c r="AB133" s="66"/>
      <c r="AC133" s="83"/>
    </row>
    <row r="134" spans="1:68" ht="27" customHeight="1" x14ac:dyDescent="0.25">
      <c r="A134" s="63" t="s">
        <v>226</v>
      </c>
      <c r="B134" s="63" t="s">
        <v>227</v>
      </c>
      <c r="C134" s="36">
        <v>4301135753</v>
      </c>
      <c r="D134" s="283">
        <v>4620207490914</v>
      </c>
      <c r="E134" s="283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3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5"/>
      <c r="R134" s="285"/>
      <c r="S134" s="285"/>
      <c r="T134" s="286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215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228</v>
      </c>
      <c r="B135" s="63" t="s">
        <v>229</v>
      </c>
      <c r="C135" s="36">
        <v>4301135778</v>
      </c>
      <c r="D135" s="283">
        <v>4620207490853</v>
      </c>
      <c r="E135" s="283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99</v>
      </c>
      <c r="M135" s="38" t="s">
        <v>86</v>
      </c>
      <c r="N135" s="38"/>
      <c r="O135" s="37">
        <v>180</v>
      </c>
      <c r="P135" s="3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5"/>
      <c r="R135" s="285"/>
      <c r="S135" s="285"/>
      <c r="T135" s="286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215</v>
      </c>
      <c r="AG135" s="81"/>
      <c r="AJ135" s="87" t="s">
        <v>100</v>
      </c>
      <c r="AK135" s="87">
        <v>14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291"/>
      <c r="B136" s="291"/>
      <c r="C136" s="291"/>
      <c r="D136" s="291"/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2"/>
      <c r="P136" s="288" t="s">
        <v>40</v>
      </c>
      <c r="Q136" s="289"/>
      <c r="R136" s="289"/>
      <c r="S136" s="289"/>
      <c r="T136" s="289"/>
      <c r="U136" s="289"/>
      <c r="V136" s="290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291"/>
      <c r="B137" s="291"/>
      <c r="C137" s="291"/>
      <c r="D137" s="291"/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2"/>
      <c r="P137" s="288" t="s">
        <v>40</v>
      </c>
      <c r="Q137" s="289"/>
      <c r="R137" s="289"/>
      <c r="S137" s="289"/>
      <c r="T137" s="289"/>
      <c r="U137" s="289"/>
      <c r="V137" s="290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13" t="s">
        <v>230</v>
      </c>
      <c r="B138" s="313"/>
      <c r="C138" s="313"/>
      <c r="D138" s="313"/>
      <c r="E138" s="313"/>
      <c r="F138" s="313"/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  <c r="T138" s="313"/>
      <c r="U138" s="313"/>
      <c r="V138" s="313"/>
      <c r="W138" s="313"/>
      <c r="X138" s="313"/>
      <c r="Y138" s="313"/>
      <c r="Z138" s="313"/>
      <c r="AA138" s="65"/>
      <c r="AB138" s="65"/>
      <c r="AC138" s="82"/>
    </row>
    <row r="139" spans="1:68" ht="14.25" customHeight="1" x14ac:dyDescent="0.25">
      <c r="A139" s="302" t="s">
        <v>137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66"/>
      <c r="AB139" s="66"/>
      <c r="AC139" s="83"/>
    </row>
    <row r="140" spans="1:68" ht="27" customHeight="1" x14ac:dyDescent="0.25">
      <c r="A140" s="63" t="s">
        <v>231</v>
      </c>
      <c r="B140" s="63" t="s">
        <v>232</v>
      </c>
      <c r="C140" s="36">
        <v>4301135570</v>
      </c>
      <c r="D140" s="283">
        <v>4607111035806</v>
      </c>
      <c r="E140" s="283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96</v>
      </c>
      <c r="L140" s="37" t="s">
        <v>99</v>
      </c>
      <c r="M140" s="38" t="s">
        <v>86</v>
      </c>
      <c r="N140" s="38"/>
      <c r="O140" s="37">
        <v>180</v>
      </c>
      <c r="P140" s="34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5"/>
      <c r="R140" s="285"/>
      <c r="S140" s="285"/>
      <c r="T140" s="286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1" t="s">
        <v>233</v>
      </c>
      <c r="AG140" s="81"/>
      <c r="AJ140" s="87" t="s">
        <v>100</v>
      </c>
      <c r="AK140" s="87">
        <v>14</v>
      </c>
      <c r="BB140" s="182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291"/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2"/>
      <c r="P141" s="288" t="s">
        <v>40</v>
      </c>
      <c r="Q141" s="289"/>
      <c r="R141" s="289"/>
      <c r="S141" s="289"/>
      <c r="T141" s="289"/>
      <c r="U141" s="289"/>
      <c r="V141" s="290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291"/>
      <c r="B142" s="291"/>
      <c r="C142" s="291"/>
      <c r="D142" s="291"/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2"/>
      <c r="P142" s="288" t="s">
        <v>40</v>
      </c>
      <c r="Q142" s="289"/>
      <c r="R142" s="289"/>
      <c r="S142" s="289"/>
      <c r="T142" s="289"/>
      <c r="U142" s="289"/>
      <c r="V142" s="290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13" t="s">
        <v>234</v>
      </c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  <c r="T143" s="313"/>
      <c r="U143" s="313"/>
      <c r="V143" s="313"/>
      <c r="W143" s="313"/>
      <c r="X143" s="313"/>
      <c r="Y143" s="313"/>
      <c r="Z143" s="313"/>
      <c r="AA143" s="65"/>
      <c r="AB143" s="65"/>
      <c r="AC143" s="82"/>
    </row>
    <row r="144" spans="1:68" ht="14.25" customHeight="1" x14ac:dyDescent="0.25">
      <c r="A144" s="302" t="s">
        <v>137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66"/>
      <c r="AB144" s="66"/>
      <c r="AC144" s="83"/>
    </row>
    <row r="145" spans="1:68" ht="16.5" customHeight="1" x14ac:dyDescent="0.25">
      <c r="A145" s="63" t="s">
        <v>235</v>
      </c>
      <c r="B145" s="63" t="s">
        <v>236</v>
      </c>
      <c r="C145" s="36">
        <v>4301135607</v>
      </c>
      <c r="D145" s="283">
        <v>4607111039613</v>
      </c>
      <c r="E145" s="283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96</v>
      </c>
      <c r="L145" s="37" t="s">
        <v>99</v>
      </c>
      <c r="M145" s="38" t="s">
        <v>86</v>
      </c>
      <c r="N145" s="38"/>
      <c r="O145" s="37">
        <v>180</v>
      </c>
      <c r="P145" s="3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5"/>
      <c r="R145" s="285"/>
      <c r="S145" s="285"/>
      <c r="T145" s="286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3" t="s">
        <v>221</v>
      </c>
      <c r="AG145" s="81"/>
      <c r="AJ145" s="87" t="s">
        <v>100</v>
      </c>
      <c r="AK145" s="87">
        <v>14</v>
      </c>
      <c r="BB145" s="184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291"/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2"/>
      <c r="P146" s="288" t="s">
        <v>40</v>
      </c>
      <c r="Q146" s="289"/>
      <c r="R146" s="289"/>
      <c r="S146" s="289"/>
      <c r="T146" s="289"/>
      <c r="U146" s="289"/>
      <c r="V146" s="290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291"/>
      <c r="B147" s="291"/>
      <c r="C147" s="291"/>
      <c r="D147" s="291"/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2"/>
      <c r="P147" s="288" t="s">
        <v>40</v>
      </c>
      <c r="Q147" s="289"/>
      <c r="R147" s="289"/>
      <c r="S147" s="289"/>
      <c r="T147" s="289"/>
      <c r="U147" s="289"/>
      <c r="V147" s="290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13" t="s">
        <v>237</v>
      </c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  <c r="T148" s="313"/>
      <c r="U148" s="313"/>
      <c r="V148" s="313"/>
      <c r="W148" s="313"/>
      <c r="X148" s="313"/>
      <c r="Y148" s="313"/>
      <c r="Z148" s="313"/>
      <c r="AA148" s="65"/>
      <c r="AB148" s="65"/>
      <c r="AC148" s="82"/>
    </row>
    <row r="149" spans="1:68" ht="14.25" customHeight="1" x14ac:dyDescent="0.25">
      <c r="A149" s="302" t="s">
        <v>208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66"/>
      <c r="AB149" s="66"/>
      <c r="AC149" s="83"/>
    </row>
    <row r="150" spans="1:68" ht="27" customHeight="1" x14ac:dyDescent="0.25">
      <c r="A150" s="63" t="s">
        <v>238</v>
      </c>
      <c r="B150" s="63" t="s">
        <v>239</v>
      </c>
      <c r="C150" s="36">
        <v>4301135540</v>
      </c>
      <c r="D150" s="283">
        <v>4607111035646</v>
      </c>
      <c r="E150" s="283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241</v>
      </c>
      <c r="L150" s="37" t="s">
        <v>99</v>
      </c>
      <c r="M150" s="38" t="s">
        <v>86</v>
      </c>
      <c r="N150" s="38"/>
      <c r="O150" s="37">
        <v>180</v>
      </c>
      <c r="P150" s="3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5"/>
      <c r="R150" s="285"/>
      <c r="S150" s="285"/>
      <c r="T150" s="286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240</v>
      </c>
      <c r="AG150" s="81"/>
      <c r="AJ150" s="87" t="s">
        <v>100</v>
      </c>
      <c r="AK150" s="87">
        <v>6</v>
      </c>
      <c r="BB150" s="18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291"/>
      <c r="B151" s="291"/>
      <c r="C151" s="29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O151" s="292"/>
      <c r="P151" s="288" t="s">
        <v>40</v>
      </c>
      <c r="Q151" s="289"/>
      <c r="R151" s="289"/>
      <c r="S151" s="289"/>
      <c r="T151" s="289"/>
      <c r="U151" s="289"/>
      <c r="V151" s="290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291"/>
      <c r="B152" s="291"/>
      <c r="C152" s="291"/>
      <c r="D152" s="291"/>
      <c r="E152" s="291"/>
      <c r="F152" s="291"/>
      <c r="G152" s="291"/>
      <c r="H152" s="291"/>
      <c r="I152" s="291"/>
      <c r="J152" s="291"/>
      <c r="K152" s="291"/>
      <c r="L152" s="291"/>
      <c r="M152" s="291"/>
      <c r="N152" s="291"/>
      <c r="O152" s="292"/>
      <c r="P152" s="288" t="s">
        <v>40</v>
      </c>
      <c r="Q152" s="289"/>
      <c r="R152" s="289"/>
      <c r="S152" s="289"/>
      <c r="T152" s="289"/>
      <c r="U152" s="289"/>
      <c r="V152" s="290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13" t="s">
        <v>242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313"/>
      <c r="Z153" s="313"/>
      <c r="AA153" s="65"/>
      <c r="AB153" s="65"/>
      <c r="AC153" s="82"/>
    </row>
    <row r="154" spans="1:68" ht="14.25" customHeight="1" x14ac:dyDescent="0.25">
      <c r="A154" s="302" t="s">
        <v>137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66"/>
      <c r="AB154" s="66"/>
      <c r="AC154" s="83"/>
    </row>
    <row r="155" spans="1:68" ht="27" customHeight="1" x14ac:dyDescent="0.25">
      <c r="A155" s="63" t="s">
        <v>243</v>
      </c>
      <c r="B155" s="63" t="s">
        <v>244</v>
      </c>
      <c r="C155" s="36">
        <v>4301135591</v>
      </c>
      <c r="D155" s="283">
        <v>4607111036568</v>
      </c>
      <c r="E155" s="283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96</v>
      </c>
      <c r="L155" s="37" t="s">
        <v>99</v>
      </c>
      <c r="M155" s="38" t="s">
        <v>86</v>
      </c>
      <c r="N155" s="38"/>
      <c r="O155" s="37">
        <v>180</v>
      </c>
      <c r="P155" s="34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5"/>
      <c r="R155" s="285"/>
      <c r="S155" s="285"/>
      <c r="T155" s="286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IFERROR(IF(X155="","",X155*0.00941),"")</f>
        <v>0</v>
      </c>
      <c r="AA155" s="68" t="s">
        <v>46</v>
      </c>
      <c r="AB155" s="69" t="s">
        <v>46</v>
      </c>
      <c r="AC155" s="187" t="s">
        <v>245</v>
      </c>
      <c r="AG155" s="81"/>
      <c r="AJ155" s="87" t="s">
        <v>100</v>
      </c>
      <c r="AK155" s="87">
        <v>14</v>
      </c>
      <c r="BB155" s="188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291"/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2"/>
      <c r="P156" s="288" t="s">
        <v>40</v>
      </c>
      <c r="Q156" s="289"/>
      <c r="R156" s="289"/>
      <c r="S156" s="289"/>
      <c r="T156" s="289"/>
      <c r="U156" s="289"/>
      <c r="V156" s="290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291"/>
      <c r="B157" s="291"/>
      <c r="C157" s="291"/>
      <c r="D157" s="291"/>
      <c r="E157" s="291"/>
      <c r="F157" s="291"/>
      <c r="G157" s="291"/>
      <c r="H157" s="291"/>
      <c r="I157" s="291"/>
      <c r="J157" s="291"/>
      <c r="K157" s="291"/>
      <c r="L157" s="291"/>
      <c r="M157" s="291"/>
      <c r="N157" s="291"/>
      <c r="O157" s="292"/>
      <c r="P157" s="288" t="s">
        <v>40</v>
      </c>
      <c r="Q157" s="289"/>
      <c r="R157" s="289"/>
      <c r="S157" s="289"/>
      <c r="T157" s="289"/>
      <c r="U157" s="289"/>
      <c r="V157" s="290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27.75" customHeight="1" x14ac:dyDescent="0.2">
      <c r="A158" s="312" t="s">
        <v>246</v>
      </c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2"/>
      <c r="P158" s="312"/>
      <c r="Q158" s="312"/>
      <c r="R158" s="312"/>
      <c r="S158" s="312"/>
      <c r="T158" s="312"/>
      <c r="U158" s="312"/>
      <c r="V158" s="312"/>
      <c r="W158" s="312"/>
      <c r="X158" s="312"/>
      <c r="Y158" s="312"/>
      <c r="Z158" s="312"/>
      <c r="AA158" s="54"/>
      <c r="AB158" s="54"/>
      <c r="AC158" s="54"/>
    </row>
    <row r="159" spans="1:68" ht="16.5" customHeight="1" x14ac:dyDescent="0.25">
      <c r="A159" s="313" t="s">
        <v>247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13"/>
      <c r="Z159" s="313"/>
      <c r="AA159" s="65"/>
      <c r="AB159" s="65"/>
      <c r="AC159" s="82"/>
    </row>
    <row r="160" spans="1:68" ht="14.25" customHeight="1" x14ac:dyDescent="0.25">
      <c r="A160" s="302" t="s">
        <v>82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66"/>
      <c r="AB160" s="66"/>
      <c r="AC160" s="83"/>
    </row>
    <row r="161" spans="1:68" ht="16.5" customHeight="1" x14ac:dyDescent="0.25">
      <c r="A161" s="63" t="s">
        <v>248</v>
      </c>
      <c r="B161" s="63" t="s">
        <v>249</v>
      </c>
      <c r="C161" s="36">
        <v>4301071062</v>
      </c>
      <c r="D161" s="283">
        <v>4607111036384</v>
      </c>
      <c r="E161" s="283"/>
      <c r="F161" s="62">
        <v>5</v>
      </c>
      <c r="G161" s="37">
        <v>1</v>
      </c>
      <c r="H161" s="62">
        <v>5</v>
      </c>
      <c r="I161" s="62">
        <v>5.2106000000000003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34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5"/>
      <c r="R161" s="285"/>
      <c r="S161" s="285"/>
      <c r="T161" s="286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89" t="s">
        <v>250</v>
      </c>
      <c r="AG161" s="81"/>
      <c r="AJ161" s="87" t="s">
        <v>89</v>
      </c>
      <c r="AK161" s="87">
        <v>1</v>
      </c>
      <c r="BB161" s="19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251</v>
      </c>
      <c r="B162" s="63" t="s">
        <v>252</v>
      </c>
      <c r="C162" s="36">
        <v>4301071050</v>
      </c>
      <c r="D162" s="283">
        <v>4607111036216</v>
      </c>
      <c r="E162" s="283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99</v>
      </c>
      <c r="M162" s="38" t="s">
        <v>86</v>
      </c>
      <c r="N162" s="38"/>
      <c r="O162" s="37">
        <v>180</v>
      </c>
      <c r="P162" s="3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5"/>
      <c r="R162" s="285"/>
      <c r="S162" s="285"/>
      <c r="T162" s="286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91" t="s">
        <v>253</v>
      </c>
      <c r="AG162" s="81"/>
      <c r="AJ162" s="87" t="s">
        <v>100</v>
      </c>
      <c r="AK162" s="87">
        <v>12</v>
      </c>
      <c r="BB162" s="19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291"/>
      <c r="B163" s="291"/>
      <c r="C163" s="291"/>
      <c r="D163" s="291"/>
      <c r="E163" s="291"/>
      <c r="F163" s="291"/>
      <c r="G163" s="291"/>
      <c r="H163" s="291"/>
      <c r="I163" s="291"/>
      <c r="J163" s="291"/>
      <c r="K163" s="291"/>
      <c r="L163" s="291"/>
      <c r="M163" s="291"/>
      <c r="N163" s="291"/>
      <c r="O163" s="292"/>
      <c r="P163" s="288" t="s">
        <v>40</v>
      </c>
      <c r="Q163" s="289"/>
      <c r="R163" s="289"/>
      <c r="S163" s="289"/>
      <c r="T163" s="289"/>
      <c r="U163" s="289"/>
      <c r="V163" s="290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291"/>
      <c r="B164" s="291"/>
      <c r="C164" s="291"/>
      <c r="D164" s="291"/>
      <c r="E164" s="291"/>
      <c r="F164" s="291"/>
      <c r="G164" s="291"/>
      <c r="H164" s="291"/>
      <c r="I164" s="291"/>
      <c r="J164" s="291"/>
      <c r="K164" s="291"/>
      <c r="L164" s="291"/>
      <c r="M164" s="291"/>
      <c r="N164" s="291"/>
      <c r="O164" s="292"/>
      <c r="P164" s="288" t="s">
        <v>40</v>
      </c>
      <c r="Q164" s="289"/>
      <c r="R164" s="289"/>
      <c r="S164" s="289"/>
      <c r="T164" s="289"/>
      <c r="U164" s="289"/>
      <c r="V164" s="290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12" t="s">
        <v>254</v>
      </c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312"/>
      <c r="V165" s="312"/>
      <c r="W165" s="312"/>
      <c r="X165" s="312"/>
      <c r="Y165" s="312"/>
      <c r="Z165" s="312"/>
      <c r="AA165" s="54"/>
      <c r="AB165" s="54"/>
      <c r="AC165" s="54"/>
    </row>
    <row r="166" spans="1:68" ht="16.5" customHeight="1" x14ac:dyDescent="0.25">
      <c r="A166" s="313" t="s">
        <v>255</v>
      </c>
      <c r="B166" s="313"/>
      <c r="C166" s="313"/>
      <c r="D166" s="313"/>
      <c r="E166" s="313"/>
      <c r="F166" s="313"/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  <c r="T166" s="313"/>
      <c r="U166" s="313"/>
      <c r="V166" s="313"/>
      <c r="W166" s="313"/>
      <c r="X166" s="313"/>
      <c r="Y166" s="313"/>
      <c r="Z166" s="313"/>
      <c r="AA166" s="65"/>
      <c r="AB166" s="65"/>
      <c r="AC166" s="82"/>
    </row>
    <row r="167" spans="1:68" ht="14.25" customHeight="1" x14ac:dyDescent="0.25">
      <c r="A167" s="302" t="s">
        <v>91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66"/>
      <c r="AB167" s="66"/>
      <c r="AC167" s="83"/>
    </row>
    <row r="168" spans="1:68" ht="16.5" customHeight="1" x14ac:dyDescent="0.25">
      <c r="A168" s="63" t="s">
        <v>256</v>
      </c>
      <c r="B168" s="63" t="s">
        <v>257</v>
      </c>
      <c r="C168" s="36">
        <v>4301132179</v>
      </c>
      <c r="D168" s="283">
        <v>4607111035691</v>
      </c>
      <c r="E168" s="283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99</v>
      </c>
      <c r="M168" s="38" t="s">
        <v>86</v>
      </c>
      <c r="N168" s="38"/>
      <c r="O168" s="37">
        <v>365</v>
      </c>
      <c r="P168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5"/>
      <c r="R168" s="285"/>
      <c r="S168" s="285"/>
      <c r="T168" s="286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193" t="s">
        <v>258</v>
      </c>
      <c r="AG168" s="81"/>
      <c r="AJ168" s="87" t="s">
        <v>100</v>
      </c>
      <c r="AK168" s="87">
        <v>14</v>
      </c>
      <c r="BB168" s="19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259</v>
      </c>
      <c r="B169" s="63" t="s">
        <v>260</v>
      </c>
      <c r="C169" s="36">
        <v>4301132182</v>
      </c>
      <c r="D169" s="283">
        <v>4607111035721</v>
      </c>
      <c r="E169" s="283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99</v>
      </c>
      <c r="M169" s="38" t="s">
        <v>86</v>
      </c>
      <c r="N169" s="38"/>
      <c r="O169" s="37">
        <v>365</v>
      </c>
      <c r="P169" s="3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5"/>
      <c r="R169" s="285"/>
      <c r="S169" s="285"/>
      <c r="T169" s="286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95" t="s">
        <v>261</v>
      </c>
      <c r="AG169" s="81"/>
      <c r="AJ169" s="87" t="s">
        <v>100</v>
      </c>
      <c r="AK169" s="87">
        <v>14</v>
      </c>
      <c r="BB169" s="196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262</v>
      </c>
      <c r="B170" s="63" t="s">
        <v>263</v>
      </c>
      <c r="C170" s="36">
        <v>4301132170</v>
      </c>
      <c r="D170" s="283">
        <v>4607111038487</v>
      </c>
      <c r="E170" s="283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99</v>
      </c>
      <c r="M170" s="38" t="s">
        <v>86</v>
      </c>
      <c r="N170" s="38"/>
      <c r="O170" s="37">
        <v>180</v>
      </c>
      <c r="P170" s="33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5"/>
      <c r="R170" s="285"/>
      <c r="S170" s="285"/>
      <c r="T170" s="286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7" t="s">
        <v>264</v>
      </c>
      <c r="AG170" s="81"/>
      <c r="AJ170" s="87" t="s">
        <v>100</v>
      </c>
      <c r="AK170" s="87">
        <v>14</v>
      </c>
      <c r="BB170" s="198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291"/>
      <c r="B171" s="291"/>
      <c r="C171" s="291"/>
      <c r="D171" s="291"/>
      <c r="E171" s="291"/>
      <c r="F171" s="291"/>
      <c r="G171" s="291"/>
      <c r="H171" s="291"/>
      <c r="I171" s="291"/>
      <c r="J171" s="291"/>
      <c r="K171" s="291"/>
      <c r="L171" s="291"/>
      <c r="M171" s="291"/>
      <c r="N171" s="291"/>
      <c r="O171" s="292"/>
      <c r="P171" s="288" t="s">
        <v>40</v>
      </c>
      <c r="Q171" s="289"/>
      <c r="R171" s="289"/>
      <c r="S171" s="289"/>
      <c r="T171" s="289"/>
      <c r="U171" s="289"/>
      <c r="V171" s="290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291"/>
      <c r="B172" s="291"/>
      <c r="C172" s="291"/>
      <c r="D172" s="291"/>
      <c r="E172" s="291"/>
      <c r="F172" s="291"/>
      <c r="G172" s="291"/>
      <c r="H172" s="291"/>
      <c r="I172" s="291"/>
      <c r="J172" s="291"/>
      <c r="K172" s="291"/>
      <c r="L172" s="291"/>
      <c r="M172" s="291"/>
      <c r="N172" s="291"/>
      <c r="O172" s="292"/>
      <c r="P172" s="288" t="s">
        <v>40</v>
      </c>
      <c r="Q172" s="289"/>
      <c r="R172" s="289"/>
      <c r="S172" s="289"/>
      <c r="T172" s="289"/>
      <c r="U172" s="289"/>
      <c r="V172" s="290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02" t="s">
        <v>265</v>
      </c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  <c r="U173" s="302"/>
      <c r="V173" s="302"/>
      <c r="W173" s="302"/>
      <c r="X173" s="302"/>
      <c r="Y173" s="302"/>
      <c r="Z173" s="302"/>
      <c r="AA173" s="66"/>
      <c r="AB173" s="66"/>
      <c r="AC173" s="83"/>
    </row>
    <row r="174" spans="1:68" ht="27" customHeight="1" x14ac:dyDescent="0.25">
      <c r="A174" s="63" t="s">
        <v>266</v>
      </c>
      <c r="B174" s="63" t="s">
        <v>267</v>
      </c>
      <c r="C174" s="36">
        <v>4301051855</v>
      </c>
      <c r="D174" s="283">
        <v>4680115885875</v>
      </c>
      <c r="E174" s="283"/>
      <c r="F174" s="62">
        <v>1</v>
      </c>
      <c r="G174" s="37">
        <v>9</v>
      </c>
      <c r="H174" s="62">
        <v>9</v>
      </c>
      <c r="I174" s="62">
        <v>9.4350000000000005</v>
      </c>
      <c r="J174" s="37">
        <v>64</v>
      </c>
      <c r="K174" s="37" t="s">
        <v>272</v>
      </c>
      <c r="L174" s="37" t="s">
        <v>88</v>
      </c>
      <c r="M174" s="38" t="s">
        <v>271</v>
      </c>
      <c r="N174" s="38"/>
      <c r="O174" s="37">
        <v>365</v>
      </c>
      <c r="P174" s="338" t="s">
        <v>268</v>
      </c>
      <c r="Q174" s="285"/>
      <c r="R174" s="285"/>
      <c r="S174" s="285"/>
      <c r="T174" s="286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IFERROR(IF(X174="","",X174*0.01898),"")</f>
        <v>0</v>
      </c>
      <c r="AA174" s="68" t="s">
        <v>46</v>
      </c>
      <c r="AB174" s="69" t="s">
        <v>46</v>
      </c>
      <c r="AC174" s="199" t="s">
        <v>269</v>
      </c>
      <c r="AG174" s="81"/>
      <c r="AJ174" s="87" t="s">
        <v>89</v>
      </c>
      <c r="AK174" s="87">
        <v>1</v>
      </c>
      <c r="BB174" s="200" t="s">
        <v>270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291"/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1"/>
      <c r="O175" s="292"/>
      <c r="P175" s="288" t="s">
        <v>40</v>
      </c>
      <c r="Q175" s="289"/>
      <c r="R175" s="289"/>
      <c r="S175" s="289"/>
      <c r="T175" s="289"/>
      <c r="U175" s="289"/>
      <c r="V175" s="290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291"/>
      <c r="B176" s="291"/>
      <c r="C176" s="291"/>
      <c r="D176" s="291"/>
      <c r="E176" s="291"/>
      <c r="F176" s="291"/>
      <c r="G176" s="291"/>
      <c r="H176" s="291"/>
      <c r="I176" s="291"/>
      <c r="J176" s="291"/>
      <c r="K176" s="291"/>
      <c r="L176" s="291"/>
      <c r="M176" s="291"/>
      <c r="N176" s="291"/>
      <c r="O176" s="292"/>
      <c r="P176" s="288" t="s">
        <v>40</v>
      </c>
      <c r="Q176" s="289"/>
      <c r="R176" s="289"/>
      <c r="S176" s="289"/>
      <c r="T176" s="289"/>
      <c r="U176" s="289"/>
      <c r="V176" s="290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27.75" customHeight="1" x14ac:dyDescent="0.2">
      <c r="A177" s="312" t="s">
        <v>273</v>
      </c>
      <c r="B177" s="312"/>
      <c r="C177" s="312"/>
      <c r="D177" s="312"/>
      <c r="E177" s="312"/>
      <c r="F177" s="312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12"/>
      <c r="V177" s="312"/>
      <c r="W177" s="312"/>
      <c r="X177" s="312"/>
      <c r="Y177" s="312"/>
      <c r="Z177" s="312"/>
      <c r="AA177" s="54"/>
      <c r="AB177" s="54"/>
      <c r="AC177" s="54"/>
    </row>
    <row r="178" spans="1:68" ht="16.5" customHeight="1" x14ac:dyDescent="0.25">
      <c r="A178" s="313" t="s">
        <v>274</v>
      </c>
      <c r="B178" s="313"/>
      <c r="C178" s="313"/>
      <c r="D178" s="313"/>
      <c r="E178" s="313"/>
      <c r="F178" s="313"/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  <c r="T178" s="313"/>
      <c r="U178" s="313"/>
      <c r="V178" s="313"/>
      <c r="W178" s="313"/>
      <c r="X178" s="313"/>
      <c r="Y178" s="313"/>
      <c r="Z178" s="313"/>
      <c r="AA178" s="65"/>
      <c r="AB178" s="65"/>
      <c r="AC178" s="82"/>
    </row>
    <row r="179" spans="1:68" ht="14.25" customHeight="1" x14ac:dyDescent="0.25">
      <c r="A179" s="302" t="s">
        <v>91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66"/>
      <c r="AB179" s="66"/>
      <c r="AC179" s="83"/>
    </row>
    <row r="180" spans="1:68" ht="27" customHeight="1" x14ac:dyDescent="0.25">
      <c r="A180" s="63" t="s">
        <v>275</v>
      </c>
      <c r="B180" s="63" t="s">
        <v>276</v>
      </c>
      <c r="C180" s="36">
        <v>4301132227</v>
      </c>
      <c r="D180" s="283">
        <v>4620207491133</v>
      </c>
      <c r="E180" s="283"/>
      <c r="F180" s="62">
        <v>0.23</v>
      </c>
      <c r="G180" s="37">
        <v>12</v>
      </c>
      <c r="H180" s="62">
        <v>2.76</v>
      </c>
      <c r="I180" s="62">
        <v>2.98</v>
      </c>
      <c r="J180" s="37">
        <v>70</v>
      </c>
      <c r="K180" s="37" t="s">
        <v>96</v>
      </c>
      <c r="L180" s="37" t="s">
        <v>99</v>
      </c>
      <c r="M180" s="38" t="s">
        <v>86</v>
      </c>
      <c r="N180" s="38"/>
      <c r="O180" s="37">
        <v>180</v>
      </c>
      <c r="P180" s="336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5"/>
      <c r="R180" s="285"/>
      <c r="S180" s="285"/>
      <c r="T180" s="286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1" t="s">
        <v>277</v>
      </c>
      <c r="AG180" s="81"/>
      <c r="AJ180" s="87" t="s">
        <v>100</v>
      </c>
      <c r="AK180" s="87">
        <v>14</v>
      </c>
      <c r="BB180" s="202" t="s">
        <v>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291"/>
      <c r="B181" s="291"/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2"/>
      <c r="P181" s="288" t="s">
        <v>40</v>
      </c>
      <c r="Q181" s="289"/>
      <c r="R181" s="289"/>
      <c r="S181" s="289"/>
      <c r="T181" s="289"/>
      <c r="U181" s="289"/>
      <c r="V181" s="290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291"/>
      <c r="B182" s="291"/>
      <c r="C182" s="291"/>
      <c r="D182" s="291"/>
      <c r="E182" s="291"/>
      <c r="F182" s="291"/>
      <c r="G182" s="291"/>
      <c r="H182" s="291"/>
      <c r="I182" s="291"/>
      <c r="J182" s="291"/>
      <c r="K182" s="291"/>
      <c r="L182" s="291"/>
      <c r="M182" s="291"/>
      <c r="N182" s="291"/>
      <c r="O182" s="292"/>
      <c r="P182" s="288" t="s">
        <v>40</v>
      </c>
      <c r="Q182" s="289"/>
      <c r="R182" s="289"/>
      <c r="S182" s="289"/>
      <c r="T182" s="289"/>
      <c r="U182" s="289"/>
      <c r="V182" s="290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4.25" customHeight="1" x14ac:dyDescent="0.25">
      <c r="A183" s="302" t="s">
        <v>137</v>
      </c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2"/>
      <c r="P183" s="302"/>
      <c r="Q183" s="302"/>
      <c r="R183" s="302"/>
      <c r="S183" s="302"/>
      <c r="T183" s="302"/>
      <c r="U183" s="302"/>
      <c r="V183" s="302"/>
      <c r="W183" s="302"/>
      <c r="X183" s="302"/>
      <c r="Y183" s="302"/>
      <c r="Z183" s="302"/>
      <c r="AA183" s="66"/>
      <c r="AB183" s="66"/>
      <c r="AC183" s="83"/>
    </row>
    <row r="184" spans="1:68" ht="27" customHeight="1" x14ac:dyDescent="0.25">
      <c r="A184" s="63" t="s">
        <v>278</v>
      </c>
      <c r="B184" s="63" t="s">
        <v>279</v>
      </c>
      <c r="C184" s="36">
        <v>4301135707</v>
      </c>
      <c r="D184" s="283">
        <v>4620207490198</v>
      </c>
      <c r="E184" s="283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99</v>
      </c>
      <c r="M184" s="38" t="s">
        <v>86</v>
      </c>
      <c r="N184" s="38"/>
      <c r="O184" s="37">
        <v>180</v>
      </c>
      <c r="P184" s="3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5"/>
      <c r="R184" s="285"/>
      <c r="S184" s="285"/>
      <c r="T184" s="286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03" t="s">
        <v>280</v>
      </c>
      <c r="AG184" s="81"/>
      <c r="AJ184" s="87" t="s">
        <v>100</v>
      </c>
      <c r="AK184" s="87">
        <v>14</v>
      </c>
      <c r="BB184" s="204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281</v>
      </c>
      <c r="B185" s="63" t="s">
        <v>282</v>
      </c>
      <c r="C185" s="36">
        <v>4301135696</v>
      </c>
      <c r="D185" s="283">
        <v>4620207490235</v>
      </c>
      <c r="E185" s="283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99</v>
      </c>
      <c r="M185" s="38" t="s">
        <v>86</v>
      </c>
      <c r="N185" s="38"/>
      <c r="O185" s="37">
        <v>180</v>
      </c>
      <c r="P185" s="3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5"/>
      <c r="R185" s="285"/>
      <c r="S185" s="285"/>
      <c r="T185" s="286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283</v>
      </c>
      <c r="AG185" s="81"/>
      <c r="AJ185" s="87" t="s">
        <v>100</v>
      </c>
      <c r="AK185" s="87">
        <v>14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284</v>
      </c>
      <c r="B186" s="63" t="s">
        <v>285</v>
      </c>
      <c r="C186" s="36">
        <v>4301135697</v>
      </c>
      <c r="D186" s="283">
        <v>4620207490259</v>
      </c>
      <c r="E186" s="283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99</v>
      </c>
      <c r="M186" s="38" t="s">
        <v>86</v>
      </c>
      <c r="N186" s="38"/>
      <c r="O186" s="37">
        <v>180</v>
      </c>
      <c r="P186" s="3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5"/>
      <c r="R186" s="285"/>
      <c r="S186" s="285"/>
      <c r="T186" s="286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7" t="s">
        <v>280</v>
      </c>
      <c r="AG186" s="81"/>
      <c r="AJ186" s="87" t="s">
        <v>100</v>
      </c>
      <c r="AK186" s="87">
        <v>14</v>
      </c>
      <c r="BB186" s="208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286</v>
      </c>
      <c r="B187" s="63" t="s">
        <v>287</v>
      </c>
      <c r="C187" s="36">
        <v>4301135681</v>
      </c>
      <c r="D187" s="283">
        <v>4620207490143</v>
      </c>
      <c r="E187" s="283"/>
      <c r="F187" s="62">
        <v>0.22</v>
      </c>
      <c r="G187" s="37">
        <v>12</v>
      </c>
      <c r="H187" s="62">
        <v>2.64</v>
      </c>
      <c r="I187" s="62">
        <v>3.3435999999999999</v>
      </c>
      <c r="J187" s="37">
        <v>70</v>
      </c>
      <c r="K187" s="37" t="s">
        <v>96</v>
      </c>
      <c r="L187" s="37" t="s">
        <v>99</v>
      </c>
      <c r="M187" s="38" t="s">
        <v>86</v>
      </c>
      <c r="N187" s="38"/>
      <c r="O187" s="37">
        <v>180</v>
      </c>
      <c r="P187" s="33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5"/>
      <c r="R187" s="285"/>
      <c r="S187" s="285"/>
      <c r="T187" s="286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9" t="s">
        <v>288</v>
      </c>
      <c r="AG187" s="81"/>
      <c r="AJ187" s="87" t="s">
        <v>100</v>
      </c>
      <c r="AK187" s="87">
        <v>14</v>
      </c>
      <c r="BB187" s="210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291"/>
      <c r="B188" s="291"/>
      <c r="C188" s="291"/>
      <c r="D188" s="291"/>
      <c r="E188" s="291"/>
      <c r="F188" s="291"/>
      <c r="G188" s="291"/>
      <c r="H188" s="291"/>
      <c r="I188" s="291"/>
      <c r="J188" s="291"/>
      <c r="K188" s="291"/>
      <c r="L188" s="291"/>
      <c r="M188" s="291"/>
      <c r="N188" s="291"/>
      <c r="O188" s="292"/>
      <c r="P188" s="288" t="s">
        <v>40</v>
      </c>
      <c r="Q188" s="289"/>
      <c r="R188" s="289"/>
      <c r="S188" s="289"/>
      <c r="T188" s="289"/>
      <c r="U188" s="289"/>
      <c r="V188" s="290"/>
      <c r="W188" s="42" t="s">
        <v>39</v>
      </c>
      <c r="X188" s="43">
        <f>IFERROR(SUM(X184:X187),"0")</f>
        <v>0</v>
      </c>
      <c r="Y188" s="43">
        <f>IFERROR(SUM(Y184:Y187),"0")</f>
        <v>0</v>
      </c>
      <c r="Z188" s="43">
        <f>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291"/>
      <c r="B189" s="291"/>
      <c r="C189" s="291"/>
      <c r="D189" s="291"/>
      <c r="E189" s="291"/>
      <c r="F189" s="291"/>
      <c r="G189" s="291"/>
      <c r="H189" s="291"/>
      <c r="I189" s="291"/>
      <c r="J189" s="291"/>
      <c r="K189" s="291"/>
      <c r="L189" s="291"/>
      <c r="M189" s="291"/>
      <c r="N189" s="291"/>
      <c r="O189" s="292"/>
      <c r="P189" s="288" t="s">
        <v>40</v>
      </c>
      <c r="Q189" s="289"/>
      <c r="R189" s="289"/>
      <c r="S189" s="289"/>
      <c r="T189" s="289"/>
      <c r="U189" s="289"/>
      <c r="V189" s="290"/>
      <c r="W189" s="42" t="s">
        <v>0</v>
      </c>
      <c r="X189" s="43">
        <f>IFERROR(SUMPRODUCT(X184:X187*H184:H187),"0")</f>
        <v>0</v>
      </c>
      <c r="Y189" s="43">
        <f>IFERROR(SUMPRODUCT(Y184:Y187*H184:H187),"0")</f>
        <v>0</v>
      </c>
      <c r="Z189" s="42"/>
      <c r="AA189" s="67"/>
      <c r="AB189" s="67"/>
      <c r="AC189" s="67"/>
    </row>
    <row r="190" spans="1:68" ht="16.5" customHeight="1" x14ac:dyDescent="0.25">
      <c r="A190" s="313" t="s">
        <v>289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13"/>
      <c r="Z190" s="313"/>
      <c r="AA190" s="65"/>
      <c r="AB190" s="65"/>
      <c r="AC190" s="82"/>
    </row>
    <row r="191" spans="1:68" ht="14.25" customHeight="1" x14ac:dyDescent="0.25">
      <c r="A191" s="302" t="s">
        <v>82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66"/>
      <c r="AB191" s="66"/>
      <c r="AC191" s="83"/>
    </row>
    <row r="192" spans="1:68" ht="27" customHeight="1" x14ac:dyDescent="0.25">
      <c r="A192" s="63" t="s">
        <v>290</v>
      </c>
      <c r="B192" s="63" t="s">
        <v>291</v>
      </c>
      <c r="C192" s="36">
        <v>4301071108</v>
      </c>
      <c r="D192" s="283">
        <v>4607111035912</v>
      </c>
      <c r="E192" s="283"/>
      <c r="F192" s="62">
        <v>0.43</v>
      </c>
      <c r="G192" s="37">
        <v>16</v>
      </c>
      <c r="H192" s="62">
        <v>6.88</v>
      </c>
      <c r="I192" s="62">
        <v>7.19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328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5"/>
      <c r="R192" s="285"/>
      <c r="S192" s="285"/>
      <c r="T192" s="286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11" t="s">
        <v>292</v>
      </c>
      <c r="AG192" s="81"/>
      <c r="AJ192" s="87" t="s">
        <v>89</v>
      </c>
      <c r="AK192" s="87">
        <v>1</v>
      </c>
      <c r="BB192" s="212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293</v>
      </c>
      <c r="B193" s="63" t="s">
        <v>294</v>
      </c>
      <c r="C193" s="36">
        <v>4301071110</v>
      </c>
      <c r="D193" s="283">
        <v>4607111035103</v>
      </c>
      <c r="E193" s="283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29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5"/>
      <c r="R193" s="285"/>
      <c r="S193" s="285"/>
      <c r="T193" s="286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13" t="s">
        <v>292</v>
      </c>
      <c r="AG193" s="81"/>
      <c r="AJ193" s="87" t="s">
        <v>89</v>
      </c>
      <c r="AK193" s="87">
        <v>1</v>
      </c>
      <c r="BB193" s="214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295</v>
      </c>
      <c r="B194" s="63" t="s">
        <v>296</v>
      </c>
      <c r="C194" s="36">
        <v>4301071109</v>
      </c>
      <c r="D194" s="283">
        <v>4607111035929</v>
      </c>
      <c r="E194" s="283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30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5"/>
      <c r="R194" s="285"/>
      <c r="S194" s="285"/>
      <c r="T194" s="286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15" t="s">
        <v>292</v>
      </c>
      <c r="AG194" s="81"/>
      <c r="AJ194" s="87" t="s">
        <v>89</v>
      </c>
      <c r="AK194" s="87">
        <v>1</v>
      </c>
      <c r="BB194" s="216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4301071106</v>
      </c>
      <c r="D195" s="283">
        <v>4607111035882</v>
      </c>
      <c r="E195" s="283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31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5"/>
      <c r="R195" s="285"/>
      <c r="S195" s="285"/>
      <c r="T195" s="286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7" t="s">
        <v>292</v>
      </c>
      <c r="AG195" s="81"/>
      <c r="AJ195" s="87" t="s">
        <v>89</v>
      </c>
      <c r="AK195" s="87">
        <v>1</v>
      </c>
      <c r="BB195" s="218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299</v>
      </c>
      <c r="B196" s="63" t="s">
        <v>300</v>
      </c>
      <c r="C196" s="36">
        <v>4301071107</v>
      </c>
      <c r="D196" s="283">
        <v>4607111035905</v>
      </c>
      <c r="E196" s="283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326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5"/>
      <c r="R196" s="285"/>
      <c r="S196" s="285"/>
      <c r="T196" s="286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9" t="s">
        <v>292</v>
      </c>
      <c r="AG196" s="81"/>
      <c r="AJ196" s="87" t="s">
        <v>89</v>
      </c>
      <c r="AK196" s="87">
        <v>1</v>
      </c>
      <c r="BB196" s="220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291"/>
      <c r="B197" s="291"/>
      <c r="C197" s="291"/>
      <c r="D197" s="291"/>
      <c r="E197" s="291"/>
      <c r="F197" s="291"/>
      <c r="G197" s="291"/>
      <c r="H197" s="291"/>
      <c r="I197" s="291"/>
      <c r="J197" s="291"/>
      <c r="K197" s="291"/>
      <c r="L197" s="291"/>
      <c r="M197" s="291"/>
      <c r="N197" s="291"/>
      <c r="O197" s="292"/>
      <c r="P197" s="288" t="s">
        <v>40</v>
      </c>
      <c r="Q197" s="289"/>
      <c r="R197" s="289"/>
      <c r="S197" s="289"/>
      <c r="T197" s="289"/>
      <c r="U197" s="289"/>
      <c r="V197" s="290"/>
      <c r="W197" s="42" t="s">
        <v>39</v>
      </c>
      <c r="X197" s="43">
        <f>IFERROR(SUM(X192:X196),"0")</f>
        <v>0</v>
      </c>
      <c r="Y197" s="43">
        <f>IFERROR(SUM(Y192:Y196),"0")</f>
        <v>0</v>
      </c>
      <c r="Z197" s="43">
        <f>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291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2"/>
      <c r="P198" s="288" t="s">
        <v>40</v>
      </c>
      <c r="Q198" s="289"/>
      <c r="R198" s="289"/>
      <c r="S198" s="289"/>
      <c r="T198" s="289"/>
      <c r="U198" s="289"/>
      <c r="V198" s="290"/>
      <c r="W198" s="42" t="s">
        <v>0</v>
      </c>
      <c r="X198" s="43">
        <f>IFERROR(SUMPRODUCT(X192:X196*H192:H196),"0")</f>
        <v>0</v>
      </c>
      <c r="Y198" s="43">
        <f>IFERROR(SUMPRODUCT(Y192:Y196*H192:H196),"0")</f>
        <v>0</v>
      </c>
      <c r="Z198" s="42"/>
      <c r="AA198" s="67"/>
      <c r="AB198" s="67"/>
      <c r="AC198" s="67"/>
    </row>
    <row r="199" spans="1:68" ht="16.5" customHeight="1" x14ac:dyDescent="0.25">
      <c r="A199" s="313" t="s">
        <v>301</v>
      </c>
      <c r="B199" s="313"/>
      <c r="C199" s="313"/>
      <c r="D199" s="313"/>
      <c r="E199" s="313"/>
      <c r="F199" s="313"/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  <c r="T199" s="313"/>
      <c r="U199" s="313"/>
      <c r="V199" s="313"/>
      <c r="W199" s="313"/>
      <c r="X199" s="313"/>
      <c r="Y199" s="313"/>
      <c r="Z199" s="313"/>
      <c r="AA199" s="65"/>
      <c r="AB199" s="65"/>
      <c r="AC199" s="82"/>
    </row>
    <row r="200" spans="1:68" ht="14.25" customHeight="1" x14ac:dyDescent="0.25">
      <c r="A200" s="302" t="s">
        <v>82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66"/>
      <c r="AB200" s="66"/>
      <c r="AC200" s="83"/>
    </row>
    <row r="201" spans="1:68" ht="27" customHeight="1" x14ac:dyDescent="0.25">
      <c r="A201" s="63" t="s">
        <v>302</v>
      </c>
      <c r="B201" s="63" t="s">
        <v>303</v>
      </c>
      <c r="C201" s="36">
        <v>4301071097</v>
      </c>
      <c r="D201" s="283">
        <v>4620207491096</v>
      </c>
      <c r="E201" s="283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99</v>
      </c>
      <c r="M201" s="38" t="s">
        <v>86</v>
      </c>
      <c r="N201" s="38"/>
      <c r="O201" s="37">
        <v>180</v>
      </c>
      <c r="P201" s="327" t="s">
        <v>304</v>
      </c>
      <c r="Q201" s="285"/>
      <c r="R201" s="285"/>
      <c r="S201" s="285"/>
      <c r="T201" s="286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1" t="s">
        <v>305</v>
      </c>
      <c r="AG201" s="81"/>
      <c r="AJ201" s="87" t="s">
        <v>100</v>
      </c>
      <c r="AK201" s="87">
        <v>12</v>
      </c>
      <c r="BB201" s="22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291"/>
      <c r="B202" s="291"/>
      <c r="C202" s="291"/>
      <c r="D202" s="291"/>
      <c r="E202" s="291"/>
      <c r="F202" s="291"/>
      <c r="G202" s="291"/>
      <c r="H202" s="291"/>
      <c r="I202" s="291"/>
      <c r="J202" s="291"/>
      <c r="K202" s="291"/>
      <c r="L202" s="291"/>
      <c r="M202" s="291"/>
      <c r="N202" s="291"/>
      <c r="O202" s="292"/>
      <c r="P202" s="288" t="s">
        <v>40</v>
      </c>
      <c r="Q202" s="289"/>
      <c r="R202" s="289"/>
      <c r="S202" s="289"/>
      <c r="T202" s="289"/>
      <c r="U202" s="289"/>
      <c r="V202" s="290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291"/>
      <c r="B203" s="291"/>
      <c r="C203" s="291"/>
      <c r="D203" s="291"/>
      <c r="E203" s="291"/>
      <c r="F203" s="291"/>
      <c r="G203" s="291"/>
      <c r="H203" s="291"/>
      <c r="I203" s="291"/>
      <c r="J203" s="291"/>
      <c r="K203" s="291"/>
      <c r="L203" s="291"/>
      <c r="M203" s="291"/>
      <c r="N203" s="291"/>
      <c r="O203" s="292"/>
      <c r="P203" s="288" t="s">
        <v>40</v>
      </c>
      <c r="Q203" s="289"/>
      <c r="R203" s="289"/>
      <c r="S203" s="289"/>
      <c r="T203" s="289"/>
      <c r="U203" s="289"/>
      <c r="V203" s="290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13" t="s">
        <v>306</v>
      </c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  <c r="T204" s="313"/>
      <c r="U204" s="313"/>
      <c r="V204" s="313"/>
      <c r="W204" s="313"/>
      <c r="X204" s="313"/>
      <c r="Y204" s="313"/>
      <c r="Z204" s="313"/>
      <c r="AA204" s="65"/>
      <c r="AB204" s="65"/>
      <c r="AC204" s="82"/>
    </row>
    <row r="205" spans="1:68" ht="14.25" customHeight="1" x14ac:dyDescent="0.25">
      <c r="A205" s="302" t="s">
        <v>82</v>
      </c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  <c r="X205" s="302"/>
      <c r="Y205" s="302"/>
      <c r="Z205" s="302"/>
      <c r="AA205" s="66"/>
      <c r="AB205" s="66"/>
      <c r="AC205" s="83"/>
    </row>
    <row r="206" spans="1:68" ht="27" customHeight="1" x14ac:dyDescent="0.25">
      <c r="A206" s="63" t="s">
        <v>307</v>
      </c>
      <c r="B206" s="63" t="s">
        <v>308</v>
      </c>
      <c r="C206" s="36">
        <v>4301071093</v>
      </c>
      <c r="D206" s="283">
        <v>4620207490709</v>
      </c>
      <c r="E206" s="283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32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5"/>
      <c r="R206" s="285"/>
      <c r="S206" s="285"/>
      <c r="T206" s="286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3" t="s">
        <v>309</v>
      </c>
      <c r="AG206" s="81"/>
      <c r="AJ206" s="87" t="s">
        <v>89</v>
      </c>
      <c r="AK206" s="87">
        <v>1</v>
      </c>
      <c r="BB206" s="22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2"/>
      <c r="P207" s="288" t="s">
        <v>40</v>
      </c>
      <c r="Q207" s="289"/>
      <c r="R207" s="289"/>
      <c r="S207" s="289"/>
      <c r="T207" s="289"/>
      <c r="U207" s="289"/>
      <c r="V207" s="290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291"/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2"/>
      <c r="P208" s="288" t="s">
        <v>40</v>
      </c>
      <c r="Q208" s="289"/>
      <c r="R208" s="289"/>
      <c r="S208" s="289"/>
      <c r="T208" s="289"/>
      <c r="U208" s="289"/>
      <c r="V208" s="290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02" t="s">
        <v>137</v>
      </c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66"/>
      <c r="AB209" s="66"/>
      <c r="AC209" s="83"/>
    </row>
    <row r="210" spans="1:68" ht="27" customHeight="1" x14ac:dyDescent="0.25">
      <c r="A210" s="63" t="s">
        <v>310</v>
      </c>
      <c r="B210" s="63" t="s">
        <v>311</v>
      </c>
      <c r="C210" s="36">
        <v>4301135692</v>
      </c>
      <c r="D210" s="283">
        <v>4620207490570</v>
      </c>
      <c r="E210" s="283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99</v>
      </c>
      <c r="M210" s="38" t="s">
        <v>86</v>
      </c>
      <c r="N210" s="38"/>
      <c r="O210" s="37">
        <v>180</v>
      </c>
      <c r="P210" s="3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5"/>
      <c r="R210" s="285"/>
      <c r="S210" s="285"/>
      <c r="T210" s="286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25" t="s">
        <v>312</v>
      </c>
      <c r="AG210" s="81"/>
      <c r="AJ210" s="87" t="s">
        <v>100</v>
      </c>
      <c r="AK210" s="87">
        <v>14</v>
      </c>
      <c r="BB210" s="226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313</v>
      </c>
      <c r="B211" s="63" t="s">
        <v>314</v>
      </c>
      <c r="C211" s="36">
        <v>4301135691</v>
      </c>
      <c r="D211" s="283">
        <v>4620207490549</v>
      </c>
      <c r="E211" s="283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99</v>
      </c>
      <c r="M211" s="38" t="s">
        <v>86</v>
      </c>
      <c r="N211" s="38"/>
      <c r="O211" s="37">
        <v>180</v>
      </c>
      <c r="P211" s="3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5"/>
      <c r="R211" s="285"/>
      <c r="S211" s="285"/>
      <c r="T211" s="286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7" t="s">
        <v>312</v>
      </c>
      <c r="AG211" s="81"/>
      <c r="AJ211" s="87" t="s">
        <v>100</v>
      </c>
      <c r="AK211" s="87">
        <v>14</v>
      </c>
      <c r="BB211" s="228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315</v>
      </c>
      <c r="B212" s="63" t="s">
        <v>316</v>
      </c>
      <c r="C212" s="36">
        <v>4301135694</v>
      </c>
      <c r="D212" s="283">
        <v>4620207490501</v>
      </c>
      <c r="E212" s="283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99</v>
      </c>
      <c r="M212" s="38" t="s">
        <v>86</v>
      </c>
      <c r="N212" s="38"/>
      <c r="O212" s="37">
        <v>180</v>
      </c>
      <c r="P212" s="3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5"/>
      <c r="R212" s="285"/>
      <c r="S212" s="285"/>
      <c r="T212" s="286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9" t="s">
        <v>312</v>
      </c>
      <c r="AG212" s="81"/>
      <c r="AJ212" s="87" t="s">
        <v>100</v>
      </c>
      <c r="AK212" s="87">
        <v>14</v>
      </c>
      <c r="BB212" s="230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291"/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2"/>
      <c r="P213" s="288" t="s">
        <v>40</v>
      </c>
      <c r="Q213" s="289"/>
      <c r="R213" s="289"/>
      <c r="S213" s="289"/>
      <c r="T213" s="289"/>
      <c r="U213" s="289"/>
      <c r="V213" s="290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291"/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2"/>
      <c r="P214" s="288" t="s">
        <v>40</v>
      </c>
      <c r="Q214" s="289"/>
      <c r="R214" s="289"/>
      <c r="S214" s="289"/>
      <c r="T214" s="289"/>
      <c r="U214" s="289"/>
      <c r="V214" s="290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13" t="s">
        <v>317</v>
      </c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X215" s="313"/>
      <c r="Y215" s="313"/>
      <c r="Z215" s="313"/>
      <c r="AA215" s="65"/>
      <c r="AB215" s="65"/>
      <c r="AC215" s="82"/>
    </row>
    <row r="216" spans="1:68" ht="14.25" customHeight="1" x14ac:dyDescent="0.25">
      <c r="A216" s="302" t="s">
        <v>82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66"/>
      <c r="AB216" s="66"/>
      <c r="AC216" s="83"/>
    </row>
    <row r="217" spans="1:68" ht="16.5" customHeight="1" x14ac:dyDescent="0.25">
      <c r="A217" s="63" t="s">
        <v>318</v>
      </c>
      <c r="B217" s="63" t="s">
        <v>319</v>
      </c>
      <c r="C217" s="36">
        <v>4301071099</v>
      </c>
      <c r="D217" s="283">
        <v>4607111039019</v>
      </c>
      <c r="E217" s="283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320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5"/>
      <c r="R217" s="285"/>
      <c r="S217" s="285"/>
      <c r="T217" s="286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320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321</v>
      </c>
      <c r="B218" s="63" t="s">
        <v>322</v>
      </c>
      <c r="C218" s="36">
        <v>4301071100</v>
      </c>
      <c r="D218" s="283">
        <v>4607111038708</v>
      </c>
      <c r="E218" s="283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321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5"/>
      <c r="R218" s="285"/>
      <c r="S218" s="285"/>
      <c r="T218" s="286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320</v>
      </c>
      <c r="AG218" s="81"/>
      <c r="AJ218" s="87" t="s">
        <v>89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291"/>
      <c r="B219" s="291"/>
      <c r="C219" s="291"/>
      <c r="D219" s="291"/>
      <c r="E219" s="291"/>
      <c r="F219" s="291"/>
      <c r="G219" s="291"/>
      <c r="H219" s="291"/>
      <c r="I219" s="291"/>
      <c r="J219" s="291"/>
      <c r="K219" s="291"/>
      <c r="L219" s="291"/>
      <c r="M219" s="291"/>
      <c r="N219" s="291"/>
      <c r="O219" s="292"/>
      <c r="P219" s="288" t="s">
        <v>40</v>
      </c>
      <c r="Q219" s="289"/>
      <c r="R219" s="289"/>
      <c r="S219" s="289"/>
      <c r="T219" s="289"/>
      <c r="U219" s="289"/>
      <c r="V219" s="290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291"/>
      <c r="B220" s="291"/>
      <c r="C220" s="291"/>
      <c r="D220" s="291"/>
      <c r="E220" s="291"/>
      <c r="F220" s="291"/>
      <c r="G220" s="291"/>
      <c r="H220" s="291"/>
      <c r="I220" s="291"/>
      <c r="J220" s="291"/>
      <c r="K220" s="291"/>
      <c r="L220" s="291"/>
      <c r="M220" s="291"/>
      <c r="N220" s="291"/>
      <c r="O220" s="292"/>
      <c r="P220" s="288" t="s">
        <v>40</v>
      </c>
      <c r="Q220" s="289"/>
      <c r="R220" s="289"/>
      <c r="S220" s="289"/>
      <c r="T220" s="289"/>
      <c r="U220" s="289"/>
      <c r="V220" s="290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12" t="s">
        <v>323</v>
      </c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12"/>
      <c r="V221" s="312"/>
      <c r="W221" s="312"/>
      <c r="X221" s="312"/>
      <c r="Y221" s="312"/>
      <c r="Z221" s="312"/>
      <c r="AA221" s="54"/>
      <c r="AB221" s="54"/>
      <c r="AC221" s="54"/>
    </row>
    <row r="222" spans="1:68" ht="16.5" customHeight="1" x14ac:dyDescent="0.25">
      <c r="A222" s="313" t="s">
        <v>324</v>
      </c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  <c r="T222" s="313"/>
      <c r="U222" s="313"/>
      <c r="V222" s="313"/>
      <c r="W222" s="313"/>
      <c r="X222" s="313"/>
      <c r="Y222" s="313"/>
      <c r="Z222" s="313"/>
      <c r="AA222" s="65"/>
      <c r="AB222" s="65"/>
      <c r="AC222" s="82"/>
    </row>
    <row r="223" spans="1:68" ht="14.25" customHeight="1" x14ac:dyDescent="0.25">
      <c r="A223" s="302" t="s">
        <v>82</v>
      </c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  <c r="U223" s="302"/>
      <c r="V223" s="302"/>
      <c r="W223" s="302"/>
      <c r="X223" s="302"/>
      <c r="Y223" s="302"/>
      <c r="Z223" s="302"/>
      <c r="AA223" s="66"/>
      <c r="AB223" s="66"/>
      <c r="AC223" s="83"/>
    </row>
    <row r="224" spans="1:68" ht="27" customHeight="1" x14ac:dyDescent="0.25">
      <c r="A224" s="63" t="s">
        <v>325</v>
      </c>
      <c r="B224" s="63" t="s">
        <v>326</v>
      </c>
      <c r="C224" s="36">
        <v>4301071036</v>
      </c>
      <c r="D224" s="283">
        <v>4607111036162</v>
      </c>
      <c r="E224" s="283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31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5"/>
      <c r="R224" s="285"/>
      <c r="S224" s="285"/>
      <c r="T224" s="286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5" t="s">
        <v>327</v>
      </c>
      <c r="AG224" s="81"/>
      <c r="AJ224" s="87" t="s">
        <v>89</v>
      </c>
      <c r="AK224" s="87">
        <v>1</v>
      </c>
      <c r="BB224" s="23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291"/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2"/>
      <c r="P225" s="288" t="s">
        <v>40</v>
      </c>
      <c r="Q225" s="289"/>
      <c r="R225" s="289"/>
      <c r="S225" s="289"/>
      <c r="T225" s="289"/>
      <c r="U225" s="289"/>
      <c r="V225" s="290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291"/>
      <c r="B226" s="291"/>
      <c r="C226" s="291"/>
      <c r="D226" s="291"/>
      <c r="E226" s="291"/>
      <c r="F226" s="291"/>
      <c r="G226" s="291"/>
      <c r="H226" s="291"/>
      <c r="I226" s="291"/>
      <c r="J226" s="291"/>
      <c r="K226" s="291"/>
      <c r="L226" s="291"/>
      <c r="M226" s="291"/>
      <c r="N226" s="291"/>
      <c r="O226" s="292"/>
      <c r="P226" s="288" t="s">
        <v>40</v>
      </c>
      <c r="Q226" s="289"/>
      <c r="R226" s="289"/>
      <c r="S226" s="289"/>
      <c r="T226" s="289"/>
      <c r="U226" s="289"/>
      <c r="V226" s="290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12" t="s">
        <v>328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12"/>
      <c r="Y227" s="312"/>
      <c r="Z227" s="312"/>
      <c r="AA227" s="54"/>
      <c r="AB227" s="54"/>
      <c r="AC227" s="54"/>
    </row>
    <row r="228" spans="1:68" ht="16.5" customHeight="1" x14ac:dyDescent="0.25">
      <c r="A228" s="313" t="s">
        <v>329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13"/>
      <c r="Y228" s="313"/>
      <c r="Z228" s="313"/>
      <c r="AA228" s="65"/>
      <c r="AB228" s="65"/>
      <c r="AC228" s="82"/>
    </row>
    <row r="229" spans="1:68" ht="14.25" customHeight="1" x14ac:dyDescent="0.25">
      <c r="A229" s="302" t="s">
        <v>82</v>
      </c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66"/>
      <c r="AB229" s="66"/>
      <c r="AC229" s="83"/>
    </row>
    <row r="230" spans="1:68" ht="27" customHeight="1" x14ac:dyDescent="0.25">
      <c r="A230" s="63" t="s">
        <v>330</v>
      </c>
      <c r="B230" s="63" t="s">
        <v>331</v>
      </c>
      <c r="C230" s="36">
        <v>4301071029</v>
      </c>
      <c r="D230" s="283">
        <v>4607111035899</v>
      </c>
      <c r="E230" s="283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99</v>
      </c>
      <c r="M230" s="38" t="s">
        <v>86</v>
      </c>
      <c r="N230" s="38"/>
      <c r="O230" s="37">
        <v>180</v>
      </c>
      <c r="P230" s="3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5"/>
      <c r="R230" s="285"/>
      <c r="S230" s="285"/>
      <c r="T230" s="286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7" t="s">
        <v>253</v>
      </c>
      <c r="AG230" s="81"/>
      <c r="AJ230" s="87" t="s">
        <v>100</v>
      </c>
      <c r="AK230" s="87">
        <v>12</v>
      </c>
      <c r="BB230" s="23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291"/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2"/>
      <c r="P231" s="288" t="s">
        <v>40</v>
      </c>
      <c r="Q231" s="289"/>
      <c r="R231" s="289"/>
      <c r="S231" s="289"/>
      <c r="T231" s="289"/>
      <c r="U231" s="289"/>
      <c r="V231" s="290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291"/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2"/>
      <c r="P232" s="288" t="s">
        <v>40</v>
      </c>
      <c r="Q232" s="289"/>
      <c r="R232" s="289"/>
      <c r="S232" s="289"/>
      <c r="T232" s="289"/>
      <c r="U232" s="289"/>
      <c r="V232" s="290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12" t="s">
        <v>332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312"/>
      <c r="Z233" s="312"/>
      <c r="AA233" s="54"/>
      <c r="AB233" s="54"/>
      <c r="AC233" s="54"/>
    </row>
    <row r="234" spans="1:68" ht="16.5" customHeight="1" x14ac:dyDescent="0.25">
      <c r="A234" s="313" t="s">
        <v>333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13"/>
      <c r="Y234" s="313"/>
      <c r="Z234" s="313"/>
      <c r="AA234" s="65"/>
      <c r="AB234" s="65"/>
      <c r="AC234" s="82"/>
    </row>
    <row r="235" spans="1:68" ht="14.25" customHeight="1" x14ac:dyDescent="0.25">
      <c r="A235" s="302" t="s">
        <v>334</v>
      </c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  <c r="AA235" s="66"/>
      <c r="AB235" s="66"/>
      <c r="AC235" s="83"/>
    </row>
    <row r="236" spans="1:68" ht="27" customHeight="1" x14ac:dyDescent="0.25">
      <c r="A236" s="63" t="s">
        <v>335</v>
      </c>
      <c r="B236" s="63" t="s">
        <v>336</v>
      </c>
      <c r="C236" s="36">
        <v>4301133004</v>
      </c>
      <c r="D236" s="283">
        <v>4607111039774</v>
      </c>
      <c r="E236" s="283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31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5"/>
      <c r="R236" s="285"/>
      <c r="S236" s="285"/>
      <c r="T236" s="286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9" t="s">
        <v>337</v>
      </c>
      <c r="AG236" s="81"/>
      <c r="AJ236" s="87" t="s">
        <v>89</v>
      </c>
      <c r="AK236" s="87">
        <v>1</v>
      </c>
      <c r="BB236" s="240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291"/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2"/>
      <c r="P237" s="288" t="s">
        <v>40</v>
      </c>
      <c r="Q237" s="289"/>
      <c r="R237" s="289"/>
      <c r="S237" s="289"/>
      <c r="T237" s="289"/>
      <c r="U237" s="289"/>
      <c r="V237" s="290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291"/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2"/>
      <c r="P238" s="288" t="s">
        <v>40</v>
      </c>
      <c r="Q238" s="289"/>
      <c r="R238" s="289"/>
      <c r="S238" s="289"/>
      <c r="T238" s="289"/>
      <c r="U238" s="289"/>
      <c r="V238" s="290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02" t="s">
        <v>137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66"/>
      <c r="AB239" s="66"/>
      <c r="AC239" s="83"/>
    </row>
    <row r="240" spans="1:68" ht="37.5" customHeight="1" x14ac:dyDescent="0.25">
      <c r="A240" s="63" t="s">
        <v>338</v>
      </c>
      <c r="B240" s="63" t="s">
        <v>339</v>
      </c>
      <c r="C240" s="36">
        <v>4301135400</v>
      </c>
      <c r="D240" s="283">
        <v>4607111039361</v>
      </c>
      <c r="E240" s="283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99</v>
      </c>
      <c r="M240" s="38" t="s">
        <v>86</v>
      </c>
      <c r="N240" s="38"/>
      <c r="O240" s="37">
        <v>180</v>
      </c>
      <c r="P240" s="3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5"/>
      <c r="R240" s="285"/>
      <c r="S240" s="285"/>
      <c r="T240" s="286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41" t="s">
        <v>337</v>
      </c>
      <c r="AG240" s="81"/>
      <c r="AJ240" s="87" t="s">
        <v>100</v>
      </c>
      <c r="AK240" s="87">
        <v>14</v>
      </c>
      <c r="BB240" s="242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2"/>
      <c r="P241" s="288" t="s">
        <v>40</v>
      </c>
      <c r="Q241" s="289"/>
      <c r="R241" s="289"/>
      <c r="S241" s="289"/>
      <c r="T241" s="289"/>
      <c r="U241" s="289"/>
      <c r="V241" s="290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291"/>
      <c r="B242" s="291"/>
      <c r="C242" s="291"/>
      <c r="D242" s="291"/>
      <c r="E242" s="291"/>
      <c r="F242" s="291"/>
      <c r="G242" s="291"/>
      <c r="H242" s="291"/>
      <c r="I242" s="291"/>
      <c r="J242" s="291"/>
      <c r="K242" s="291"/>
      <c r="L242" s="291"/>
      <c r="M242" s="291"/>
      <c r="N242" s="291"/>
      <c r="O242" s="292"/>
      <c r="P242" s="288" t="s">
        <v>40</v>
      </c>
      <c r="Q242" s="289"/>
      <c r="R242" s="289"/>
      <c r="S242" s="289"/>
      <c r="T242" s="289"/>
      <c r="U242" s="289"/>
      <c r="V242" s="290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12" t="s">
        <v>340</v>
      </c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  <c r="R243" s="312"/>
      <c r="S243" s="312"/>
      <c r="T243" s="312"/>
      <c r="U243" s="312"/>
      <c r="V243" s="312"/>
      <c r="W243" s="312"/>
      <c r="X243" s="312"/>
      <c r="Y243" s="312"/>
      <c r="Z243" s="312"/>
      <c r="AA243" s="54"/>
      <c r="AB243" s="54"/>
      <c r="AC243" s="54"/>
    </row>
    <row r="244" spans="1:68" ht="16.5" customHeight="1" x14ac:dyDescent="0.25">
      <c r="A244" s="313" t="s">
        <v>340</v>
      </c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  <c r="T244" s="313"/>
      <c r="U244" s="313"/>
      <c r="V244" s="313"/>
      <c r="W244" s="313"/>
      <c r="X244" s="313"/>
      <c r="Y244" s="313"/>
      <c r="Z244" s="313"/>
      <c r="AA244" s="65"/>
      <c r="AB244" s="65"/>
      <c r="AC244" s="82"/>
    </row>
    <row r="245" spans="1:68" ht="14.25" customHeight="1" x14ac:dyDescent="0.25">
      <c r="A245" s="302" t="s">
        <v>82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66"/>
      <c r="AB245" s="66"/>
      <c r="AC245" s="83"/>
    </row>
    <row r="246" spans="1:68" ht="27" customHeight="1" x14ac:dyDescent="0.25">
      <c r="A246" s="63" t="s">
        <v>341</v>
      </c>
      <c r="B246" s="63" t="s">
        <v>342</v>
      </c>
      <c r="C246" s="36">
        <v>4301071014</v>
      </c>
      <c r="D246" s="283">
        <v>4640242181264</v>
      </c>
      <c r="E246" s="283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3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5"/>
      <c r="R246" s="285"/>
      <c r="S246" s="285"/>
      <c r="T246" s="286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3" t="s">
        <v>343</v>
      </c>
      <c r="AG246" s="81"/>
      <c r="AJ246" s="87" t="s">
        <v>89</v>
      </c>
      <c r="AK246" s="87">
        <v>1</v>
      </c>
      <c r="BB246" s="244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344</v>
      </c>
      <c r="B247" s="63" t="s">
        <v>345</v>
      </c>
      <c r="C247" s="36">
        <v>4301071021</v>
      </c>
      <c r="D247" s="283">
        <v>4640242181325</v>
      </c>
      <c r="E247" s="283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99</v>
      </c>
      <c r="M247" s="38" t="s">
        <v>86</v>
      </c>
      <c r="N247" s="38"/>
      <c r="O247" s="37">
        <v>180</v>
      </c>
      <c r="P247" s="31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5"/>
      <c r="R247" s="285"/>
      <c r="S247" s="285"/>
      <c r="T247" s="286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45" t="s">
        <v>343</v>
      </c>
      <c r="AG247" s="81"/>
      <c r="AJ247" s="87" t="s">
        <v>100</v>
      </c>
      <c r="AK247" s="87">
        <v>12</v>
      </c>
      <c r="BB247" s="24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346</v>
      </c>
      <c r="B248" s="63" t="s">
        <v>347</v>
      </c>
      <c r="C248" s="36">
        <v>4301070993</v>
      </c>
      <c r="D248" s="283">
        <v>4640242180670</v>
      </c>
      <c r="E248" s="283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99</v>
      </c>
      <c r="M248" s="38" t="s">
        <v>86</v>
      </c>
      <c r="N248" s="38"/>
      <c r="O248" s="37">
        <v>180</v>
      </c>
      <c r="P248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5"/>
      <c r="R248" s="285"/>
      <c r="S248" s="285"/>
      <c r="T248" s="286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7" t="s">
        <v>348</v>
      </c>
      <c r="AG248" s="81"/>
      <c r="AJ248" s="87" t="s">
        <v>100</v>
      </c>
      <c r="AK248" s="87">
        <v>12</v>
      </c>
      <c r="BB248" s="24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291"/>
      <c r="B249" s="291"/>
      <c r="C249" s="291"/>
      <c r="D249" s="291"/>
      <c r="E249" s="291"/>
      <c r="F249" s="291"/>
      <c r="G249" s="291"/>
      <c r="H249" s="291"/>
      <c r="I249" s="291"/>
      <c r="J249" s="291"/>
      <c r="K249" s="291"/>
      <c r="L249" s="291"/>
      <c r="M249" s="291"/>
      <c r="N249" s="291"/>
      <c r="O249" s="292"/>
      <c r="P249" s="288" t="s">
        <v>40</v>
      </c>
      <c r="Q249" s="289"/>
      <c r="R249" s="289"/>
      <c r="S249" s="289"/>
      <c r="T249" s="289"/>
      <c r="U249" s="289"/>
      <c r="V249" s="290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291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2"/>
      <c r="P250" s="288" t="s">
        <v>40</v>
      </c>
      <c r="Q250" s="289"/>
      <c r="R250" s="289"/>
      <c r="S250" s="289"/>
      <c r="T250" s="289"/>
      <c r="U250" s="289"/>
      <c r="V250" s="290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02" t="s">
        <v>91</v>
      </c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2"/>
      <c r="S251" s="302"/>
      <c r="T251" s="302"/>
      <c r="U251" s="302"/>
      <c r="V251" s="302"/>
      <c r="W251" s="302"/>
      <c r="X251" s="302"/>
      <c r="Y251" s="302"/>
      <c r="Z251" s="302"/>
      <c r="AA251" s="66"/>
      <c r="AB251" s="66"/>
      <c r="AC251" s="83"/>
    </row>
    <row r="252" spans="1:68" ht="27" customHeight="1" x14ac:dyDescent="0.25">
      <c r="A252" s="63" t="s">
        <v>349</v>
      </c>
      <c r="B252" s="63" t="s">
        <v>350</v>
      </c>
      <c r="C252" s="36">
        <v>4301132080</v>
      </c>
      <c r="D252" s="283">
        <v>4640242180397</v>
      </c>
      <c r="E252" s="283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99</v>
      </c>
      <c r="M252" s="38" t="s">
        <v>86</v>
      </c>
      <c r="N252" s="38"/>
      <c r="O252" s="37">
        <v>180</v>
      </c>
      <c r="P252" s="3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5"/>
      <c r="R252" s="285"/>
      <c r="S252" s="285"/>
      <c r="T252" s="286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9" t="s">
        <v>351</v>
      </c>
      <c r="AG252" s="81"/>
      <c r="AJ252" s="87" t="s">
        <v>100</v>
      </c>
      <c r="AK252" s="87">
        <v>12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352</v>
      </c>
      <c r="B253" s="63" t="s">
        <v>353</v>
      </c>
      <c r="C253" s="36">
        <v>4301132104</v>
      </c>
      <c r="D253" s="283">
        <v>4640242181219</v>
      </c>
      <c r="E253" s="283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99</v>
      </c>
      <c r="M253" s="38" t="s">
        <v>86</v>
      </c>
      <c r="N253" s="38"/>
      <c r="O253" s="37">
        <v>180</v>
      </c>
      <c r="P253" s="31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5"/>
      <c r="R253" s="285"/>
      <c r="S253" s="285"/>
      <c r="T253" s="286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51" t="s">
        <v>351</v>
      </c>
      <c r="AG253" s="81"/>
      <c r="AJ253" s="87" t="s">
        <v>100</v>
      </c>
      <c r="AK253" s="87">
        <v>18</v>
      </c>
      <c r="BB253" s="252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291"/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2"/>
      <c r="P254" s="288" t="s">
        <v>40</v>
      </c>
      <c r="Q254" s="289"/>
      <c r="R254" s="289"/>
      <c r="S254" s="289"/>
      <c r="T254" s="289"/>
      <c r="U254" s="289"/>
      <c r="V254" s="290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291"/>
      <c r="B255" s="291"/>
      <c r="C255" s="291"/>
      <c r="D255" s="291"/>
      <c r="E255" s="291"/>
      <c r="F255" s="291"/>
      <c r="G255" s="291"/>
      <c r="H255" s="291"/>
      <c r="I255" s="291"/>
      <c r="J255" s="291"/>
      <c r="K255" s="291"/>
      <c r="L255" s="291"/>
      <c r="M255" s="291"/>
      <c r="N255" s="291"/>
      <c r="O255" s="292"/>
      <c r="P255" s="288" t="s">
        <v>40</v>
      </c>
      <c r="Q255" s="289"/>
      <c r="R255" s="289"/>
      <c r="S255" s="289"/>
      <c r="T255" s="289"/>
      <c r="U255" s="289"/>
      <c r="V255" s="290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02" t="s">
        <v>131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66"/>
      <c r="AB256" s="66"/>
      <c r="AC256" s="83"/>
    </row>
    <row r="257" spans="1:68" ht="27" customHeight="1" x14ac:dyDescent="0.25">
      <c r="A257" s="63" t="s">
        <v>354</v>
      </c>
      <c r="B257" s="63" t="s">
        <v>355</v>
      </c>
      <c r="C257" s="36">
        <v>4301136051</v>
      </c>
      <c r="D257" s="283">
        <v>4640242180304</v>
      </c>
      <c r="E257" s="283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99</v>
      </c>
      <c r="M257" s="38" t="s">
        <v>86</v>
      </c>
      <c r="N257" s="38"/>
      <c r="O257" s="37">
        <v>180</v>
      </c>
      <c r="P257" s="30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5"/>
      <c r="R257" s="285"/>
      <c r="S257" s="285"/>
      <c r="T257" s="286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53" t="s">
        <v>356</v>
      </c>
      <c r="AG257" s="81"/>
      <c r="AJ257" s="87" t="s">
        <v>100</v>
      </c>
      <c r="AK257" s="87">
        <v>14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357</v>
      </c>
      <c r="B258" s="63" t="s">
        <v>358</v>
      </c>
      <c r="C258" s="36">
        <v>4301136053</v>
      </c>
      <c r="D258" s="283">
        <v>4640242180236</v>
      </c>
      <c r="E258" s="283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99</v>
      </c>
      <c r="M258" s="38" t="s">
        <v>86</v>
      </c>
      <c r="N258" s="38"/>
      <c r="O258" s="37">
        <v>180</v>
      </c>
      <c r="P258" s="30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5"/>
      <c r="R258" s="285"/>
      <c r="S258" s="285"/>
      <c r="T258" s="286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5" t="s">
        <v>356</v>
      </c>
      <c r="AG258" s="81"/>
      <c r="AJ258" s="87" t="s">
        <v>100</v>
      </c>
      <c r="AK258" s="87">
        <v>12</v>
      </c>
      <c r="BB258" s="256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359</v>
      </c>
      <c r="B259" s="63" t="s">
        <v>360</v>
      </c>
      <c r="C259" s="36">
        <v>4301136052</v>
      </c>
      <c r="D259" s="283">
        <v>4640242180410</v>
      </c>
      <c r="E259" s="283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3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5"/>
      <c r="R259" s="285"/>
      <c r="S259" s="285"/>
      <c r="T259" s="286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7" t="s">
        <v>356</v>
      </c>
      <c r="AG259" s="81"/>
      <c r="AJ259" s="87" t="s">
        <v>89</v>
      </c>
      <c r="AK259" s="87">
        <v>1</v>
      </c>
      <c r="BB259" s="25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291"/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2"/>
      <c r="P260" s="288" t="s">
        <v>40</v>
      </c>
      <c r="Q260" s="289"/>
      <c r="R260" s="289"/>
      <c r="S260" s="289"/>
      <c r="T260" s="289"/>
      <c r="U260" s="289"/>
      <c r="V260" s="290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291"/>
      <c r="B261" s="291"/>
      <c r="C261" s="291"/>
      <c r="D261" s="291"/>
      <c r="E261" s="291"/>
      <c r="F261" s="291"/>
      <c r="G261" s="291"/>
      <c r="H261" s="291"/>
      <c r="I261" s="291"/>
      <c r="J261" s="291"/>
      <c r="K261" s="291"/>
      <c r="L261" s="291"/>
      <c r="M261" s="291"/>
      <c r="N261" s="291"/>
      <c r="O261" s="292"/>
      <c r="P261" s="288" t="s">
        <v>40</v>
      </c>
      <c r="Q261" s="289"/>
      <c r="R261" s="289"/>
      <c r="S261" s="289"/>
      <c r="T261" s="289"/>
      <c r="U261" s="289"/>
      <c r="V261" s="290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02" t="s">
        <v>137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66"/>
      <c r="AB262" s="66"/>
      <c r="AC262" s="83"/>
    </row>
    <row r="263" spans="1:68" ht="37.5" customHeight="1" x14ac:dyDescent="0.25">
      <c r="A263" s="63" t="s">
        <v>361</v>
      </c>
      <c r="B263" s="63" t="s">
        <v>362</v>
      </c>
      <c r="C263" s="36">
        <v>4301135504</v>
      </c>
      <c r="D263" s="283">
        <v>4640242181554</v>
      </c>
      <c r="E263" s="283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99</v>
      </c>
      <c r="M263" s="38" t="s">
        <v>86</v>
      </c>
      <c r="N263" s="38"/>
      <c r="O263" s="37">
        <v>180</v>
      </c>
      <c r="P263" s="30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5"/>
      <c r="R263" s="285"/>
      <c r="S263" s="285"/>
      <c r="T263" s="286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2" si="12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9" t="s">
        <v>363</v>
      </c>
      <c r="AG263" s="81"/>
      <c r="AJ263" s="87" t="s">
        <v>100</v>
      </c>
      <c r="AK263" s="87">
        <v>14</v>
      </c>
      <c r="BB263" s="260" t="s">
        <v>95</v>
      </c>
      <c r="BM263" s="81">
        <f t="shared" ref="BM263:BM272" si="13">IFERROR(X263*I263,"0")</f>
        <v>0</v>
      </c>
      <c r="BN263" s="81">
        <f t="shared" ref="BN263:BN272" si="14">IFERROR(Y263*I263,"0")</f>
        <v>0</v>
      </c>
      <c r="BO263" s="81">
        <f t="shared" ref="BO263:BO272" si="15">IFERROR(X263/J263,"0")</f>
        <v>0</v>
      </c>
      <c r="BP263" s="81">
        <f t="shared" ref="BP263:BP272" si="16">IFERROR(Y263/J263,"0")</f>
        <v>0</v>
      </c>
    </row>
    <row r="264" spans="1:68" ht="27" customHeight="1" x14ac:dyDescent="0.25">
      <c r="A264" s="63" t="s">
        <v>364</v>
      </c>
      <c r="B264" s="63" t="s">
        <v>365</v>
      </c>
      <c r="C264" s="36">
        <v>4301135518</v>
      </c>
      <c r="D264" s="283">
        <v>4640242181561</v>
      </c>
      <c r="E264" s="283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99</v>
      </c>
      <c r="M264" s="38" t="s">
        <v>86</v>
      </c>
      <c r="N264" s="38"/>
      <c r="O264" s="37">
        <v>180</v>
      </c>
      <c r="P264" s="30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5"/>
      <c r="R264" s="285"/>
      <c r="S264" s="285"/>
      <c r="T264" s="286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12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61" t="s">
        <v>366</v>
      </c>
      <c r="AG264" s="81"/>
      <c r="AJ264" s="87" t="s">
        <v>100</v>
      </c>
      <c r="AK264" s="87">
        <v>14</v>
      </c>
      <c r="BB264" s="262" t="s">
        <v>95</v>
      </c>
      <c r="BM264" s="81">
        <f t="shared" si="13"/>
        <v>0</v>
      </c>
      <c r="BN264" s="81">
        <f t="shared" si="14"/>
        <v>0</v>
      </c>
      <c r="BO264" s="81">
        <f t="shared" si="15"/>
        <v>0</v>
      </c>
      <c r="BP264" s="81">
        <f t="shared" si="16"/>
        <v>0</v>
      </c>
    </row>
    <row r="265" spans="1:68" ht="27" customHeight="1" x14ac:dyDescent="0.25">
      <c r="A265" s="63" t="s">
        <v>367</v>
      </c>
      <c r="B265" s="63" t="s">
        <v>368</v>
      </c>
      <c r="C265" s="36">
        <v>4301135374</v>
      </c>
      <c r="D265" s="283">
        <v>4640242181424</v>
      </c>
      <c r="E265" s="283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99</v>
      </c>
      <c r="M265" s="38" t="s">
        <v>86</v>
      </c>
      <c r="N265" s="38"/>
      <c r="O265" s="37">
        <v>180</v>
      </c>
      <c r="P265" s="30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5"/>
      <c r="R265" s="285"/>
      <c r="S265" s="285"/>
      <c r="T265" s="286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63" t="s">
        <v>363</v>
      </c>
      <c r="AG265" s="81"/>
      <c r="AJ265" s="87" t="s">
        <v>100</v>
      </c>
      <c r="AK265" s="87">
        <v>12</v>
      </c>
      <c r="BB265" s="264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369</v>
      </c>
      <c r="B266" s="63" t="s">
        <v>370</v>
      </c>
      <c r="C266" s="36">
        <v>4301135405</v>
      </c>
      <c r="D266" s="283">
        <v>4640242181523</v>
      </c>
      <c r="E266" s="283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99</v>
      </c>
      <c r="M266" s="38" t="s">
        <v>86</v>
      </c>
      <c r="N266" s="38"/>
      <c r="O266" s="37">
        <v>180</v>
      </c>
      <c r="P266" s="29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5"/>
      <c r="R266" s="285"/>
      <c r="S266" s="285"/>
      <c r="T266" s="286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 t="shared" ref="Z266:Z271" si="17">IFERROR(IF(X266="","",X266*0.00936),"")</f>
        <v>0</v>
      </c>
      <c r="AA266" s="68" t="s">
        <v>46</v>
      </c>
      <c r="AB266" s="69" t="s">
        <v>46</v>
      </c>
      <c r="AC266" s="265" t="s">
        <v>366</v>
      </c>
      <c r="AG266" s="81"/>
      <c r="AJ266" s="87" t="s">
        <v>100</v>
      </c>
      <c r="AK266" s="87">
        <v>14</v>
      </c>
      <c r="BB266" s="266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371</v>
      </c>
      <c r="B267" s="63" t="s">
        <v>372</v>
      </c>
      <c r="C267" s="36">
        <v>4301135375</v>
      </c>
      <c r="D267" s="283">
        <v>4640242181486</v>
      </c>
      <c r="E267" s="283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140</v>
      </c>
      <c r="M267" s="38" t="s">
        <v>86</v>
      </c>
      <c r="N267" s="38"/>
      <c r="O267" s="37">
        <v>180</v>
      </c>
      <c r="P267" s="29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5"/>
      <c r="R267" s="285"/>
      <c r="S267" s="285"/>
      <c r="T267" s="286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si="17"/>
        <v>0</v>
      </c>
      <c r="AA267" s="68" t="s">
        <v>46</v>
      </c>
      <c r="AB267" s="69" t="s">
        <v>46</v>
      </c>
      <c r="AC267" s="267" t="s">
        <v>363</v>
      </c>
      <c r="AG267" s="81"/>
      <c r="AJ267" s="87" t="s">
        <v>141</v>
      </c>
      <c r="AK267" s="87">
        <v>126</v>
      </c>
      <c r="BB267" s="268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37.5" customHeight="1" x14ac:dyDescent="0.25">
      <c r="A268" s="63" t="s">
        <v>373</v>
      </c>
      <c r="B268" s="63" t="s">
        <v>374</v>
      </c>
      <c r="C268" s="36">
        <v>4301135402</v>
      </c>
      <c r="D268" s="283">
        <v>4640242181493</v>
      </c>
      <c r="E268" s="283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99</v>
      </c>
      <c r="M268" s="38" t="s">
        <v>86</v>
      </c>
      <c r="N268" s="38"/>
      <c r="O268" s="37">
        <v>180</v>
      </c>
      <c r="P268" s="29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5"/>
      <c r="R268" s="285"/>
      <c r="S268" s="285"/>
      <c r="T268" s="286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9" t="s">
        <v>363</v>
      </c>
      <c r="AG268" s="81"/>
      <c r="AJ268" s="87" t="s">
        <v>100</v>
      </c>
      <c r="AK268" s="87">
        <v>14</v>
      </c>
      <c r="BB268" s="270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375</v>
      </c>
      <c r="B269" s="63" t="s">
        <v>376</v>
      </c>
      <c r="C269" s="36">
        <v>4301135403</v>
      </c>
      <c r="D269" s="283">
        <v>4640242181509</v>
      </c>
      <c r="E269" s="283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99</v>
      </c>
      <c r="M269" s="38" t="s">
        <v>86</v>
      </c>
      <c r="N269" s="38"/>
      <c r="O269" s="37">
        <v>180</v>
      </c>
      <c r="P269" s="30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5"/>
      <c r="R269" s="285"/>
      <c r="S269" s="285"/>
      <c r="T269" s="286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71" t="s">
        <v>363</v>
      </c>
      <c r="AG269" s="81"/>
      <c r="AJ269" s="87" t="s">
        <v>100</v>
      </c>
      <c r="AK269" s="87">
        <v>14</v>
      </c>
      <c r="BB269" s="272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27" customHeight="1" x14ac:dyDescent="0.25">
      <c r="A270" s="63" t="s">
        <v>377</v>
      </c>
      <c r="B270" s="63" t="s">
        <v>378</v>
      </c>
      <c r="C270" s="36">
        <v>4301135304</v>
      </c>
      <c r="D270" s="283">
        <v>4640242181240</v>
      </c>
      <c r="E270" s="283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99</v>
      </c>
      <c r="M270" s="38" t="s">
        <v>86</v>
      </c>
      <c r="N270" s="38"/>
      <c r="O270" s="37">
        <v>180</v>
      </c>
      <c r="P270" s="30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5"/>
      <c r="R270" s="285"/>
      <c r="S270" s="285"/>
      <c r="T270" s="286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73" t="s">
        <v>363</v>
      </c>
      <c r="AG270" s="81"/>
      <c r="AJ270" s="87" t="s">
        <v>100</v>
      </c>
      <c r="AK270" s="87">
        <v>14</v>
      </c>
      <c r="BB270" s="274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379</v>
      </c>
      <c r="B271" s="63" t="s">
        <v>380</v>
      </c>
      <c r="C271" s="36">
        <v>4301135610</v>
      </c>
      <c r="D271" s="283">
        <v>4640242181318</v>
      </c>
      <c r="E271" s="283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99</v>
      </c>
      <c r="M271" s="38" t="s">
        <v>86</v>
      </c>
      <c r="N271" s="38"/>
      <c r="O271" s="37">
        <v>180</v>
      </c>
      <c r="P271" s="284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5"/>
      <c r="R271" s="285"/>
      <c r="S271" s="285"/>
      <c r="T271" s="286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75" t="s">
        <v>366</v>
      </c>
      <c r="AG271" s="81"/>
      <c r="AJ271" s="87" t="s">
        <v>100</v>
      </c>
      <c r="AK271" s="87">
        <v>14</v>
      </c>
      <c r="BB271" s="276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381</v>
      </c>
      <c r="B272" s="63" t="s">
        <v>382</v>
      </c>
      <c r="C272" s="36">
        <v>4301135306</v>
      </c>
      <c r="D272" s="283">
        <v>4640242181387</v>
      </c>
      <c r="E272" s="283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151</v>
      </c>
      <c r="L272" s="37" t="s">
        <v>99</v>
      </c>
      <c r="M272" s="38" t="s">
        <v>86</v>
      </c>
      <c r="N272" s="38"/>
      <c r="O272" s="37">
        <v>180</v>
      </c>
      <c r="P272" s="28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5"/>
      <c r="R272" s="285"/>
      <c r="S272" s="285"/>
      <c r="T272" s="286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7" t="s">
        <v>363</v>
      </c>
      <c r="AG272" s="81"/>
      <c r="AJ272" s="87" t="s">
        <v>100</v>
      </c>
      <c r="AK272" s="87">
        <v>18</v>
      </c>
      <c r="BB272" s="278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32" x14ac:dyDescent="0.2">
      <c r="A273" s="291"/>
      <c r="B273" s="291"/>
      <c r="C273" s="291"/>
      <c r="D273" s="291"/>
      <c r="E273" s="291"/>
      <c r="F273" s="291"/>
      <c r="G273" s="291"/>
      <c r="H273" s="291"/>
      <c r="I273" s="291"/>
      <c r="J273" s="291"/>
      <c r="K273" s="291"/>
      <c r="L273" s="291"/>
      <c r="M273" s="291"/>
      <c r="N273" s="291"/>
      <c r="O273" s="292"/>
      <c r="P273" s="288" t="s">
        <v>40</v>
      </c>
      <c r="Q273" s="289"/>
      <c r="R273" s="289"/>
      <c r="S273" s="289"/>
      <c r="T273" s="289"/>
      <c r="U273" s="289"/>
      <c r="V273" s="290"/>
      <c r="W273" s="42" t="s">
        <v>39</v>
      </c>
      <c r="X273" s="43">
        <f>IFERROR(SUM(X263:X272),"0")</f>
        <v>0</v>
      </c>
      <c r="Y273" s="43">
        <f>IFERROR(SUM(Y263:Y272),"0")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32" x14ac:dyDescent="0.2">
      <c r="A274" s="291"/>
      <c r="B274" s="291"/>
      <c r="C274" s="291"/>
      <c r="D274" s="291"/>
      <c r="E274" s="291"/>
      <c r="F274" s="291"/>
      <c r="G274" s="291"/>
      <c r="H274" s="291"/>
      <c r="I274" s="291"/>
      <c r="J274" s="291"/>
      <c r="K274" s="291"/>
      <c r="L274" s="291"/>
      <c r="M274" s="291"/>
      <c r="N274" s="291"/>
      <c r="O274" s="292"/>
      <c r="P274" s="288" t="s">
        <v>40</v>
      </c>
      <c r="Q274" s="289"/>
      <c r="R274" s="289"/>
      <c r="S274" s="289"/>
      <c r="T274" s="289"/>
      <c r="U274" s="289"/>
      <c r="V274" s="290"/>
      <c r="W274" s="42" t="s">
        <v>0</v>
      </c>
      <c r="X274" s="43">
        <f>IFERROR(SUMPRODUCT(X263:X272*H263:H272),"0")</f>
        <v>0</v>
      </c>
      <c r="Y274" s="43">
        <f>IFERROR(SUMPRODUCT(Y263:Y272*H263:H272),"0")</f>
        <v>0</v>
      </c>
      <c r="Z274" s="42"/>
      <c r="AA274" s="67"/>
      <c r="AB274" s="67"/>
      <c r="AC274" s="67"/>
    </row>
    <row r="275" spans="1:32" ht="15" customHeight="1" x14ac:dyDescent="0.2">
      <c r="A275" s="291"/>
      <c r="B275" s="291"/>
      <c r="C275" s="291"/>
      <c r="D275" s="291"/>
      <c r="E275" s="291"/>
      <c r="F275" s="291"/>
      <c r="G275" s="291"/>
      <c r="H275" s="291"/>
      <c r="I275" s="291"/>
      <c r="J275" s="291"/>
      <c r="K275" s="291"/>
      <c r="L275" s="291"/>
      <c r="M275" s="291"/>
      <c r="N275" s="291"/>
      <c r="O275" s="296"/>
      <c r="P275" s="293" t="s">
        <v>33</v>
      </c>
      <c r="Q275" s="294"/>
      <c r="R275" s="294"/>
      <c r="S275" s="294"/>
      <c r="T275" s="294"/>
      <c r="U275" s="294"/>
      <c r="V275" s="295"/>
      <c r="W275" s="42" t="s">
        <v>0</v>
      </c>
      <c r="X275" s="43">
        <f>IFERROR(X24+X32+X39+X47+X52+X56+X61+X67+X73+X78+X84+X94+X100+X111+X115+X119+X125+X131+X137+X142+X147+X152+X157+X164+X172+X176+X182+X189+X198+X203+X208+X214+X220+X226+X232+X238+X242+X250+X255+X261+X274,"0")</f>
        <v>0</v>
      </c>
      <c r="Y275" s="43">
        <f>IFERROR(Y24+Y32+Y39+Y47+Y52+Y56+Y61+Y67+Y73+Y78+Y84+Y94+Y100+Y111+Y115+Y119+Y125+Y131+Y137+Y142+Y147+Y152+Y157+Y164+Y172+Y176+Y182+Y189+Y198+Y203+Y208+Y214+Y220+Y226+Y232+Y238+Y242+Y250+Y255+Y261+Y274,"0")</f>
        <v>0</v>
      </c>
      <c r="Z275" s="42"/>
      <c r="AA275" s="67"/>
      <c r="AB275" s="67"/>
      <c r="AC275" s="67"/>
    </row>
    <row r="276" spans="1:32" x14ac:dyDescent="0.2">
      <c r="A276" s="291"/>
      <c r="B276" s="291"/>
      <c r="C276" s="291"/>
      <c r="D276" s="291"/>
      <c r="E276" s="291"/>
      <c r="F276" s="291"/>
      <c r="G276" s="291"/>
      <c r="H276" s="291"/>
      <c r="I276" s="291"/>
      <c r="J276" s="291"/>
      <c r="K276" s="291"/>
      <c r="L276" s="291"/>
      <c r="M276" s="291"/>
      <c r="N276" s="291"/>
      <c r="O276" s="296"/>
      <c r="P276" s="293" t="s">
        <v>34</v>
      </c>
      <c r="Q276" s="294"/>
      <c r="R276" s="294"/>
      <c r="S276" s="294"/>
      <c r="T276" s="294"/>
      <c r="U276" s="294"/>
      <c r="V276" s="295"/>
      <c r="W276" s="42" t="s">
        <v>0</v>
      </c>
      <c r="X276" s="43">
        <f>IFERROR(SUM(BM22:BM272),"0")</f>
        <v>0</v>
      </c>
      <c r="Y276" s="43">
        <f>IFERROR(SUM(BN22:BN272),"0")</f>
        <v>0</v>
      </c>
      <c r="Z276" s="42"/>
      <c r="AA276" s="67"/>
      <c r="AB276" s="67"/>
      <c r="AC276" s="67"/>
    </row>
    <row r="277" spans="1:32" x14ac:dyDescent="0.2">
      <c r="A277" s="291"/>
      <c r="B277" s="291"/>
      <c r="C277" s="291"/>
      <c r="D277" s="291"/>
      <c r="E277" s="291"/>
      <c r="F277" s="291"/>
      <c r="G277" s="291"/>
      <c r="H277" s="291"/>
      <c r="I277" s="291"/>
      <c r="J277" s="291"/>
      <c r="K277" s="291"/>
      <c r="L277" s="291"/>
      <c r="M277" s="291"/>
      <c r="N277" s="291"/>
      <c r="O277" s="296"/>
      <c r="P277" s="293" t="s">
        <v>35</v>
      </c>
      <c r="Q277" s="294"/>
      <c r="R277" s="294"/>
      <c r="S277" s="294"/>
      <c r="T277" s="294"/>
      <c r="U277" s="294"/>
      <c r="V277" s="295"/>
      <c r="W277" s="42" t="s">
        <v>20</v>
      </c>
      <c r="X277" s="44">
        <f>ROUNDUP(SUM(BO22:BO272),0)</f>
        <v>0</v>
      </c>
      <c r="Y277" s="44">
        <f>ROUNDUP(SUM(BP22:BP272),0)</f>
        <v>0</v>
      </c>
      <c r="Z277" s="42"/>
      <c r="AA277" s="67"/>
      <c r="AB277" s="67"/>
      <c r="AC277" s="67"/>
    </row>
    <row r="278" spans="1:32" x14ac:dyDescent="0.2">
      <c r="A278" s="291"/>
      <c r="B278" s="291"/>
      <c r="C278" s="291"/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6"/>
      <c r="P278" s="293" t="s">
        <v>36</v>
      </c>
      <c r="Q278" s="294"/>
      <c r="R278" s="294"/>
      <c r="S278" s="294"/>
      <c r="T278" s="294"/>
      <c r="U278" s="294"/>
      <c r="V278" s="295"/>
      <c r="W278" s="42" t="s">
        <v>0</v>
      </c>
      <c r="X278" s="43">
        <f>GrossWeightTotal+PalletQtyTotal*25</f>
        <v>0</v>
      </c>
      <c r="Y278" s="43">
        <f>GrossWeightTotalR+PalletQtyTotalR*25</f>
        <v>0</v>
      </c>
      <c r="Z278" s="42"/>
      <c r="AA278" s="67"/>
      <c r="AB278" s="67"/>
      <c r="AC278" s="67"/>
    </row>
    <row r="279" spans="1:32" x14ac:dyDescent="0.2">
      <c r="A279" s="291"/>
      <c r="B279" s="291"/>
      <c r="C279" s="291"/>
      <c r="D279" s="291"/>
      <c r="E279" s="291"/>
      <c r="F279" s="291"/>
      <c r="G279" s="291"/>
      <c r="H279" s="291"/>
      <c r="I279" s="291"/>
      <c r="J279" s="291"/>
      <c r="K279" s="291"/>
      <c r="L279" s="291"/>
      <c r="M279" s="291"/>
      <c r="N279" s="291"/>
      <c r="O279" s="296"/>
      <c r="P279" s="293" t="s">
        <v>37</v>
      </c>
      <c r="Q279" s="294"/>
      <c r="R279" s="294"/>
      <c r="S279" s="294"/>
      <c r="T279" s="294"/>
      <c r="U279" s="294"/>
      <c r="V279" s="295"/>
      <c r="W279" s="42" t="s">
        <v>20</v>
      </c>
      <c r="X279" s="43">
        <f>IFERROR(X23+X31+X38+X46+X51+X55+X60+X66+X72+X77+X83+X93+X99+X110+X114+X118+X124+X130+X136+X141+X146+X151+X156+X163+X171+X175+X181+X188+X197+X202+X207+X213+X219+X225+X231+X237+X241+X249+X254+X260+X273,"0")</f>
        <v>0</v>
      </c>
      <c r="Y279" s="43">
        <f>IFERROR(Y23+Y31+Y38+Y46+Y51+Y55+Y60+Y66+Y72+Y77+Y83+Y93+Y99+Y110+Y114+Y118+Y124+Y130+Y136+Y141+Y146+Y151+Y156+Y163+Y171+Y175+Y181+Y188+Y197+Y202+Y207+Y213+Y219+Y225+Y231+Y237+Y241+Y249+Y254+Y260+Y273,"0")</f>
        <v>0</v>
      </c>
      <c r="Z279" s="42"/>
      <c r="AA279" s="67"/>
      <c r="AB279" s="67"/>
      <c r="AC279" s="67"/>
    </row>
    <row r="280" spans="1:32" ht="14.25" x14ac:dyDescent="0.2">
      <c r="A280" s="291"/>
      <c r="B280" s="291"/>
      <c r="C280" s="291"/>
      <c r="D280" s="291"/>
      <c r="E280" s="291"/>
      <c r="F280" s="291"/>
      <c r="G280" s="291"/>
      <c r="H280" s="291"/>
      <c r="I280" s="291"/>
      <c r="J280" s="291"/>
      <c r="K280" s="291"/>
      <c r="L280" s="291"/>
      <c r="M280" s="291"/>
      <c r="N280" s="291"/>
      <c r="O280" s="296"/>
      <c r="P280" s="293" t="s">
        <v>38</v>
      </c>
      <c r="Q280" s="294"/>
      <c r="R280" s="294"/>
      <c r="S280" s="294"/>
      <c r="T280" s="294"/>
      <c r="U280" s="294"/>
      <c r="V280" s="295"/>
      <c r="W280" s="45" t="s">
        <v>52</v>
      </c>
      <c r="X280" s="42"/>
      <c r="Y280" s="42"/>
      <c r="Z280" s="42">
        <f>IFERROR(Z23+Z31+Z38+Z46+Z51+Z55+Z60+Z66+Z72+Z77+Z83+Z93+Z99+Z110+Z114+Z118+Z124+Z130+Z136+Z141+Z146+Z151+Z156+Z163+Z171+Z175+Z181+Z188+Z197+Z202+Z207+Z213+Z219+Z225+Z231+Z237+Z241+Z249+Z254+Z260+Z273,"0")</f>
        <v>0</v>
      </c>
      <c r="AA280" s="67"/>
      <c r="AB280" s="67"/>
      <c r="AC280" s="67"/>
    </row>
    <row r="281" spans="1:32" ht="13.5" thickBot="1" x14ac:dyDescent="0.25"/>
    <row r="282" spans="1:32" ht="27" thickTop="1" thickBot="1" x14ac:dyDescent="0.25">
      <c r="A282" s="46" t="s">
        <v>9</v>
      </c>
      <c r="B282" s="88" t="s">
        <v>81</v>
      </c>
      <c r="C282" s="279" t="s">
        <v>45</v>
      </c>
      <c r="D282" s="279" t="s">
        <v>45</v>
      </c>
      <c r="E282" s="279" t="s">
        <v>45</v>
      </c>
      <c r="F282" s="279" t="s">
        <v>45</v>
      </c>
      <c r="G282" s="279" t="s">
        <v>45</v>
      </c>
      <c r="H282" s="279" t="s">
        <v>45</v>
      </c>
      <c r="I282" s="279" t="s">
        <v>45</v>
      </c>
      <c r="J282" s="279" t="s">
        <v>45</v>
      </c>
      <c r="K282" s="279" t="s">
        <v>45</v>
      </c>
      <c r="L282" s="279" t="s">
        <v>45</v>
      </c>
      <c r="M282" s="279" t="s">
        <v>45</v>
      </c>
      <c r="N282" s="280"/>
      <c r="O282" s="279" t="s">
        <v>45</v>
      </c>
      <c r="P282" s="279" t="s">
        <v>45</v>
      </c>
      <c r="Q282" s="279" t="s">
        <v>45</v>
      </c>
      <c r="R282" s="279" t="s">
        <v>45</v>
      </c>
      <c r="S282" s="279" t="s">
        <v>45</v>
      </c>
      <c r="T282" s="279" t="s">
        <v>45</v>
      </c>
      <c r="U282" s="88" t="s">
        <v>246</v>
      </c>
      <c r="V282" s="88" t="s">
        <v>254</v>
      </c>
      <c r="W282" s="279" t="s">
        <v>273</v>
      </c>
      <c r="X282" s="279" t="s">
        <v>273</v>
      </c>
      <c r="Y282" s="279" t="s">
        <v>273</v>
      </c>
      <c r="Z282" s="279" t="s">
        <v>273</v>
      </c>
      <c r="AA282" s="279" t="s">
        <v>273</v>
      </c>
      <c r="AB282" s="88" t="s">
        <v>323</v>
      </c>
      <c r="AC282" s="88" t="s">
        <v>328</v>
      </c>
      <c r="AD282" s="88" t="s">
        <v>332</v>
      </c>
      <c r="AE282" s="88" t="s">
        <v>340</v>
      </c>
      <c r="AF282" s="1"/>
    </row>
    <row r="283" spans="1:32" ht="14.25" customHeight="1" thickTop="1" x14ac:dyDescent="0.2">
      <c r="A283" s="281" t="s">
        <v>10</v>
      </c>
      <c r="B283" s="279" t="s">
        <v>81</v>
      </c>
      <c r="C283" s="279" t="s">
        <v>90</v>
      </c>
      <c r="D283" s="279" t="s">
        <v>103</v>
      </c>
      <c r="E283" s="279" t="s">
        <v>113</v>
      </c>
      <c r="F283" s="279" t="s">
        <v>124</v>
      </c>
      <c r="G283" s="279" t="s">
        <v>147</v>
      </c>
      <c r="H283" s="279" t="s">
        <v>154</v>
      </c>
      <c r="I283" s="279" t="s">
        <v>158</v>
      </c>
      <c r="J283" s="279" t="s">
        <v>166</v>
      </c>
      <c r="K283" s="279" t="s">
        <v>181</v>
      </c>
      <c r="L283" s="279" t="s">
        <v>187</v>
      </c>
      <c r="M283" s="279" t="s">
        <v>212</v>
      </c>
      <c r="N283" s="1"/>
      <c r="O283" s="279" t="s">
        <v>218</v>
      </c>
      <c r="P283" s="279" t="s">
        <v>225</v>
      </c>
      <c r="Q283" s="279" t="s">
        <v>230</v>
      </c>
      <c r="R283" s="279" t="s">
        <v>234</v>
      </c>
      <c r="S283" s="279" t="s">
        <v>237</v>
      </c>
      <c r="T283" s="279" t="s">
        <v>242</v>
      </c>
      <c r="U283" s="279" t="s">
        <v>247</v>
      </c>
      <c r="V283" s="279" t="s">
        <v>255</v>
      </c>
      <c r="W283" s="279" t="s">
        <v>274</v>
      </c>
      <c r="X283" s="279" t="s">
        <v>289</v>
      </c>
      <c r="Y283" s="279" t="s">
        <v>301</v>
      </c>
      <c r="Z283" s="279" t="s">
        <v>306</v>
      </c>
      <c r="AA283" s="279" t="s">
        <v>317</v>
      </c>
      <c r="AB283" s="279" t="s">
        <v>324</v>
      </c>
      <c r="AC283" s="279" t="s">
        <v>329</v>
      </c>
      <c r="AD283" s="279" t="s">
        <v>333</v>
      </c>
      <c r="AE283" s="279" t="s">
        <v>340</v>
      </c>
      <c r="AF283" s="1"/>
    </row>
    <row r="284" spans="1:32" ht="13.5" thickBot="1" x14ac:dyDescent="0.25">
      <c r="A284" s="282"/>
      <c r="B284" s="279"/>
      <c r="C284" s="279"/>
      <c r="D284" s="279"/>
      <c r="E284" s="279"/>
      <c r="F284" s="279"/>
      <c r="G284" s="279"/>
      <c r="H284" s="279"/>
      <c r="I284" s="279"/>
      <c r="J284" s="279"/>
      <c r="K284" s="279"/>
      <c r="L284" s="279"/>
      <c r="M284" s="279"/>
      <c r="N284" s="1"/>
      <c r="O284" s="279"/>
      <c r="P284" s="279"/>
      <c r="Q284" s="279"/>
      <c r="R284" s="279"/>
      <c r="S284" s="279"/>
      <c r="T284" s="279"/>
      <c r="U284" s="279"/>
      <c r="V284" s="279"/>
      <c r="W284" s="279"/>
      <c r="X284" s="279"/>
      <c r="Y284" s="279"/>
      <c r="Z284" s="279"/>
      <c r="AA284" s="279"/>
      <c r="AB284" s="279"/>
      <c r="AC284" s="279"/>
      <c r="AD284" s="279"/>
      <c r="AE284" s="279"/>
      <c r="AF284" s="1"/>
    </row>
    <row r="285" spans="1:32" ht="18" thickTop="1" thickBot="1" x14ac:dyDescent="0.25">
      <c r="A285" s="46" t="s">
        <v>13</v>
      </c>
      <c r="B285" s="52">
        <f>IFERROR(X22*H22,"0")</f>
        <v>0</v>
      </c>
      <c r="C285" s="52">
        <f>IFERROR(X28*H28,"0")+IFERROR(X29*H29,"0")+IFERROR(X30*H30,"0")</f>
        <v>0</v>
      </c>
      <c r="D285" s="52">
        <f>IFERROR(X35*H35,"0")+IFERROR(X36*H36,"0")+IFERROR(X37*H37,"0")</f>
        <v>0</v>
      </c>
      <c r="E285" s="52">
        <f>IFERROR(X42*H42,"0")+IFERROR(X43*H43,"0")+IFERROR(X44*H44,"0")+IFERROR(X45*H45,"0")</f>
        <v>0</v>
      </c>
      <c r="F285" s="52">
        <f>IFERROR(X50*H50,"0")+IFERROR(X54*H54,"0")+IFERROR(X58*H58,"0")+IFERROR(X59*H59,"0")+IFERROR(X63*H63,"0")+IFERROR(X64*H64,"0")+IFERROR(X65*H65,"0")</f>
        <v>0</v>
      </c>
      <c r="G285" s="52">
        <f>IFERROR(X70*H70,"0")+IFERROR(X71*H71,"0")</f>
        <v>0</v>
      </c>
      <c r="H285" s="52">
        <f>IFERROR(X76*H76,"0")</f>
        <v>0</v>
      </c>
      <c r="I285" s="52">
        <f>IFERROR(X81*H81,"0")+IFERROR(X82*H82,"0")</f>
        <v>0</v>
      </c>
      <c r="J285" s="52">
        <f>IFERROR(X87*H87,"0")+IFERROR(X88*H88,"0")+IFERROR(X89*H89,"0")+IFERROR(X90*H90,"0")+IFERROR(X91*H91,"0")+IFERROR(X92*H92,"0")</f>
        <v>0</v>
      </c>
      <c r="K285" s="52">
        <f>IFERROR(X97*H97,"0")+IFERROR(X98*H98,"0")</f>
        <v>0</v>
      </c>
      <c r="L285" s="52">
        <f>IFERROR(X103*H103,"0")+IFERROR(X104*H104,"0")+IFERROR(X105*H105,"0")+IFERROR(X106*H106,"0")+IFERROR(X107*H107,"0")+IFERROR(X108*H108,"0")+IFERROR(X109*H109,"0")+IFERROR(X113*H113,"0")+IFERROR(X117*H117,"0")</f>
        <v>0</v>
      </c>
      <c r="M285" s="52">
        <f>IFERROR(X122*H122,"0")+IFERROR(X123*H123,"0")</f>
        <v>0</v>
      </c>
      <c r="N285" s="1"/>
      <c r="O285" s="52">
        <f>IFERROR(X128*H128,"0")+IFERROR(X129*H129,"0")</f>
        <v>0</v>
      </c>
      <c r="P285" s="52">
        <f>IFERROR(X134*H134,"0")+IFERROR(X135*H135,"0")</f>
        <v>0</v>
      </c>
      <c r="Q285" s="52">
        <f>IFERROR(X140*H140,"0")</f>
        <v>0</v>
      </c>
      <c r="R285" s="52">
        <f>IFERROR(X145*H145,"0")</f>
        <v>0</v>
      </c>
      <c r="S285" s="52">
        <f>IFERROR(X150*H150,"0")</f>
        <v>0</v>
      </c>
      <c r="T285" s="52">
        <f>IFERROR(X155*H155,"0")</f>
        <v>0</v>
      </c>
      <c r="U285" s="52">
        <f>IFERROR(X161*H161,"0")+IFERROR(X162*H162,"0")</f>
        <v>0</v>
      </c>
      <c r="V285" s="52">
        <f>IFERROR(X168*H168,"0")+IFERROR(X169*H169,"0")+IFERROR(X170*H170,"0")+IFERROR(X174*H174,"0")</f>
        <v>0</v>
      </c>
      <c r="W285" s="52">
        <f>IFERROR(X180*H180,"0")+IFERROR(X184*H184,"0")+IFERROR(X185*H185,"0")+IFERROR(X186*H186,"0")+IFERROR(X187*H187,"0")</f>
        <v>0</v>
      </c>
      <c r="X285" s="52">
        <f>IFERROR(X192*H192,"0")+IFERROR(X193*H193,"0")+IFERROR(X194*H194,"0")+IFERROR(X195*H195,"0")+IFERROR(X196*H196,"0")</f>
        <v>0</v>
      </c>
      <c r="Y285" s="52">
        <f>IFERROR(X201*H201,"0")</f>
        <v>0</v>
      </c>
      <c r="Z285" s="52">
        <f>IFERROR(X206*H206,"0")+IFERROR(X210*H210,"0")+IFERROR(X211*H211,"0")+IFERROR(X212*H212,"0")</f>
        <v>0</v>
      </c>
      <c r="AA285" s="52">
        <f>IFERROR(X217*H217,"0")+IFERROR(X218*H218,"0")</f>
        <v>0</v>
      </c>
      <c r="AB285" s="52">
        <f>IFERROR(X224*H224,"0")</f>
        <v>0</v>
      </c>
      <c r="AC285" s="52">
        <f>IFERROR(X230*H230,"0")</f>
        <v>0</v>
      </c>
      <c r="AD285" s="52">
        <f>IFERROR(X236*H236,"0")+IFERROR(X240*H240,"0")</f>
        <v>0</v>
      </c>
      <c r="AE285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0</v>
      </c>
      <c r="AF285" s="1"/>
    </row>
    <row r="286" spans="1:32" ht="13.5" thickTop="1" x14ac:dyDescent="0.2">
      <c r="C286" s="1"/>
    </row>
    <row r="287" spans="1:32" ht="19.5" customHeight="1" x14ac:dyDescent="0.2">
      <c r="A287" s="70" t="s">
        <v>62</v>
      </c>
      <c r="B287" s="70" t="s">
        <v>63</v>
      </c>
      <c r="C287" s="70" t="s">
        <v>65</v>
      </c>
    </row>
    <row r="288" spans="1:32" x14ac:dyDescent="0.2">
      <c r="A288" s="71">
        <f>SUMPRODUCT(--(BB:BB="ЗПФ"),--(W:W="кор"),H:H,Y:Y)+SUMPRODUCT(--(BB:BB="ЗПФ"),--(W:W="кг"),Y:Y)</f>
        <v>0</v>
      </c>
      <c r="B288" s="72">
        <f>SUMPRODUCT(--(BB:BB="ПГП"),--(W:W="кор"),H:H,Y:Y)+SUMPRODUCT(--(BB:BB="ПГП"),--(W:W="кг"),Y:Y)</f>
        <v>0</v>
      </c>
      <c r="C288" s="72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P51:V51"/>
    <mergeCell ref="A51:O52"/>
    <mergeCell ref="P52:V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D71:E71"/>
    <mergeCell ref="P71:T71"/>
    <mergeCell ref="P72:V72"/>
    <mergeCell ref="A72:O73"/>
    <mergeCell ref="P73:V73"/>
    <mergeCell ref="A74:Z74"/>
    <mergeCell ref="A75:Z75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75:V175"/>
    <mergeCell ref="A175:O176"/>
    <mergeCell ref="P176:V176"/>
    <mergeCell ref="A177:Z177"/>
    <mergeCell ref="A178:Z178"/>
    <mergeCell ref="A179:Z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P275:V275"/>
    <mergeCell ref="A275:O280"/>
    <mergeCell ref="P276:V276"/>
    <mergeCell ref="P277:V277"/>
    <mergeCell ref="P278:V278"/>
    <mergeCell ref="P279:V279"/>
    <mergeCell ref="P280:V280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X283:X284"/>
    <mergeCell ref="Y283:Y284"/>
    <mergeCell ref="Z283:Z284"/>
    <mergeCell ref="AA283:AA284"/>
    <mergeCell ref="AB283:AB284"/>
    <mergeCell ref="AC283:AC284"/>
    <mergeCell ref="AD283:AD284"/>
    <mergeCell ref="AE283:AE284"/>
    <mergeCell ref="C282:T282"/>
    <mergeCell ref="W282:AA282"/>
    <mergeCell ref="J283:J284"/>
    <mergeCell ref="K283:K284"/>
    <mergeCell ref="L283:L284"/>
    <mergeCell ref="M283:M284"/>
    <mergeCell ref="O283:O284"/>
    <mergeCell ref="P283:P284"/>
    <mergeCell ref="Q283:Q284"/>
    <mergeCell ref="R283:R284"/>
    <mergeCell ref="S283:S284"/>
    <mergeCell ref="T283:T284"/>
    <mergeCell ref="U283:U284"/>
    <mergeCell ref="V283:V284"/>
    <mergeCell ref="W283:W28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9 X246 X236 X224 X217:X218 X206 X192:X196 X174 X161 X134 X128 X117 X113 X109 X106 X58:X59 X50 X28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:X272 X263:X266 X257:X258 X252:X253 X247:X248 X240 X230 X210:X212 X201 X184:X187 X180 X168:X170 X162 X155 X150 X145 X140 X135 X129 X122 X107:X108 X103:X105 X97:X98 X87:X92 X81:X82 X76 X70:X71 X54 X42:X45 X35:X37 X29:X30" xr:uid="{00000000-0002-0000-0000-000013000000}">
      <formula1>IF(AK29&gt;0,OR(X29=0,AND(IF(X29-AK29&gt;=0,TRUE,FALSE),X29&gt;0,IF(X29/K29=ROUND(X29/K29,0),TRUE,FALSE))),FALSE)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 X123 X63:X65" xr:uid="{00000000-0002-0000-0000-000020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9"/>
    </row>
    <row r="3" spans="2:8" x14ac:dyDescent="0.2">
      <c r="B3" s="53" t="s">
        <v>384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386</v>
      </c>
      <c r="D6" s="53" t="s">
        <v>387</v>
      </c>
      <c r="E6" s="53" t="s">
        <v>46</v>
      </c>
    </row>
    <row r="8" spans="2:8" x14ac:dyDescent="0.2">
      <c r="B8" s="53" t="s">
        <v>80</v>
      </c>
      <c r="C8" s="53" t="s">
        <v>386</v>
      </c>
      <c r="D8" s="53" t="s">
        <v>46</v>
      </c>
      <c r="E8" s="53" t="s">
        <v>46</v>
      </c>
    </row>
    <row r="10" spans="2:8" x14ac:dyDescent="0.2">
      <c r="B10" s="53" t="s">
        <v>388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394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395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396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397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398</v>
      </c>
      <c r="C20" s="53" t="s">
        <v>46</v>
      </c>
      <c r="D20" s="53" t="s">
        <v>46</v>
      </c>
      <c r="E20" s="53" t="s">
        <v>46</v>
      </c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