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AFCD10-0F18-4D17-A09A-1336F42DE4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заказа'!$X$477:$X$477</definedName>
    <definedName name="GrossWeightTotalR">'Бланк заказа'!$Y$477:$Y$477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заказа'!$X$478:$X$478</definedName>
    <definedName name="PalletQtyTotalR">'Бланк заказа'!$Y$478:$Y$478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заказа'!$B$217:$B$217</definedName>
    <definedName name="ProductId103">'Бланк заказа'!$B$221:$B$221</definedName>
    <definedName name="ProductId104">'Бланк заказа'!$B$225:$B$225</definedName>
    <definedName name="ProductId105">'Бланк заказа'!$B$226:$B$226</definedName>
    <definedName name="ProductId106">'Бланк заказа'!$B$227:$B$227</definedName>
    <definedName name="ProductId107">'Бланк заказа'!$B$228:$B$228</definedName>
    <definedName name="ProductId108">'Бланк заказа'!$B$229:$B$229</definedName>
    <definedName name="ProductId109">'Бланк заказа'!$B$234:$B$234</definedName>
    <definedName name="ProductId11">'Бланк заказа'!$B$46:$B$46</definedName>
    <definedName name="ProductId110">'Бланк заказа'!$B$235:$B$235</definedName>
    <definedName name="ProductId111">'Бланк заказа'!$B$236:$B$236</definedName>
    <definedName name="ProductId112">'Бланк заказа'!$B$237:$B$237</definedName>
    <definedName name="ProductId113">'Бланк заказа'!$B$238:$B$238</definedName>
    <definedName name="ProductId114">'Бланк заказа'!$B$243:$B$243</definedName>
    <definedName name="ProductId115">'Бланк заказа'!$B$244:$B$244</definedName>
    <definedName name="ProductId116">'Бланк заказа'!$B$245:$B$245</definedName>
    <definedName name="ProductId117">'Бланк заказа'!$B$246:$B$246</definedName>
    <definedName name="ProductId118">'Бланк заказа'!$B$251:$B$251</definedName>
    <definedName name="ProductId119">'Бланк заказа'!$B$252:$B$252</definedName>
    <definedName name="ProductId12">'Бланк заказа'!$B$51:$B$51</definedName>
    <definedName name="ProductId120">'Бланк заказа'!$B$253:$B$253</definedName>
    <definedName name="ProductId121">'Бланк заказа'!$B$258:$B$258</definedName>
    <definedName name="ProductId122">'Бланк заказа'!$B$259:$B$259</definedName>
    <definedName name="ProductId123">'Бланк заказа'!$B$263:$B$263</definedName>
    <definedName name="ProductId124">'Бланк заказа'!$B$268:$B$268</definedName>
    <definedName name="ProductId125">'Бланк заказа'!$B$273:$B$273</definedName>
    <definedName name="ProductId126">'Бланк заказа'!$B$274:$B$274</definedName>
    <definedName name="ProductId127">'Бланк заказа'!$B$275:$B$275</definedName>
    <definedName name="ProductId128">'Бланк заказа'!$B$276:$B$276</definedName>
    <definedName name="ProductId129">'Бланк заказа'!$B$277:$B$277</definedName>
    <definedName name="ProductId13">'Бланк заказа'!$B$52:$B$52</definedName>
    <definedName name="ProductId130">'Бланк заказа'!$B$278:$B$278</definedName>
    <definedName name="ProductId131">'Бланк заказа'!$B$282:$B$282</definedName>
    <definedName name="ProductId132">'Бланк заказа'!$B$283:$B$283</definedName>
    <definedName name="ProductId133">'Бланк заказа'!$B$284:$B$284</definedName>
    <definedName name="ProductId134">'Бланк заказа'!$B$285:$B$285</definedName>
    <definedName name="ProductId135">'Бланк заказа'!$B$286:$B$286</definedName>
    <definedName name="ProductId136">'Бланк заказа'!$B$287:$B$287</definedName>
    <definedName name="ProductId137">'Бланк заказа'!$B$288:$B$288</definedName>
    <definedName name="ProductId138">'Бланк заказа'!$B$292:$B$292</definedName>
    <definedName name="ProductId139">'Бланк заказа'!$B$293:$B$293</definedName>
    <definedName name="ProductId14">'Бланк заказа'!$B$53:$B$53</definedName>
    <definedName name="ProductId140">'Бланк заказа'!$B$294:$B$294</definedName>
    <definedName name="ProductId141">'Бланк заказа'!$B$295:$B$295</definedName>
    <definedName name="ProductId142">'Бланк заказа'!$B$296:$B$296</definedName>
    <definedName name="ProductId143">'Бланк заказа'!$B$300:$B$300</definedName>
    <definedName name="ProductId144">'Бланк заказа'!$B$301:$B$301</definedName>
    <definedName name="ProductId145">'Бланк заказа'!$B$302:$B$302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заказа'!$B$54:$B$54</definedName>
    <definedName name="ProductId150">'Бланк заказа'!$B$313:$B$313</definedName>
    <definedName name="ProductId151">'Бланк заказа'!$B$314:$B$314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заказа'!$B$332:$B$332</definedName>
    <definedName name="ProductId161">'Бланк заказа'!$B$333:$B$333</definedName>
    <definedName name="ProductId162">'Бланк заказа'!$B$334:$B$334</definedName>
    <definedName name="ProductId163">'Бланк заказа'!$B$338:$B$338</definedName>
    <definedName name="ProductId164">'Бланк заказа'!$B$339:$B$339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заказа'!$B$364:$B$364</definedName>
    <definedName name="ProductId174">'Бланк заказа'!$B$370:$B$370</definedName>
    <definedName name="ProductId175">'Бланк заказа'!$B$371:$B$371</definedName>
    <definedName name="ProductId176">'Бланк заказа'!$B$372:$B$372</definedName>
    <definedName name="ProductId177">'Бланк заказа'!$B$373:$B$373</definedName>
    <definedName name="ProductId178">'Бланк заказа'!$B$374:$B$374</definedName>
    <definedName name="ProductId179">'Бланк заказа'!$B$375:$B$375</definedName>
    <definedName name="ProductId18">'Бланк заказа'!$B$60:$B$60</definedName>
    <definedName name="ProductId180">'Бланк заказа'!$B$376:$B$376</definedName>
    <definedName name="ProductId181">'Бланк заказа'!$B$377:$B$377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заказа'!$B$384:$B$384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заказа'!$B$401:$B$401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заказа'!$B$412:$B$412</definedName>
    <definedName name="ProductId198">'Бланк заказа'!$B$413:$B$413</definedName>
    <definedName name="ProductId199">'Бланк заказа'!$B$414:$B$414</definedName>
    <definedName name="ProductId2">'Бланк заказа'!$B$26:$B$26</definedName>
    <definedName name="ProductId20">'Бланк заказа'!$B$62:$B$62</definedName>
    <definedName name="ProductId200">'Бланк заказа'!$B$415:$B$415</definedName>
    <definedName name="ProductId201">'Бланк заказа'!$B$416:$B$416</definedName>
    <definedName name="ProductId202">'Бланк заказа'!$B$417:$B$417</definedName>
    <definedName name="ProductId203">'Бланк заказа'!$B$418:$B$418</definedName>
    <definedName name="ProductId204">'Бланк заказа'!$B$422:$B$422</definedName>
    <definedName name="ProductId205">'Бланк заказа'!$B$423:$B$423</definedName>
    <definedName name="ProductId206">'Бланк заказа'!$B$424:$B$424</definedName>
    <definedName name="ProductId207">'Бланк заказа'!$B$428:$B$428</definedName>
    <definedName name="ProductId208">'Бланк заказа'!$B$429:$B$429</definedName>
    <definedName name="ProductId209">'Бланк заказа'!$B$430:$B$430</definedName>
    <definedName name="ProductId21">'Бланк заказа'!$B$66:$B$66</definedName>
    <definedName name="ProductId210">'Бланк заказа'!$B$431:$B$431</definedName>
    <definedName name="ProductId211">'Бланк заказа'!$B$432:$B$432</definedName>
    <definedName name="ProductId212">'Бланк заказа'!$B$433:$B$433</definedName>
    <definedName name="ProductId213">'Бланк заказа'!$B$437:$B$437</definedName>
    <definedName name="ProductId214">'Бланк заказа'!$B$438:$B$438</definedName>
    <definedName name="ProductId215">'Бланк заказа'!$B$439:$B$439</definedName>
    <definedName name="ProductId216">'Бланк заказа'!$B$445:$B$445</definedName>
    <definedName name="ProductId217">'Бланк заказа'!$B$446:$B$446</definedName>
    <definedName name="ProductId218">'Бланк заказа'!$B$447:$B$447</definedName>
    <definedName name="ProductId219">'Бланк заказа'!$B$448:$B$448</definedName>
    <definedName name="ProductId22">'Бланк заказа'!$B$67:$B$67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заказа'!$B$473:$B$473</definedName>
    <definedName name="ProductId23">'Бланк заказа'!$B$68:$B$68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заказа'!$B$132:$B$132</definedName>
    <definedName name="ProductId55">'Бланк заказа'!$B$138:$B$138</definedName>
    <definedName name="ProductId56">'Бланк заказа'!$B$142:$B$142</definedName>
    <definedName name="ProductId57">'Бланк заказа'!$B$143:$B$143</definedName>
    <definedName name="ProductId58">'Бланк заказа'!$B$144:$B$144</definedName>
    <definedName name="ProductId59">'Бланк заказа'!$B$145:$B$145</definedName>
    <definedName name="ProductId6">'Бланк заказа'!$B$30:$B$30</definedName>
    <definedName name="ProductId60">'Бланк заказа'!$B$146:$B$146</definedName>
    <definedName name="ProductId61">'Бланк заказа'!$B$147:$B$147</definedName>
    <definedName name="ProductId62">'Бланк заказа'!$B$148:$B$148</definedName>
    <definedName name="ProductId63">'Бланк заказа'!$B$149:$B$149</definedName>
    <definedName name="ProductId64">'Бланк заказа'!$B$150:$B$150</definedName>
    <definedName name="ProductId65">'Бланк заказа'!$B$154:$B$154</definedName>
    <definedName name="ProductId66">'Бланк заказа'!$B$155:$B$155</definedName>
    <definedName name="ProductId67">'Бланк заказа'!$B$156:$B$156</definedName>
    <definedName name="ProductId68">'Бланк заказа'!$B$160:$B$160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заказа'!$B$178:$B$178</definedName>
    <definedName name="ProductId77">'Бланк заказа'!$B$179:$B$179</definedName>
    <definedName name="ProductId78">'Бланк заказа'!$B$180:$B$180</definedName>
    <definedName name="ProductId79">'Бланк заказа'!$B$181:$B$181</definedName>
    <definedName name="ProductId8">'Бланк заказа'!$B$40:$B$40</definedName>
    <definedName name="ProductId80">'Бланк заказа'!$B$182:$B$182</definedName>
    <definedName name="ProductId81">'Бланк заказа'!$B$186:$B$186</definedName>
    <definedName name="ProductId82">'Бланк заказа'!$B$187:$B$187</definedName>
    <definedName name="ProductId83">'Бланк заказа'!$B$188:$B$188</definedName>
    <definedName name="ProductId84">'Бланк заказа'!$B$189:$B$189</definedName>
    <definedName name="ProductId85">'Бланк заказа'!$B$190:$B$190</definedName>
    <definedName name="ProductId86">'Бланк заказа'!$B$191:$B$191</definedName>
    <definedName name="ProductId87">'Бланк заказа'!$B$192:$B$192</definedName>
    <definedName name="ProductId88">'Бланк заказа'!$B$193:$B$193</definedName>
    <definedName name="ProductId89">'Бланк заказа'!$B$194:$B$194</definedName>
    <definedName name="ProductId9">'Бланк заказа'!$B$41:$B$41</definedName>
    <definedName name="ProductId90">'Бланк заказа'!$B$198:$B$198</definedName>
    <definedName name="ProductId91">'Бланк заказа'!$B$199:$B$199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заказа'!$X$217:$X$217</definedName>
    <definedName name="SalesQty103">'Бланк заказа'!$X$221:$X$221</definedName>
    <definedName name="SalesQty104">'Бланк заказа'!$X$225:$X$225</definedName>
    <definedName name="SalesQty105">'Бланк заказа'!$X$226:$X$226</definedName>
    <definedName name="SalesQty106">'Бланк заказа'!$X$227:$X$227</definedName>
    <definedName name="SalesQty107">'Бланк заказа'!$X$228:$X$228</definedName>
    <definedName name="SalesQty108">'Бланк заказа'!$X$229:$X$229</definedName>
    <definedName name="SalesQty109">'Бланк заказа'!$X$234:$X$234</definedName>
    <definedName name="SalesQty11">'Бланк заказа'!$X$46:$X$46</definedName>
    <definedName name="SalesQty110">'Бланк заказа'!$X$235:$X$235</definedName>
    <definedName name="SalesQty111">'Бланк заказа'!$X$236:$X$236</definedName>
    <definedName name="SalesQty112">'Бланк заказа'!$X$237:$X$237</definedName>
    <definedName name="SalesQty113">'Бланк заказа'!$X$238:$X$238</definedName>
    <definedName name="SalesQty114">'Бланк заказа'!$X$243:$X$243</definedName>
    <definedName name="SalesQty115">'Бланк заказа'!$X$244:$X$244</definedName>
    <definedName name="SalesQty116">'Бланк заказа'!$X$245:$X$245</definedName>
    <definedName name="SalesQty117">'Бланк заказа'!$X$246:$X$246</definedName>
    <definedName name="SalesQty118">'Бланк заказа'!$X$251:$X$251</definedName>
    <definedName name="SalesQty119">'Бланк заказа'!$X$252:$X$252</definedName>
    <definedName name="SalesQty12">'Бланк заказа'!$X$51:$X$51</definedName>
    <definedName name="SalesQty120">'Бланк заказа'!$X$253:$X$253</definedName>
    <definedName name="SalesQty121">'Бланк заказа'!$X$258:$X$258</definedName>
    <definedName name="SalesQty122">'Бланк заказа'!$X$259:$X$259</definedName>
    <definedName name="SalesQty123">'Бланк заказа'!$X$263:$X$263</definedName>
    <definedName name="SalesQty124">'Бланк заказа'!$X$268:$X$268</definedName>
    <definedName name="SalesQty125">'Бланк заказа'!$X$273:$X$273</definedName>
    <definedName name="SalesQty126">'Бланк заказа'!$X$274:$X$274</definedName>
    <definedName name="SalesQty127">'Бланк заказа'!$X$275:$X$275</definedName>
    <definedName name="SalesQty128">'Бланк заказа'!$X$276:$X$276</definedName>
    <definedName name="SalesQty129">'Бланк заказа'!$X$277:$X$277</definedName>
    <definedName name="SalesQty13">'Бланк заказа'!$X$52:$X$52</definedName>
    <definedName name="SalesQty130">'Бланк заказа'!$X$278:$X$278</definedName>
    <definedName name="SalesQty131">'Бланк заказа'!$X$282:$X$282</definedName>
    <definedName name="SalesQty132">'Бланк заказа'!$X$283:$X$283</definedName>
    <definedName name="SalesQty133">'Бланк заказа'!$X$284:$X$284</definedName>
    <definedName name="SalesQty134">'Бланк заказа'!$X$285:$X$285</definedName>
    <definedName name="SalesQty135">'Бланк заказа'!$X$286:$X$286</definedName>
    <definedName name="SalesQty136">'Бланк заказа'!$X$287:$X$287</definedName>
    <definedName name="SalesQty137">'Бланк заказа'!$X$288:$X$288</definedName>
    <definedName name="SalesQty138">'Бланк заказа'!$X$292:$X$292</definedName>
    <definedName name="SalesQty139">'Бланк заказа'!$X$293:$X$293</definedName>
    <definedName name="SalesQty14">'Бланк заказа'!$X$53:$X$53</definedName>
    <definedName name="SalesQty140">'Бланк заказа'!$X$294:$X$294</definedName>
    <definedName name="SalesQty141">'Бланк заказа'!$X$295:$X$295</definedName>
    <definedName name="SalesQty142">'Бланк заказа'!$X$296:$X$296</definedName>
    <definedName name="SalesQty143">'Бланк заказа'!$X$300:$X$300</definedName>
    <definedName name="SalesQty144">'Бланк заказа'!$X$301:$X$301</definedName>
    <definedName name="SalesQty145">'Бланк заказа'!$X$302:$X$302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заказа'!$X$54:$X$54</definedName>
    <definedName name="SalesQty150">'Бланк заказа'!$X$313:$X$313</definedName>
    <definedName name="SalesQty151">'Бланк заказа'!$X$314:$X$314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заказа'!$X$332:$X$332</definedName>
    <definedName name="SalesQty161">'Бланк заказа'!$X$333:$X$333</definedName>
    <definedName name="SalesQty162">'Бланк заказа'!$X$334:$X$334</definedName>
    <definedName name="SalesQty163">'Бланк заказа'!$X$338:$X$338</definedName>
    <definedName name="SalesQty164">'Бланк заказа'!$X$339:$X$339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заказа'!$X$364:$X$364</definedName>
    <definedName name="SalesQty174">'Бланк заказа'!$X$370:$X$370</definedName>
    <definedName name="SalesQty175">'Бланк заказа'!$X$371:$X$371</definedName>
    <definedName name="SalesQty176">'Бланк заказа'!$X$372:$X$372</definedName>
    <definedName name="SalesQty177">'Бланк заказа'!$X$373:$X$373</definedName>
    <definedName name="SalesQty178">'Бланк заказа'!$X$374:$X$374</definedName>
    <definedName name="SalesQty179">'Бланк заказа'!$X$375:$X$375</definedName>
    <definedName name="SalesQty18">'Бланк заказа'!$X$60:$X$60</definedName>
    <definedName name="SalesQty180">'Бланк заказа'!$X$376:$X$376</definedName>
    <definedName name="SalesQty181">'Бланк заказа'!$X$377:$X$377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заказа'!$X$384:$X$384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заказа'!$X$401:$X$401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заказа'!$X$412:$X$412</definedName>
    <definedName name="SalesQty198">'Бланк заказа'!$X$413:$X$413</definedName>
    <definedName name="SalesQty199">'Бланк заказа'!$X$414:$X$414</definedName>
    <definedName name="SalesQty2">'Бланк заказа'!$X$26:$X$26</definedName>
    <definedName name="SalesQty20">'Бланк заказа'!$X$62:$X$62</definedName>
    <definedName name="SalesQty200">'Бланк заказа'!$X$415:$X$415</definedName>
    <definedName name="SalesQty201">'Бланк заказа'!$X$416:$X$416</definedName>
    <definedName name="SalesQty202">'Бланк заказа'!$X$417:$X$417</definedName>
    <definedName name="SalesQty203">'Бланк заказа'!$X$418:$X$418</definedName>
    <definedName name="SalesQty204">'Бланк заказа'!$X$422:$X$422</definedName>
    <definedName name="SalesQty205">'Бланк заказа'!$X$423:$X$423</definedName>
    <definedName name="SalesQty206">'Бланк заказа'!$X$424:$X$424</definedName>
    <definedName name="SalesQty207">'Бланк заказа'!$X$428:$X$428</definedName>
    <definedName name="SalesQty208">'Бланк заказа'!$X$429:$X$429</definedName>
    <definedName name="SalesQty209">'Бланк заказа'!$X$430:$X$430</definedName>
    <definedName name="SalesQty21">'Бланк заказа'!$X$66:$X$66</definedName>
    <definedName name="SalesQty210">'Бланк заказа'!$X$431:$X$431</definedName>
    <definedName name="SalesQty211">'Бланк заказа'!$X$432:$X$432</definedName>
    <definedName name="SalesQty212">'Бланк заказа'!$X$433:$X$433</definedName>
    <definedName name="SalesQty213">'Бланк заказа'!$X$437:$X$437</definedName>
    <definedName name="SalesQty214">'Бланк заказа'!$X$438:$X$438</definedName>
    <definedName name="SalesQty215">'Бланк заказа'!$X$439:$X$439</definedName>
    <definedName name="SalesQty216">'Бланк заказа'!$X$445:$X$445</definedName>
    <definedName name="SalesQty217">'Бланк заказа'!$X$446:$X$446</definedName>
    <definedName name="SalesQty218">'Бланк заказа'!$X$447:$X$447</definedName>
    <definedName name="SalesQty219">'Бланк заказа'!$X$448:$X$448</definedName>
    <definedName name="SalesQty22">'Бланк заказа'!$X$67:$X$67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заказа'!$X$473:$X$473</definedName>
    <definedName name="SalesQty23">'Бланк заказа'!$X$68:$X$68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заказа'!$X$132:$X$132</definedName>
    <definedName name="SalesQty55">'Бланк заказа'!$X$138:$X$138</definedName>
    <definedName name="SalesQty56">'Бланк заказа'!$X$142:$X$142</definedName>
    <definedName name="SalesQty57">'Бланк заказа'!$X$143:$X$143</definedName>
    <definedName name="SalesQty58">'Бланк заказа'!$X$144:$X$144</definedName>
    <definedName name="SalesQty59">'Бланк заказа'!$X$145:$X$145</definedName>
    <definedName name="SalesQty6">'Бланк заказа'!$X$30:$X$30</definedName>
    <definedName name="SalesQty60">'Бланк заказа'!$X$146:$X$146</definedName>
    <definedName name="SalesQty61">'Бланк заказа'!$X$147:$X$147</definedName>
    <definedName name="SalesQty62">'Бланк заказа'!$X$148:$X$148</definedName>
    <definedName name="SalesQty63">'Бланк заказа'!$X$149:$X$149</definedName>
    <definedName name="SalesQty64">'Бланк заказа'!$X$150:$X$150</definedName>
    <definedName name="SalesQty65">'Бланк заказа'!$X$154:$X$154</definedName>
    <definedName name="SalesQty66">'Бланк заказа'!$X$155:$X$155</definedName>
    <definedName name="SalesQty67">'Бланк заказа'!$X$156:$X$156</definedName>
    <definedName name="SalesQty68">'Бланк заказа'!$X$160:$X$160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заказа'!$X$178:$X$178</definedName>
    <definedName name="SalesQty77">'Бланк заказа'!$X$179:$X$179</definedName>
    <definedName name="SalesQty78">'Бланк заказа'!$X$180:$X$180</definedName>
    <definedName name="SalesQty79">'Бланк заказа'!$X$181:$X$181</definedName>
    <definedName name="SalesQty8">'Бланк заказа'!$X$40:$X$40</definedName>
    <definedName name="SalesQty80">'Бланк заказа'!$X$182:$X$182</definedName>
    <definedName name="SalesQty81">'Бланк заказа'!$X$186:$X$186</definedName>
    <definedName name="SalesQty82">'Бланк заказа'!$X$187:$X$187</definedName>
    <definedName name="SalesQty83">'Бланк заказа'!$X$188:$X$188</definedName>
    <definedName name="SalesQty84">'Бланк заказа'!$X$189:$X$189</definedName>
    <definedName name="SalesQty85">'Бланк заказа'!$X$190:$X$190</definedName>
    <definedName name="SalesQty86">'Бланк заказа'!$X$191:$X$191</definedName>
    <definedName name="SalesQty87">'Бланк заказа'!$X$192:$X$192</definedName>
    <definedName name="SalesQty88">'Бланк заказа'!$X$193:$X$193</definedName>
    <definedName name="SalesQty89">'Бланк заказа'!$X$194:$X$194</definedName>
    <definedName name="SalesQty9">'Бланк заказа'!$X$41:$X$41</definedName>
    <definedName name="SalesQty90">'Бланк заказа'!$X$198:$X$198</definedName>
    <definedName name="SalesQty91">'Бланк заказа'!$X$199:$X$199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заказа'!$Y$217:$Y$217</definedName>
    <definedName name="SalesRoundBox103">'Бланк заказа'!$Y$221:$Y$221</definedName>
    <definedName name="SalesRoundBox104">'Бланк заказа'!$Y$225:$Y$225</definedName>
    <definedName name="SalesRoundBox105">'Бланк заказа'!$Y$226:$Y$226</definedName>
    <definedName name="SalesRoundBox106">'Бланк заказа'!$Y$227:$Y$227</definedName>
    <definedName name="SalesRoundBox107">'Бланк заказа'!$Y$228:$Y$228</definedName>
    <definedName name="SalesRoundBox108">'Бланк заказа'!$Y$229:$Y$229</definedName>
    <definedName name="SalesRoundBox109">'Бланк заказа'!$Y$234:$Y$234</definedName>
    <definedName name="SalesRoundBox11">'Бланк заказа'!$Y$46:$Y$46</definedName>
    <definedName name="SalesRoundBox110">'Бланк заказа'!$Y$235:$Y$235</definedName>
    <definedName name="SalesRoundBox111">'Бланк заказа'!$Y$236:$Y$236</definedName>
    <definedName name="SalesRoundBox112">'Бланк заказа'!$Y$237:$Y$237</definedName>
    <definedName name="SalesRoundBox113">'Бланк заказа'!$Y$238:$Y$238</definedName>
    <definedName name="SalesRoundBox114">'Бланк заказа'!$Y$243:$Y$243</definedName>
    <definedName name="SalesRoundBox115">'Бланк заказа'!$Y$244:$Y$244</definedName>
    <definedName name="SalesRoundBox116">'Бланк заказа'!$Y$245:$Y$245</definedName>
    <definedName name="SalesRoundBox117">'Бланк заказа'!$Y$246:$Y$246</definedName>
    <definedName name="SalesRoundBox118">'Бланк заказа'!$Y$251:$Y$251</definedName>
    <definedName name="SalesRoundBox119">'Бланк заказа'!$Y$252:$Y$252</definedName>
    <definedName name="SalesRoundBox12">'Бланк заказа'!$Y$51:$Y$51</definedName>
    <definedName name="SalesRoundBox120">'Бланк заказа'!$Y$253:$Y$253</definedName>
    <definedName name="SalesRoundBox121">'Бланк заказа'!$Y$258:$Y$258</definedName>
    <definedName name="SalesRoundBox122">'Бланк заказа'!$Y$259:$Y$259</definedName>
    <definedName name="SalesRoundBox123">'Бланк заказа'!$Y$263:$Y$263</definedName>
    <definedName name="SalesRoundBox124">'Бланк заказа'!$Y$268:$Y$268</definedName>
    <definedName name="SalesRoundBox125">'Бланк заказа'!$Y$273:$Y$273</definedName>
    <definedName name="SalesRoundBox126">'Бланк заказа'!$Y$274:$Y$274</definedName>
    <definedName name="SalesRoundBox127">'Бланк заказа'!$Y$275:$Y$275</definedName>
    <definedName name="SalesRoundBox128">'Бланк заказа'!$Y$276:$Y$276</definedName>
    <definedName name="SalesRoundBox129">'Бланк заказа'!$Y$277:$Y$277</definedName>
    <definedName name="SalesRoundBox13">'Бланк заказа'!$Y$52:$Y$52</definedName>
    <definedName name="SalesRoundBox130">'Бланк заказа'!$Y$278:$Y$278</definedName>
    <definedName name="SalesRoundBox131">'Бланк заказа'!$Y$282:$Y$282</definedName>
    <definedName name="SalesRoundBox132">'Бланк заказа'!$Y$283:$Y$283</definedName>
    <definedName name="SalesRoundBox133">'Бланк заказа'!$Y$284:$Y$284</definedName>
    <definedName name="SalesRoundBox134">'Бланк заказа'!$Y$285:$Y$285</definedName>
    <definedName name="SalesRoundBox135">'Бланк заказа'!$Y$286:$Y$286</definedName>
    <definedName name="SalesRoundBox136">'Бланк заказа'!$Y$287:$Y$287</definedName>
    <definedName name="SalesRoundBox137">'Бланк заказа'!$Y$288:$Y$288</definedName>
    <definedName name="SalesRoundBox138">'Бланк заказа'!$Y$292:$Y$292</definedName>
    <definedName name="SalesRoundBox139">'Бланк заказа'!$Y$293:$Y$293</definedName>
    <definedName name="SalesRoundBox14">'Бланк заказа'!$Y$53:$Y$53</definedName>
    <definedName name="SalesRoundBox140">'Бланк заказа'!$Y$294:$Y$294</definedName>
    <definedName name="SalesRoundBox141">'Бланк заказа'!$Y$295:$Y$295</definedName>
    <definedName name="SalesRoundBox142">'Бланк заказа'!$Y$296:$Y$296</definedName>
    <definedName name="SalesRoundBox143">'Бланк заказа'!$Y$300:$Y$300</definedName>
    <definedName name="SalesRoundBox144">'Бланк заказа'!$Y$301:$Y$301</definedName>
    <definedName name="SalesRoundBox145">'Бланк заказа'!$Y$302:$Y$302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заказа'!$Y$54:$Y$54</definedName>
    <definedName name="SalesRoundBox150">'Бланк заказа'!$Y$313:$Y$313</definedName>
    <definedName name="SalesRoundBox151">'Бланк заказа'!$Y$314:$Y$314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заказа'!$Y$332:$Y$332</definedName>
    <definedName name="SalesRoundBox161">'Бланк заказа'!$Y$333:$Y$333</definedName>
    <definedName name="SalesRoundBox162">'Бланк заказа'!$Y$334:$Y$334</definedName>
    <definedName name="SalesRoundBox163">'Бланк заказа'!$Y$338:$Y$338</definedName>
    <definedName name="SalesRoundBox164">'Бланк заказа'!$Y$339:$Y$339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заказа'!$Y$364:$Y$364</definedName>
    <definedName name="SalesRoundBox174">'Бланк заказа'!$Y$370:$Y$370</definedName>
    <definedName name="SalesRoundBox175">'Бланк заказа'!$Y$371:$Y$371</definedName>
    <definedName name="SalesRoundBox176">'Бланк заказа'!$Y$372:$Y$372</definedName>
    <definedName name="SalesRoundBox177">'Бланк заказа'!$Y$373:$Y$373</definedName>
    <definedName name="SalesRoundBox178">'Бланк заказа'!$Y$374:$Y$374</definedName>
    <definedName name="SalesRoundBox179">'Бланк заказа'!$Y$375:$Y$375</definedName>
    <definedName name="SalesRoundBox18">'Бланк заказа'!$Y$60:$Y$60</definedName>
    <definedName name="SalesRoundBox180">'Бланк заказа'!$Y$376:$Y$376</definedName>
    <definedName name="SalesRoundBox181">'Бланк заказа'!$Y$377:$Y$377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заказа'!$Y$384:$Y$384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заказа'!$Y$401:$Y$401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заказа'!$Y$412:$Y$412</definedName>
    <definedName name="SalesRoundBox198">'Бланк заказа'!$Y$413:$Y$413</definedName>
    <definedName name="SalesRoundBox199">'Бланк заказа'!$Y$414:$Y$414</definedName>
    <definedName name="SalesRoundBox2">'Бланк заказа'!$Y$26:$Y$26</definedName>
    <definedName name="SalesRoundBox20">'Бланк заказа'!$Y$62:$Y$62</definedName>
    <definedName name="SalesRoundBox200">'Бланк заказа'!$Y$415:$Y$415</definedName>
    <definedName name="SalesRoundBox201">'Бланк заказа'!$Y$416:$Y$416</definedName>
    <definedName name="SalesRoundBox202">'Бланк заказа'!$Y$417:$Y$417</definedName>
    <definedName name="SalesRoundBox203">'Бланк заказа'!$Y$418:$Y$418</definedName>
    <definedName name="SalesRoundBox204">'Бланк заказа'!$Y$422:$Y$422</definedName>
    <definedName name="SalesRoundBox205">'Бланк заказа'!$Y$423:$Y$423</definedName>
    <definedName name="SalesRoundBox206">'Бланк заказа'!$Y$424:$Y$424</definedName>
    <definedName name="SalesRoundBox207">'Бланк заказа'!$Y$428:$Y$428</definedName>
    <definedName name="SalesRoundBox208">'Бланк заказа'!$Y$429:$Y$429</definedName>
    <definedName name="SalesRoundBox209">'Бланк заказа'!$Y$430:$Y$430</definedName>
    <definedName name="SalesRoundBox21">'Бланк заказа'!$Y$66:$Y$66</definedName>
    <definedName name="SalesRoundBox210">'Бланк заказа'!$Y$431:$Y$431</definedName>
    <definedName name="SalesRoundBox211">'Бланк заказа'!$Y$432:$Y$432</definedName>
    <definedName name="SalesRoundBox212">'Бланк заказа'!$Y$433:$Y$433</definedName>
    <definedName name="SalesRoundBox213">'Бланк заказа'!$Y$437:$Y$437</definedName>
    <definedName name="SalesRoundBox214">'Бланк заказа'!$Y$438:$Y$438</definedName>
    <definedName name="SalesRoundBox215">'Бланк заказа'!$Y$439:$Y$439</definedName>
    <definedName name="SalesRoundBox216">'Бланк заказа'!$Y$445:$Y$445</definedName>
    <definedName name="SalesRoundBox217">'Бланк заказа'!$Y$446:$Y$446</definedName>
    <definedName name="SalesRoundBox218">'Бланк заказа'!$Y$447:$Y$447</definedName>
    <definedName name="SalesRoundBox219">'Бланк заказа'!$Y$448:$Y$448</definedName>
    <definedName name="SalesRoundBox22">'Бланк заказа'!$Y$67:$Y$67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заказа'!$Y$473:$Y$473</definedName>
    <definedName name="SalesRoundBox23">'Бланк заказа'!$Y$68:$Y$68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заказа'!$Y$132:$Y$132</definedName>
    <definedName name="SalesRoundBox55">'Бланк заказа'!$Y$138:$Y$138</definedName>
    <definedName name="SalesRoundBox56">'Бланк заказа'!$Y$142:$Y$142</definedName>
    <definedName name="SalesRoundBox57">'Бланк заказа'!$Y$143:$Y$143</definedName>
    <definedName name="SalesRoundBox58">'Бланк заказа'!$Y$144:$Y$144</definedName>
    <definedName name="SalesRoundBox59">'Бланк заказа'!$Y$145:$Y$145</definedName>
    <definedName name="SalesRoundBox6">'Бланк заказа'!$Y$30:$Y$30</definedName>
    <definedName name="SalesRoundBox60">'Бланк заказа'!$Y$146:$Y$146</definedName>
    <definedName name="SalesRoundBox61">'Бланк заказа'!$Y$147:$Y$147</definedName>
    <definedName name="SalesRoundBox62">'Бланк заказа'!$Y$148:$Y$148</definedName>
    <definedName name="SalesRoundBox63">'Бланк заказа'!$Y$149:$Y$149</definedName>
    <definedName name="SalesRoundBox64">'Бланк заказа'!$Y$150:$Y$150</definedName>
    <definedName name="SalesRoundBox65">'Бланк заказа'!$Y$154:$Y$154</definedName>
    <definedName name="SalesRoundBox66">'Бланк заказа'!$Y$155:$Y$155</definedName>
    <definedName name="SalesRoundBox67">'Бланк заказа'!$Y$156:$Y$156</definedName>
    <definedName name="SalesRoundBox68">'Бланк заказа'!$Y$160:$Y$160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заказа'!$Y$178:$Y$178</definedName>
    <definedName name="SalesRoundBox77">'Бланк заказа'!$Y$179:$Y$179</definedName>
    <definedName name="SalesRoundBox78">'Бланк заказа'!$Y$180:$Y$180</definedName>
    <definedName name="SalesRoundBox79">'Бланк заказа'!$Y$181:$Y$181</definedName>
    <definedName name="SalesRoundBox8">'Бланк заказа'!$Y$40:$Y$40</definedName>
    <definedName name="SalesRoundBox80">'Бланк заказа'!$Y$182:$Y$182</definedName>
    <definedName name="SalesRoundBox81">'Бланк заказа'!$Y$186:$Y$186</definedName>
    <definedName name="SalesRoundBox82">'Бланк заказа'!$Y$187:$Y$187</definedName>
    <definedName name="SalesRoundBox83">'Бланк заказа'!$Y$188:$Y$188</definedName>
    <definedName name="SalesRoundBox84">'Бланк заказа'!$Y$189:$Y$189</definedName>
    <definedName name="SalesRoundBox85">'Бланк заказа'!$Y$190:$Y$190</definedName>
    <definedName name="SalesRoundBox86">'Бланк заказа'!$Y$191:$Y$191</definedName>
    <definedName name="SalesRoundBox87">'Бланк заказа'!$Y$192:$Y$192</definedName>
    <definedName name="SalesRoundBox88">'Бланк заказа'!$Y$193:$Y$193</definedName>
    <definedName name="SalesRoundBox89">'Бланк заказа'!$Y$194:$Y$194</definedName>
    <definedName name="SalesRoundBox9">'Бланк заказа'!$Y$41:$Y$41</definedName>
    <definedName name="SalesRoundBox90">'Бланк заказа'!$Y$198:$Y$198</definedName>
    <definedName name="SalesRoundBox91">'Бланк заказа'!$Y$199:$Y$199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заказа'!$W$217:$W$217</definedName>
    <definedName name="UnitOfMeasure103">'Бланк заказа'!$W$221:$W$221</definedName>
    <definedName name="UnitOfMeasure104">'Бланк заказа'!$W$225:$W$225</definedName>
    <definedName name="UnitOfMeasure105">'Бланк заказа'!$W$226:$W$226</definedName>
    <definedName name="UnitOfMeasure106">'Бланк заказа'!$W$227:$W$227</definedName>
    <definedName name="UnitOfMeasure107">'Бланк заказа'!$W$228:$W$228</definedName>
    <definedName name="UnitOfMeasure108">'Бланк заказа'!$W$229:$W$229</definedName>
    <definedName name="UnitOfMeasure109">'Бланк заказа'!$W$234:$W$234</definedName>
    <definedName name="UnitOfMeasure11">'Бланк заказа'!$W$46:$W$46</definedName>
    <definedName name="UnitOfMeasure110">'Бланк заказа'!$W$235:$W$235</definedName>
    <definedName name="UnitOfMeasure111">'Бланк заказа'!$W$236:$W$236</definedName>
    <definedName name="UnitOfMeasure112">'Бланк заказа'!$W$237:$W$237</definedName>
    <definedName name="UnitOfMeasure113">'Бланк заказа'!$W$238:$W$238</definedName>
    <definedName name="UnitOfMeasure114">'Бланк заказа'!$W$243:$W$243</definedName>
    <definedName name="UnitOfMeasure115">'Бланк заказа'!$W$244:$W$244</definedName>
    <definedName name="UnitOfMeasure116">'Бланк заказа'!$W$245:$W$245</definedName>
    <definedName name="UnitOfMeasure117">'Бланк заказа'!$W$246:$W$246</definedName>
    <definedName name="UnitOfMeasure118">'Бланк заказа'!$W$251:$W$251</definedName>
    <definedName name="UnitOfMeasure119">'Бланк заказа'!$W$252:$W$252</definedName>
    <definedName name="UnitOfMeasure12">'Бланк заказа'!$W$51:$W$51</definedName>
    <definedName name="UnitOfMeasure120">'Бланк заказа'!$W$253:$W$253</definedName>
    <definedName name="UnitOfMeasure121">'Бланк заказа'!$W$258:$W$258</definedName>
    <definedName name="UnitOfMeasure122">'Бланк заказа'!$W$259:$W$259</definedName>
    <definedName name="UnitOfMeasure123">'Бланк заказа'!$W$263:$W$263</definedName>
    <definedName name="UnitOfMeasure124">'Бланк заказа'!$W$268:$W$268</definedName>
    <definedName name="UnitOfMeasure125">'Бланк заказа'!$W$273:$W$273</definedName>
    <definedName name="UnitOfMeasure126">'Бланк заказа'!$W$274:$W$274</definedName>
    <definedName name="UnitOfMeasure127">'Бланк заказа'!$W$275:$W$275</definedName>
    <definedName name="UnitOfMeasure128">'Бланк заказа'!$W$276:$W$276</definedName>
    <definedName name="UnitOfMeasure129">'Бланк заказа'!$W$277:$W$277</definedName>
    <definedName name="UnitOfMeasure13">'Бланк заказа'!$W$52:$W$52</definedName>
    <definedName name="UnitOfMeasure130">'Бланк заказа'!$W$278:$W$278</definedName>
    <definedName name="UnitOfMeasure131">'Бланк заказа'!$W$282:$W$282</definedName>
    <definedName name="UnitOfMeasure132">'Бланк заказа'!$W$283:$W$283</definedName>
    <definedName name="UnitOfMeasure133">'Бланк заказа'!$W$284:$W$284</definedName>
    <definedName name="UnitOfMeasure134">'Бланк заказа'!$W$285:$W$285</definedName>
    <definedName name="UnitOfMeasure135">'Бланк заказа'!$W$286:$W$286</definedName>
    <definedName name="UnitOfMeasure136">'Бланк заказа'!$W$287:$W$287</definedName>
    <definedName name="UnitOfMeasure137">'Бланк заказа'!$W$288:$W$288</definedName>
    <definedName name="UnitOfMeasure138">'Бланк заказа'!$W$292:$W$292</definedName>
    <definedName name="UnitOfMeasure139">'Бланк заказа'!$W$293:$W$293</definedName>
    <definedName name="UnitOfMeasure14">'Бланк заказа'!$W$53:$W$53</definedName>
    <definedName name="UnitOfMeasure140">'Бланк заказа'!$W$294:$W$294</definedName>
    <definedName name="UnitOfMeasure141">'Бланк заказа'!$W$295:$W$295</definedName>
    <definedName name="UnitOfMeasure142">'Бланк заказа'!$W$296:$W$296</definedName>
    <definedName name="UnitOfMeasure143">'Бланк заказа'!$W$300:$W$300</definedName>
    <definedName name="UnitOfMeasure144">'Бланк заказа'!$W$301:$W$301</definedName>
    <definedName name="UnitOfMeasure145">'Бланк заказа'!$W$302:$W$302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заказа'!$W$54:$W$54</definedName>
    <definedName name="UnitOfMeasure150">'Бланк заказа'!$W$313:$W$313</definedName>
    <definedName name="UnitOfMeasure151">'Бланк заказа'!$W$314:$W$314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заказа'!$W$332:$W$332</definedName>
    <definedName name="UnitOfMeasure161">'Бланк заказа'!$W$333:$W$333</definedName>
    <definedName name="UnitOfMeasure162">'Бланк заказа'!$W$334:$W$334</definedName>
    <definedName name="UnitOfMeasure163">'Бланк заказа'!$W$338:$W$338</definedName>
    <definedName name="UnitOfMeasure164">'Бланк заказа'!$W$339:$W$339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заказа'!$W$364:$W$364</definedName>
    <definedName name="UnitOfMeasure174">'Бланк заказа'!$W$370:$W$370</definedName>
    <definedName name="UnitOfMeasure175">'Бланк заказа'!$W$371:$W$371</definedName>
    <definedName name="UnitOfMeasure176">'Бланк заказа'!$W$372:$W$372</definedName>
    <definedName name="UnitOfMeasure177">'Бланк заказа'!$W$373:$W$373</definedName>
    <definedName name="UnitOfMeasure178">'Бланк заказа'!$W$374:$W$374</definedName>
    <definedName name="UnitOfMeasure179">'Бланк заказа'!$W$375:$W$375</definedName>
    <definedName name="UnitOfMeasure18">'Бланк заказа'!$W$60:$W$60</definedName>
    <definedName name="UnitOfMeasure180">'Бланк заказа'!$W$376:$W$376</definedName>
    <definedName name="UnitOfMeasure181">'Бланк заказа'!$W$377:$W$377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заказа'!$W$384:$W$384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заказа'!$W$401:$W$401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заказа'!$W$412:$W$412</definedName>
    <definedName name="UnitOfMeasure198">'Бланк заказа'!$W$413:$W$413</definedName>
    <definedName name="UnitOfMeasure199">'Бланк заказа'!$W$414:$W$414</definedName>
    <definedName name="UnitOfMeasure2">'Бланк заказа'!$W$26:$W$26</definedName>
    <definedName name="UnitOfMeasure20">'Бланк заказа'!$W$62:$W$62</definedName>
    <definedName name="UnitOfMeasure200">'Бланк заказа'!$W$415:$W$415</definedName>
    <definedName name="UnitOfMeasure201">'Бланк заказа'!$W$416:$W$416</definedName>
    <definedName name="UnitOfMeasure202">'Бланк заказа'!$W$417:$W$417</definedName>
    <definedName name="UnitOfMeasure203">'Бланк заказа'!$W$418:$W$418</definedName>
    <definedName name="UnitOfMeasure204">'Бланк заказа'!$W$422:$W$422</definedName>
    <definedName name="UnitOfMeasure205">'Бланк заказа'!$W$423:$W$423</definedName>
    <definedName name="UnitOfMeasure206">'Бланк заказа'!$W$424:$W$424</definedName>
    <definedName name="UnitOfMeasure207">'Бланк заказа'!$W$428:$W$428</definedName>
    <definedName name="UnitOfMeasure208">'Бланк заказа'!$W$429:$W$429</definedName>
    <definedName name="UnitOfMeasure209">'Бланк заказа'!$W$430:$W$430</definedName>
    <definedName name="UnitOfMeasure21">'Бланк заказа'!$W$66:$W$66</definedName>
    <definedName name="UnitOfMeasure210">'Бланк заказа'!$W$431:$W$431</definedName>
    <definedName name="UnitOfMeasure211">'Бланк заказа'!$W$432:$W$432</definedName>
    <definedName name="UnitOfMeasure212">'Бланк заказа'!$W$433:$W$433</definedName>
    <definedName name="UnitOfMeasure213">'Бланк заказа'!$W$437:$W$437</definedName>
    <definedName name="UnitOfMeasure214">'Бланк заказа'!$W$438:$W$438</definedName>
    <definedName name="UnitOfMeasure215">'Бланк заказа'!$W$439:$W$439</definedName>
    <definedName name="UnitOfMeasure216">'Бланк заказа'!$W$445:$W$445</definedName>
    <definedName name="UnitOfMeasure217">'Бланк заказа'!$W$446:$W$446</definedName>
    <definedName name="UnitOfMeasure218">'Бланк заказа'!$W$447:$W$447</definedName>
    <definedName name="UnitOfMeasure219">'Бланк заказа'!$W$448:$W$448</definedName>
    <definedName name="UnitOfMeasure22">'Бланк заказа'!$W$67:$W$67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заказа'!$W$473:$W$473</definedName>
    <definedName name="UnitOfMeasure23">'Бланк заказа'!$W$68:$W$68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заказа'!$W$132:$W$132</definedName>
    <definedName name="UnitOfMeasure55">'Бланк заказа'!$W$138:$W$138</definedName>
    <definedName name="UnitOfMeasure56">'Бланк заказа'!$W$142:$W$142</definedName>
    <definedName name="UnitOfMeasure57">'Бланк заказа'!$W$143:$W$143</definedName>
    <definedName name="UnitOfMeasure58">'Бланк заказа'!$W$144:$W$144</definedName>
    <definedName name="UnitOfMeasure59">'Бланк заказа'!$W$145:$W$145</definedName>
    <definedName name="UnitOfMeasure6">'Бланк заказа'!$W$30:$W$30</definedName>
    <definedName name="UnitOfMeasure60">'Бланк заказа'!$W$146:$W$146</definedName>
    <definedName name="UnitOfMeasure61">'Бланк заказа'!$W$147:$W$147</definedName>
    <definedName name="UnitOfMeasure62">'Бланк заказа'!$W$148:$W$148</definedName>
    <definedName name="UnitOfMeasure63">'Бланк заказа'!$W$149:$W$149</definedName>
    <definedName name="UnitOfMeasure64">'Бланк заказа'!$W$150:$W$150</definedName>
    <definedName name="UnitOfMeasure65">'Бланк заказа'!$W$154:$W$154</definedName>
    <definedName name="UnitOfMeasure66">'Бланк заказа'!$W$155:$W$155</definedName>
    <definedName name="UnitOfMeasure67">'Бланк заказа'!$W$156:$W$156</definedName>
    <definedName name="UnitOfMeasure68">'Бланк заказа'!$W$160:$W$160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заказа'!$W$178:$W$178</definedName>
    <definedName name="UnitOfMeasure77">'Бланк заказа'!$W$179:$W$179</definedName>
    <definedName name="UnitOfMeasure78">'Бланк заказа'!$W$180:$W$180</definedName>
    <definedName name="UnitOfMeasure79">'Бланк заказа'!$W$181:$W$181</definedName>
    <definedName name="UnitOfMeasure8">'Бланк заказа'!$W$40:$W$40</definedName>
    <definedName name="UnitOfMeasure80">'Бланк заказа'!$W$182:$W$182</definedName>
    <definedName name="UnitOfMeasure81">'Бланк заказа'!$W$186:$W$186</definedName>
    <definedName name="UnitOfMeasure82">'Бланк заказа'!$W$187:$W$187</definedName>
    <definedName name="UnitOfMeasure83">'Бланк заказа'!$W$188:$W$188</definedName>
    <definedName name="UnitOfMeasure84">'Бланк заказа'!$W$189:$W$189</definedName>
    <definedName name="UnitOfMeasure85">'Бланк заказа'!$W$190:$W$190</definedName>
    <definedName name="UnitOfMeasure86">'Бланк заказа'!$W$191:$W$191</definedName>
    <definedName name="UnitOfMeasure87">'Бланк заказа'!$W$192:$W$192</definedName>
    <definedName name="UnitOfMeasure88">'Бланк заказа'!$W$193:$W$193</definedName>
    <definedName name="UnitOfMeasure89">'Бланк заказа'!$W$194:$W$194</definedName>
    <definedName name="UnitOfMeasure9">'Бланк заказа'!$W$41:$W$41</definedName>
    <definedName name="UnitOfMeasure90">'Бланк заказа'!$W$198:$W$198</definedName>
    <definedName name="UnitOfMeasure91">'Бланк заказа'!$W$199:$W$199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5" i="2" l="1"/>
  <c r="X474" i="2"/>
  <c r="BO473" i="2"/>
  <c r="BM473" i="2"/>
  <c r="Y473" i="2"/>
  <c r="P473" i="2"/>
  <c r="Y470" i="2"/>
  <c r="X470" i="2"/>
  <c r="Y469" i="2"/>
  <c r="X469" i="2"/>
  <c r="BP468" i="2"/>
  <c r="BO468" i="2"/>
  <c r="BM468" i="2"/>
  <c r="Y468" i="2"/>
  <c r="BN468" i="2" s="1"/>
  <c r="P468" i="2"/>
  <c r="BO467" i="2"/>
  <c r="BM467" i="2"/>
  <c r="Y467" i="2"/>
  <c r="P467" i="2"/>
  <c r="X465" i="2"/>
  <c r="X464" i="2"/>
  <c r="BO463" i="2"/>
  <c r="BM463" i="2"/>
  <c r="Y463" i="2"/>
  <c r="P463" i="2"/>
  <c r="X461" i="2"/>
  <c r="X460" i="2"/>
  <c r="BO459" i="2"/>
  <c r="BM459" i="2"/>
  <c r="Y459" i="2"/>
  <c r="Y460" i="2" s="1"/>
  <c r="P459" i="2"/>
  <c r="BO458" i="2"/>
  <c r="BM458" i="2"/>
  <c r="Z458" i="2"/>
  <c r="Y458" i="2"/>
  <c r="BP458" i="2" s="1"/>
  <c r="P458" i="2"/>
  <c r="X456" i="2"/>
  <c r="X455" i="2"/>
  <c r="BO454" i="2"/>
  <c r="BM454" i="2"/>
  <c r="Y454" i="2"/>
  <c r="Z454" i="2" s="1"/>
  <c r="P454" i="2"/>
  <c r="BO453" i="2"/>
  <c r="BN453" i="2"/>
  <c r="BM453" i="2"/>
  <c r="Z453" i="2"/>
  <c r="Y453" i="2"/>
  <c r="BP453" i="2" s="1"/>
  <c r="P453" i="2"/>
  <c r="BO452" i="2"/>
  <c r="BM452" i="2"/>
  <c r="Y452" i="2"/>
  <c r="P452" i="2"/>
  <c r="X450" i="2"/>
  <c r="X449" i="2"/>
  <c r="BO448" i="2"/>
  <c r="BN448" i="2"/>
  <c r="BM448" i="2"/>
  <c r="Z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P445" i="2"/>
  <c r="X441" i="2"/>
  <c r="X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P437" i="2"/>
  <c r="X435" i="2"/>
  <c r="X434" i="2"/>
  <c r="BO433" i="2"/>
  <c r="BM433" i="2"/>
  <c r="Z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BO430" i="2"/>
  <c r="BM430" i="2"/>
  <c r="Y430" i="2"/>
  <c r="BP430" i="2" s="1"/>
  <c r="P430" i="2"/>
  <c r="BP429" i="2"/>
  <c r="BO429" i="2"/>
  <c r="BM429" i="2"/>
  <c r="Y429" i="2"/>
  <c r="BN429" i="2" s="1"/>
  <c r="P429" i="2"/>
  <c r="BO428" i="2"/>
  <c r="BM428" i="2"/>
  <c r="Y428" i="2"/>
  <c r="Y435" i="2" s="1"/>
  <c r="P428" i="2"/>
  <c r="X426" i="2"/>
  <c r="Y425" i="2"/>
  <c r="X425" i="2"/>
  <c r="BO424" i="2"/>
  <c r="BM424" i="2"/>
  <c r="Z424" i="2"/>
  <c r="Y424" i="2"/>
  <c r="BP424" i="2" s="1"/>
  <c r="P424" i="2"/>
  <c r="BO423" i="2"/>
  <c r="BM423" i="2"/>
  <c r="Y423" i="2"/>
  <c r="P423" i="2"/>
  <c r="BP422" i="2"/>
  <c r="BO422" i="2"/>
  <c r="BN422" i="2"/>
  <c r="BM422" i="2"/>
  <c r="Z422" i="2"/>
  <c r="Y422" i="2"/>
  <c r="P422" i="2"/>
  <c r="X420" i="2"/>
  <c r="X419" i="2"/>
  <c r="BO418" i="2"/>
  <c r="BM418" i="2"/>
  <c r="Y418" i="2"/>
  <c r="P418" i="2"/>
  <c r="BO417" i="2"/>
  <c r="BM417" i="2"/>
  <c r="Y417" i="2"/>
  <c r="Z417" i="2" s="1"/>
  <c r="P417" i="2"/>
  <c r="BP416" i="2"/>
  <c r="BO416" i="2"/>
  <c r="BM416" i="2"/>
  <c r="Y416" i="2"/>
  <c r="P416" i="2"/>
  <c r="BO415" i="2"/>
  <c r="BM415" i="2"/>
  <c r="Y415" i="2"/>
  <c r="BP415" i="2" s="1"/>
  <c r="P415" i="2"/>
  <c r="BO414" i="2"/>
  <c r="BM414" i="2"/>
  <c r="Z414" i="2"/>
  <c r="Y414" i="2"/>
  <c r="BP414" i="2" s="1"/>
  <c r="P414" i="2"/>
  <c r="BO413" i="2"/>
  <c r="BM413" i="2"/>
  <c r="Y413" i="2"/>
  <c r="P413" i="2"/>
  <c r="BP412" i="2"/>
  <c r="BO412" i="2"/>
  <c r="BN412" i="2"/>
  <c r="BM412" i="2"/>
  <c r="Z412" i="2"/>
  <c r="Y412" i="2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P407" i="2"/>
  <c r="X403" i="2"/>
  <c r="Y402" i="2"/>
  <c r="X402" i="2"/>
  <c r="BO401" i="2"/>
  <c r="BM401" i="2"/>
  <c r="Z401" i="2"/>
  <c r="Z402" i="2" s="1"/>
  <c r="Y401" i="2"/>
  <c r="Y403" i="2" s="1"/>
  <c r="P401" i="2"/>
  <c r="X398" i="2"/>
  <c r="X397" i="2"/>
  <c r="BO396" i="2"/>
  <c r="BM396" i="2"/>
  <c r="Y396" i="2"/>
  <c r="P396" i="2"/>
  <c r="BP395" i="2"/>
  <c r="BO395" i="2"/>
  <c r="BM395" i="2"/>
  <c r="Y395" i="2"/>
  <c r="BN395" i="2" s="1"/>
  <c r="P395" i="2"/>
  <c r="BO394" i="2"/>
  <c r="BM394" i="2"/>
  <c r="Y394" i="2"/>
  <c r="Z394" i="2" s="1"/>
  <c r="P394" i="2"/>
  <c r="BO393" i="2"/>
  <c r="BM393" i="2"/>
  <c r="Z393" i="2"/>
  <c r="Y393" i="2"/>
  <c r="BN393" i="2" s="1"/>
  <c r="P393" i="2"/>
  <c r="X391" i="2"/>
  <c r="Y390" i="2"/>
  <c r="X390" i="2"/>
  <c r="BP389" i="2"/>
  <c r="BO389" i="2"/>
  <c r="BN389" i="2"/>
  <c r="BM389" i="2"/>
  <c r="Z389" i="2"/>
  <c r="Z390" i="2" s="1"/>
  <c r="Y389" i="2"/>
  <c r="P389" i="2"/>
  <c r="X386" i="2"/>
  <c r="X385" i="2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BP379" i="2" s="1"/>
  <c r="P379" i="2"/>
  <c r="BO378" i="2"/>
  <c r="BM378" i="2"/>
  <c r="Z378" i="2"/>
  <c r="Y378" i="2"/>
  <c r="BP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BP372" i="2" s="1"/>
  <c r="P372" i="2"/>
  <c r="BO371" i="2"/>
  <c r="BM371" i="2"/>
  <c r="Y371" i="2"/>
  <c r="P371" i="2"/>
  <c r="BP370" i="2"/>
  <c r="BO370" i="2"/>
  <c r="BN370" i="2"/>
  <c r="BM370" i="2"/>
  <c r="Z370" i="2"/>
  <c r="Y370" i="2"/>
  <c r="P370" i="2"/>
  <c r="X366" i="2"/>
  <c r="X365" i="2"/>
  <c r="BO364" i="2"/>
  <c r="BM364" i="2"/>
  <c r="Y364" i="2"/>
  <c r="P364" i="2"/>
  <c r="BO363" i="2"/>
  <c r="BM363" i="2"/>
  <c r="Y363" i="2"/>
  <c r="BP363" i="2" s="1"/>
  <c r="P363" i="2"/>
  <c r="X361" i="2"/>
  <c r="X360" i="2"/>
  <c r="BO359" i="2"/>
  <c r="BM359" i="2"/>
  <c r="Y359" i="2"/>
  <c r="Z359" i="2" s="1"/>
  <c r="P359" i="2"/>
  <c r="BO358" i="2"/>
  <c r="BM358" i="2"/>
  <c r="Z358" i="2"/>
  <c r="Y358" i="2"/>
  <c r="BN358" i="2" s="1"/>
  <c r="P358" i="2"/>
  <c r="X356" i="2"/>
  <c r="Y355" i="2"/>
  <c r="X355" i="2"/>
  <c r="BP354" i="2"/>
  <c r="BO354" i="2"/>
  <c r="BN354" i="2"/>
  <c r="BM354" i="2"/>
  <c r="Z354" i="2"/>
  <c r="Y354" i="2"/>
  <c r="P354" i="2"/>
  <c r="BO353" i="2"/>
  <c r="BM353" i="2"/>
  <c r="Z353" i="2"/>
  <c r="Y353" i="2"/>
  <c r="P353" i="2"/>
  <c r="X350" i="2"/>
  <c r="Y349" i="2"/>
  <c r="X349" i="2"/>
  <c r="BP348" i="2"/>
  <c r="BO348" i="2"/>
  <c r="BM348" i="2"/>
  <c r="Y348" i="2"/>
  <c r="BN348" i="2" s="1"/>
  <c r="P348" i="2"/>
  <c r="X346" i="2"/>
  <c r="X345" i="2"/>
  <c r="BO344" i="2"/>
  <c r="BM344" i="2"/>
  <c r="Y344" i="2"/>
  <c r="BP344" i="2" s="1"/>
  <c r="P344" i="2"/>
  <c r="BO343" i="2"/>
  <c r="BM343" i="2"/>
  <c r="Y343" i="2"/>
  <c r="P343" i="2"/>
  <c r="X341" i="2"/>
  <c r="X340" i="2"/>
  <c r="BO339" i="2"/>
  <c r="BM339" i="2"/>
  <c r="Y339" i="2"/>
  <c r="BN339" i="2" s="1"/>
  <c r="P339" i="2"/>
  <c r="BO338" i="2"/>
  <c r="BM338" i="2"/>
  <c r="Z338" i="2"/>
  <c r="Y338" i="2"/>
  <c r="BP338" i="2" s="1"/>
  <c r="P338" i="2"/>
  <c r="X336" i="2"/>
  <c r="X335" i="2"/>
  <c r="BO334" i="2"/>
  <c r="BM334" i="2"/>
  <c r="Y334" i="2"/>
  <c r="P334" i="2"/>
  <c r="BP333" i="2"/>
  <c r="BO333" i="2"/>
  <c r="BN333" i="2"/>
  <c r="BM333" i="2"/>
  <c r="Z333" i="2"/>
  <c r="Y333" i="2"/>
  <c r="P333" i="2"/>
  <c r="BO332" i="2"/>
  <c r="BM332" i="2"/>
  <c r="Y332" i="2"/>
  <c r="BP332" i="2" s="1"/>
  <c r="P332" i="2"/>
  <c r="BO331" i="2"/>
  <c r="BM331" i="2"/>
  <c r="Y331" i="2"/>
  <c r="P331" i="2"/>
  <c r="BP330" i="2"/>
  <c r="BO330" i="2"/>
  <c r="BM330" i="2"/>
  <c r="Y330" i="2"/>
  <c r="P330" i="2"/>
  <c r="BO329" i="2"/>
  <c r="BM329" i="2"/>
  <c r="Y329" i="2"/>
  <c r="Z329" i="2" s="1"/>
  <c r="P329" i="2"/>
  <c r="BO328" i="2"/>
  <c r="BM328" i="2"/>
  <c r="Z328" i="2"/>
  <c r="Y328" i="2"/>
  <c r="BP328" i="2" s="1"/>
  <c r="P328" i="2"/>
  <c r="X324" i="2"/>
  <c r="X323" i="2"/>
  <c r="BP322" i="2"/>
  <c r="BO322" i="2"/>
  <c r="BN322" i="2"/>
  <c r="BM322" i="2"/>
  <c r="Z322" i="2"/>
  <c r="Y322" i="2"/>
  <c r="P322" i="2"/>
  <c r="BO321" i="2"/>
  <c r="BM321" i="2"/>
  <c r="Y321" i="2"/>
  <c r="P321" i="2"/>
  <c r="BO320" i="2"/>
  <c r="BM320" i="2"/>
  <c r="Y320" i="2"/>
  <c r="P320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X311" i="2"/>
  <c r="X310" i="2"/>
  <c r="BO309" i="2"/>
  <c r="BM309" i="2"/>
  <c r="Y309" i="2"/>
  <c r="BP309" i="2" s="1"/>
  <c r="P309" i="2"/>
  <c r="BO308" i="2"/>
  <c r="BM308" i="2"/>
  <c r="Z308" i="2"/>
  <c r="Y308" i="2"/>
  <c r="BP308" i="2" s="1"/>
  <c r="P308" i="2"/>
  <c r="BO307" i="2"/>
  <c r="BM307" i="2"/>
  <c r="Y307" i="2"/>
  <c r="BO306" i="2"/>
  <c r="BM306" i="2"/>
  <c r="Y306" i="2"/>
  <c r="P306" i="2"/>
  <c r="X304" i="2"/>
  <c r="X303" i="2"/>
  <c r="BO302" i="2"/>
  <c r="BM302" i="2"/>
  <c r="Z302" i="2"/>
  <c r="Y302" i="2"/>
  <c r="BP302" i="2" s="1"/>
  <c r="P302" i="2"/>
  <c r="BO301" i="2"/>
  <c r="BM301" i="2"/>
  <c r="Y301" i="2"/>
  <c r="P301" i="2"/>
  <c r="BO300" i="2"/>
  <c r="BM300" i="2"/>
  <c r="Y300" i="2"/>
  <c r="Y304" i="2" s="1"/>
  <c r="P300" i="2"/>
  <c r="X298" i="2"/>
  <c r="X297" i="2"/>
  <c r="BO296" i="2"/>
  <c r="BM296" i="2"/>
  <c r="Y296" i="2"/>
  <c r="Z296" i="2" s="1"/>
  <c r="P296" i="2"/>
  <c r="BO295" i="2"/>
  <c r="BM295" i="2"/>
  <c r="Y295" i="2"/>
  <c r="P295" i="2"/>
  <c r="BO294" i="2"/>
  <c r="BM294" i="2"/>
  <c r="Y294" i="2"/>
  <c r="Z294" i="2" s="1"/>
  <c r="P294" i="2"/>
  <c r="BO293" i="2"/>
  <c r="BM293" i="2"/>
  <c r="Z293" i="2"/>
  <c r="Y293" i="2"/>
  <c r="BP293" i="2" s="1"/>
  <c r="P293" i="2"/>
  <c r="BO292" i="2"/>
  <c r="BM292" i="2"/>
  <c r="Y292" i="2"/>
  <c r="P292" i="2"/>
  <c r="X290" i="2"/>
  <c r="X289" i="2"/>
  <c r="BO288" i="2"/>
  <c r="BM288" i="2"/>
  <c r="Y288" i="2"/>
  <c r="P288" i="2"/>
  <c r="BP287" i="2"/>
  <c r="BO287" i="2"/>
  <c r="BM287" i="2"/>
  <c r="Y287" i="2"/>
  <c r="BN287" i="2" s="1"/>
  <c r="P287" i="2"/>
  <c r="BO286" i="2"/>
  <c r="BM286" i="2"/>
  <c r="Y286" i="2"/>
  <c r="P286" i="2"/>
  <c r="BO285" i="2"/>
  <c r="BM285" i="2"/>
  <c r="Y285" i="2"/>
  <c r="BN285" i="2" s="1"/>
  <c r="P285" i="2"/>
  <c r="BO284" i="2"/>
  <c r="BM284" i="2"/>
  <c r="Y284" i="2"/>
  <c r="Z284" i="2" s="1"/>
  <c r="P284" i="2"/>
  <c r="BO283" i="2"/>
  <c r="BM283" i="2"/>
  <c r="Z283" i="2"/>
  <c r="Y283" i="2"/>
  <c r="BP283" i="2" s="1"/>
  <c r="P283" i="2"/>
  <c r="BO282" i="2"/>
  <c r="BM282" i="2"/>
  <c r="Y282" i="2"/>
  <c r="P282" i="2"/>
  <c r="X280" i="2"/>
  <c r="X279" i="2"/>
  <c r="BO278" i="2"/>
  <c r="BM278" i="2"/>
  <c r="Y278" i="2"/>
  <c r="BP278" i="2" s="1"/>
  <c r="P278" i="2"/>
  <c r="BP277" i="2"/>
  <c r="BO277" i="2"/>
  <c r="BM277" i="2"/>
  <c r="Y277" i="2"/>
  <c r="BN277" i="2" s="1"/>
  <c r="P277" i="2"/>
  <c r="BO276" i="2"/>
  <c r="BM276" i="2"/>
  <c r="Y276" i="2"/>
  <c r="Z276" i="2" s="1"/>
  <c r="P276" i="2"/>
  <c r="BO275" i="2"/>
  <c r="BM275" i="2"/>
  <c r="Z275" i="2"/>
  <c r="Y275" i="2"/>
  <c r="BN275" i="2" s="1"/>
  <c r="P275" i="2"/>
  <c r="BO274" i="2"/>
  <c r="BM274" i="2"/>
  <c r="Y274" i="2"/>
  <c r="Z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Y270" i="2" s="1"/>
  <c r="P268" i="2"/>
  <c r="X265" i="2"/>
  <c r="X264" i="2"/>
  <c r="BO263" i="2"/>
  <c r="BM263" i="2"/>
  <c r="Y263" i="2"/>
  <c r="Y265" i="2" s="1"/>
  <c r="P263" i="2"/>
  <c r="X261" i="2"/>
  <c r="X260" i="2"/>
  <c r="BO259" i="2"/>
  <c r="BM259" i="2"/>
  <c r="Z259" i="2"/>
  <c r="Y259" i="2"/>
  <c r="BP259" i="2" s="1"/>
  <c r="P259" i="2"/>
  <c r="BO258" i="2"/>
  <c r="BM258" i="2"/>
  <c r="Y258" i="2"/>
  <c r="BP258" i="2" s="1"/>
  <c r="P258" i="2"/>
  <c r="X255" i="2"/>
  <c r="X254" i="2"/>
  <c r="BO253" i="2"/>
  <c r="BM253" i="2"/>
  <c r="Z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Z251" i="2" s="1"/>
  <c r="P251" i="2"/>
  <c r="X248" i="2"/>
  <c r="X247" i="2"/>
  <c r="BO246" i="2"/>
  <c r="BM246" i="2"/>
  <c r="Y246" i="2"/>
  <c r="BP246" i="2" s="1"/>
  <c r="P246" i="2"/>
  <c r="BP245" i="2"/>
  <c r="BO245" i="2"/>
  <c r="BN245" i="2"/>
  <c r="BM245" i="2"/>
  <c r="Z245" i="2"/>
  <c r="Y245" i="2"/>
  <c r="P245" i="2"/>
  <c r="BO244" i="2"/>
  <c r="BM244" i="2"/>
  <c r="Z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BP238" i="2" s="1"/>
  <c r="P238" i="2"/>
  <c r="BP237" i="2"/>
  <c r="BO237" i="2"/>
  <c r="BN237" i="2"/>
  <c r="BM237" i="2"/>
  <c r="Z237" i="2"/>
  <c r="Y237" i="2"/>
  <c r="P237" i="2"/>
  <c r="BO236" i="2"/>
  <c r="BM236" i="2"/>
  <c r="Y236" i="2"/>
  <c r="BP236" i="2" s="1"/>
  <c r="P236" i="2"/>
  <c r="BO235" i="2"/>
  <c r="BM235" i="2"/>
  <c r="Y235" i="2"/>
  <c r="Y239" i="2" s="1"/>
  <c r="P235" i="2"/>
  <c r="BP234" i="2"/>
  <c r="BO234" i="2"/>
  <c r="BN234" i="2"/>
  <c r="BM234" i="2"/>
  <c r="Z234" i="2"/>
  <c r="Y234" i="2"/>
  <c r="P234" i="2"/>
  <c r="X231" i="2"/>
  <c r="X230" i="2"/>
  <c r="BO229" i="2"/>
  <c r="BM229" i="2"/>
  <c r="Y229" i="2"/>
  <c r="P229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P225" i="2"/>
  <c r="BO225" i="2"/>
  <c r="BN225" i="2"/>
  <c r="BM225" i="2"/>
  <c r="Z225" i="2"/>
  <c r="Y225" i="2"/>
  <c r="P225" i="2"/>
  <c r="X223" i="2"/>
  <c r="Y222" i="2"/>
  <c r="X222" i="2"/>
  <c r="BP221" i="2"/>
  <c r="BO221" i="2"/>
  <c r="BN221" i="2"/>
  <c r="BM221" i="2"/>
  <c r="Z221" i="2"/>
  <c r="Z222" i="2" s="1"/>
  <c r="Y221" i="2"/>
  <c r="Y223" i="2" s="1"/>
  <c r="P221" i="2"/>
  <c r="X219" i="2"/>
  <c r="X218" i="2"/>
  <c r="BO217" i="2"/>
  <c r="BM217" i="2"/>
  <c r="Y217" i="2"/>
  <c r="Y219" i="2" s="1"/>
  <c r="P217" i="2"/>
  <c r="X215" i="2"/>
  <c r="X214" i="2"/>
  <c r="BP213" i="2"/>
  <c r="BO213" i="2"/>
  <c r="BN213" i="2"/>
  <c r="BM213" i="2"/>
  <c r="Z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N209" i="2" s="1"/>
  <c r="P209" i="2"/>
  <c r="BO208" i="2"/>
  <c r="BM208" i="2"/>
  <c r="Z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Z206" i="2" s="1"/>
  <c r="P206" i="2"/>
  <c r="BP205" i="2"/>
  <c r="BO205" i="2"/>
  <c r="BN205" i="2"/>
  <c r="BM205" i="2"/>
  <c r="Z205" i="2"/>
  <c r="Y205" i="2"/>
  <c r="P205" i="2"/>
  <c r="BO204" i="2"/>
  <c r="BM204" i="2"/>
  <c r="Y204" i="2"/>
  <c r="P204" i="2"/>
  <c r="X201" i="2"/>
  <c r="X200" i="2"/>
  <c r="BO199" i="2"/>
  <c r="BM199" i="2"/>
  <c r="Z199" i="2"/>
  <c r="Y199" i="2"/>
  <c r="BN199" i="2" s="1"/>
  <c r="P199" i="2"/>
  <c r="BO198" i="2"/>
  <c r="BM198" i="2"/>
  <c r="Y198" i="2"/>
  <c r="Y201" i="2" s="1"/>
  <c r="P198" i="2"/>
  <c r="X196" i="2"/>
  <c r="X195" i="2"/>
  <c r="BO194" i="2"/>
  <c r="BM194" i="2"/>
  <c r="Y194" i="2"/>
  <c r="BP194" i="2" s="1"/>
  <c r="P194" i="2"/>
  <c r="BP193" i="2"/>
  <c r="BO193" i="2"/>
  <c r="BN193" i="2"/>
  <c r="BM193" i="2"/>
  <c r="Z193" i="2"/>
  <c r="Y193" i="2"/>
  <c r="P193" i="2"/>
  <c r="BO192" i="2"/>
  <c r="BN192" i="2"/>
  <c r="BM192" i="2"/>
  <c r="Z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O188" i="2"/>
  <c r="BM188" i="2"/>
  <c r="Y188" i="2"/>
  <c r="P188" i="2"/>
  <c r="BO187" i="2"/>
  <c r="BM187" i="2"/>
  <c r="Y187" i="2"/>
  <c r="BP187" i="2" s="1"/>
  <c r="P187" i="2"/>
  <c r="BP186" i="2"/>
  <c r="BO186" i="2"/>
  <c r="BM186" i="2"/>
  <c r="Y186" i="2"/>
  <c r="P186" i="2"/>
  <c r="X184" i="2"/>
  <c r="X183" i="2"/>
  <c r="BO182" i="2"/>
  <c r="BM182" i="2"/>
  <c r="Y182" i="2"/>
  <c r="BP182" i="2" s="1"/>
  <c r="P182" i="2"/>
  <c r="BO181" i="2"/>
  <c r="BM181" i="2"/>
  <c r="Y181" i="2"/>
  <c r="BP181" i="2" s="1"/>
  <c r="P181" i="2"/>
  <c r="BP180" i="2"/>
  <c r="BO180" i="2"/>
  <c r="BN180" i="2"/>
  <c r="BM180" i="2"/>
  <c r="Z180" i="2"/>
  <c r="Y180" i="2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Z177" i="2"/>
  <c r="Y177" i="2"/>
  <c r="BP177" i="2" s="1"/>
  <c r="P177" i="2"/>
  <c r="BO176" i="2"/>
  <c r="BM176" i="2"/>
  <c r="Y176" i="2"/>
  <c r="P176" i="2"/>
  <c r="BO175" i="2"/>
  <c r="BM175" i="2"/>
  <c r="Y175" i="2"/>
  <c r="Z175" i="2" s="1"/>
  <c r="P175" i="2"/>
  <c r="X173" i="2"/>
  <c r="X172" i="2"/>
  <c r="BO171" i="2"/>
  <c r="BM171" i="2"/>
  <c r="Y171" i="2"/>
  <c r="Y173" i="2" s="1"/>
  <c r="P171" i="2"/>
  <c r="BP170" i="2"/>
  <c r="BO170" i="2"/>
  <c r="BN170" i="2"/>
  <c r="BM170" i="2"/>
  <c r="Z170" i="2"/>
  <c r="Y170" i="2"/>
  <c r="P170" i="2"/>
  <c r="X168" i="2"/>
  <c r="X167" i="2"/>
  <c r="BO166" i="2"/>
  <c r="BM166" i="2"/>
  <c r="Y166" i="2"/>
  <c r="P166" i="2"/>
  <c r="BO165" i="2"/>
  <c r="BM165" i="2"/>
  <c r="Y165" i="2"/>
  <c r="BN165" i="2" s="1"/>
  <c r="P165" i="2"/>
  <c r="X162" i="2"/>
  <c r="X161" i="2"/>
  <c r="BO160" i="2"/>
  <c r="BM160" i="2"/>
  <c r="Y160" i="2"/>
  <c r="Y162" i="2" s="1"/>
  <c r="P160" i="2"/>
  <c r="X158" i="2"/>
  <c r="X157" i="2"/>
  <c r="BP156" i="2"/>
  <c r="BO156" i="2"/>
  <c r="BN156" i="2"/>
  <c r="BM156" i="2"/>
  <c r="Z156" i="2"/>
  <c r="Y156" i="2"/>
  <c r="P156" i="2"/>
  <c r="BO155" i="2"/>
  <c r="BM155" i="2"/>
  <c r="Y155" i="2"/>
  <c r="P155" i="2"/>
  <c r="BO154" i="2"/>
  <c r="BM154" i="2"/>
  <c r="Y154" i="2"/>
  <c r="BP154" i="2" s="1"/>
  <c r="P154" i="2"/>
  <c r="X152" i="2"/>
  <c r="X151" i="2"/>
  <c r="BP150" i="2"/>
  <c r="BO150" i="2"/>
  <c r="BN150" i="2"/>
  <c r="BM150" i="2"/>
  <c r="Z150" i="2"/>
  <c r="Y150" i="2"/>
  <c r="P150" i="2"/>
  <c r="BO149" i="2"/>
  <c r="BM149" i="2"/>
  <c r="Y149" i="2"/>
  <c r="BP149" i="2" s="1"/>
  <c r="P149" i="2"/>
  <c r="BO148" i="2"/>
  <c r="BM148" i="2"/>
  <c r="Y148" i="2"/>
  <c r="BP148" i="2" s="1"/>
  <c r="P148" i="2"/>
  <c r="BP147" i="2"/>
  <c r="BO147" i="2"/>
  <c r="BN147" i="2"/>
  <c r="BM147" i="2"/>
  <c r="Z147" i="2"/>
  <c r="Y147" i="2"/>
  <c r="P147" i="2"/>
  <c r="BO146" i="2"/>
  <c r="BM146" i="2"/>
  <c r="Y146" i="2"/>
  <c r="BP146" i="2" s="1"/>
  <c r="P146" i="2"/>
  <c r="BO145" i="2"/>
  <c r="BM145" i="2"/>
  <c r="Y145" i="2"/>
  <c r="P145" i="2"/>
  <c r="BO144" i="2"/>
  <c r="BM144" i="2"/>
  <c r="Z144" i="2"/>
  <c r="Y144" i="2"/>
  <c r="BP144" i="2" s="1"/>
  <c r="P144" i="2"/>
  <c r="BO143" i="2"/>
  <c r="BM143" i="2"/>
  <c r="Y143" i="2"/>
  <c r="BN143" i="2" s="1"/>
  <c r="P143" i="2"/>
  <c r="BO142" i="2"/>
  <c r="BM142" i="2"/>
  <c r="Y142" i="2"/>
  <c r="Z142" i="2" s="1"/>
  <c r="P142" i="2"/>
  <c r="Y140" i="2"/>
  <c r="X140" i="2"/>
  <c r="X139" i="2"/>
  <c r="BO138" i="2"/>
  <c r="BM138" i="2"/>
  <c r="Y138" i="2"/>
  <c r="P138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BP130" i="2"/>
  <c r="BO130" i="2"/>
  <c r="BM130" i="2"/>
  <c r="Y130" i="2"/>
  <c r="P130" i="2"/>
  <c r="X128" i="2"/>
  <c r="X127" i="2"/>
  <c r="BO126" i="2"/>
  <c r="BM126" i="2"/>
  <c r="Y126" i="2"/>
  <c r="Z126" i="2" s="1"/>
  <c r="P126" i="2"/>
  <c r="BO125" i="2"/>
  <c r="BM125" i="2"/>
  <c r="Y125" i="2"/>
  <c r="G486" i="2" s="1"/>
  <c r="P125" i="2"/>
  <c r="X122" i="2"/>
  <c r="X121" i="2"/>
  <c r="BO120" i="2"/>
  <c r="BM120" i="2"/>
  <c r="Y120" i="2"/>
  <c r="Z120" i="2" s="1"/>
  <c r="Z121" i="2" s="1"/>
  <c r="P120" i="2"/>
  <c r="X118" i="2"/>
  <c r="X117" i="2"/>
  <c r="BO116" i="2"/>
  <c r="BM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Z108" i="2" s="1"/>
  <c r="P108" i="2"/>
  <c r="BO107" i="2"/>
  <c r="BM107" i="2"/>
  <c r="Y107" i="2"/>
  <c r="Y110" i="2" s="1"/>
  <c r="P107" i="2"/>
  <c r="X105" i="2"/>
  <c r="X104" i="2"/>
  <c r="BO103" i="2"/>
  <c r="BM103" i="2"/>
  <c r="Y103" i="2"/>
  <c r="Z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P101" i="2"/>
  <c r="BO100" i="2"/>
  <c r="BM100" i="2"/>
  <c r="Y100" i="2"/>
  <c r="F486" i="2" s="1"/>
  <c r="P100" i="2"/>
  <c r="X97" i="2"/>
  <c r="X96" i="2"/>
  <c r="BP95" i="2"/>
  <c r="BO95" i="2"/>
  <c r="BM95" i="2"/>
  <c r="Y95" i="2"/>
  <c r="BN95" i="2" s="1"/>
  <c r="P95" i="2"/>
  <c r="BO94" i="2"/>
  <c r="BM94" i="2"/>
  <c r="Y94" i="2"/>
  <c r="Z94" i="2" s="1"/>
  <c r="P94" i="2"/>
  <c r="BO93" i="2"/>
  <c r="BM93" i="2"/>
  <c r="Y93" i="2"/>
  <c r="BP93" i="2" s="1"/>
  <c r="P93" i="2"/>
  <c r="BO92" i="2"/>
  <c r="BM92" i="2"/>
  <c r="Y92" i="2"/>
  <c r="Y97" i="2" s="1"/>
  <c r="P92" i="2"/>
  <c r="X90" i="2"/>
  <c r="X89" i="2"/>
  <c r="BP88" i="2"/>
  <c r="BO88" i="2"/>
  <c r="BN88" i="2"/>
  <c r="BM88" i="2"/>
  <c r="Z88" i="2"/>
  <c r="Y88" i="2"/>
  <c r="P88" i="2"/>
  <c r="BO87" i="2"/>
  <c r="BM87" i="2"/>
  <c r="Y87" i="2"/>
  <c r="P87" i="2"/>
  <c r="BO86" i="2"/>
  <c r="BM86" i="2"/>
  <c r="Y86" i="2"/>
  <c r="BP86" i="2" s="1"/>
  <c r="P86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P73" i="2"/>
  <c r="BO73" i="2"/>
  <c r="BM73" i="2"/>
  <c r="Y73" i="2"/>
  <c r="BN73" i="2" s="1"/>
  <c r="P73" i="2"/>
  <c r="BO72" i="2"/>
  <c r="BM72" i="2"/>
  <c r="Y72" i="2"/>
  <c r="BP72" i="2" s="1"/>
  <c r="P72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N67" i="2" s="1"/>
  <c r="P67" i="2"/>
  <c r="BO66" i="2"/>
  <c r="BM66" i="2"/>
  <c r="Y66" i="2"/>
  <c r="BP66" i="2" s="1"/>
  <c r="P66" i="2"/>
  <c r="X64" i="2"/>
  <c r="X63" i="2"/>
  <c r="BP62" i="2"/>
  <c r="BO62" i="2"/>
  <c r="BM62" i="2"/>
  <c r="Y62" i="2"/>
  <c r="P62" i="2"/>
  <c r="BO61" i="2"/>
  <c r="BM61" i="2"/>
  <c r="Y61" i="2"/>
  <c r="Z61" i="2" s="1"/>
  <c r="P61" i="2"/>
  <c r="BO60" i="2"/>
  <c r="BM60" i="2"/>
  <c r="Y60" i="2"/>
  <c r="BP60" i="2" s="1"/>
  <c r="P60" i="2"/>
  <c r="X58" i="2"/>
  <c r="X57" i="2"/>
  <c r="BO56" i="2"/>
  <c r="BM56" i="2"/>
  <c r="Y56" i="2"/>
  <c r="Z56" i="2" s="1"/>
  <c r="P56" i="2"/>
  <c r="BP55" i="2"/>
  <c r="BO55" i="2"/>
  <c r="BN55" i="2"/>
  <c r="BM55" i="2"/>
  <c r="Z55" i="2"/>
  <c r="Y55" i="2"/>
  <c r="P55" i="2"/>
  <c r="BO54" i="2"/>
  <c r="BM54" i="2"/>
  <c r="Y54" i="2"/>
  <c r="Z54" i="2" s="1"/>
  <c r="P54" i="2"/>
  <c r="BO53" i="2"/>
  <c r="BM53" i="2"/>
  <c r="Y53" i="2"/>
  <c r="BP53" i="2" s="1"/>
  <c r="P53" i="2"/>
  <c r="BP52" i="2"/>
  <c r="BO52" i="2"/>
  <c r="BM52" i="2"/>
  <c r="Y52" i="2"/>
  <c r="BN52" i="2" s="1"/>
  <c r="P52" i="2"/>
  <c r="BO51" i="2"/>
  <c r="BM51" i="2"/>
  <c r="Y51" i="2"/>
  <c r="Z51" i="2" s="1"/>
  <c r="P51" i="2"/>
  <c r="X48" i="2"/>
  <c r="X47" i="2"/>
  <c r="BO46" i="2"/>
  <c r="BM46" i="2"/>
  <c r="Y46" i="2"/>
  <c r="Y47" i="2" s="1"/>
  <c r="P46" i="2"/>
  <c r="X44" i="2"/>
  <c r="X43" i="2"/>
  <c r="BO42" i="2"/>
  <c r="BM42" i="2"/>
  <c r="Y42" i="2"/>
  <c r="BP42" i="2" s="1"/>
  <c r="P42" i="2"/>
  <c r="BO41" i="2"/>
  <c r="BM41" i="2"/>
  <c r="Y41" i="2"/>
  <c r="Z41" i="2" s="1"/>
  <c r="P41" i="2"/>
  <c r="BO40" i="2"/>
  <c r="BM40" i="2"/>
  <c r="Y40" i="2"/>
  <c r="Y43" i="2" s="1"/>
  <c r="P40" i="2"/>
  <c r="X36" i="2"/>
  <c r="X35" i="2"/>
  <c r="BO34" i="2"/>
  <c r="BM34" i="2"/>
  <c r="Y34" i="2"/>
  <c r="Y36" i="2" s="1"/>
  <c r="P34" i="2"/>
  <c r="X32" i="2"/>
  <c r="X31" i="2"/>
  <c r="BP30" i="2"/>
  <c r="BO30" i="2"/>
  <c r="BN30" i="2"/>
  <c r="BM30" i="2"/>
  <c r="Z30" i="2"/>
  <c r="Y30" i="2"/>
  <c r="P30" i="2"/>
  <c r="BO29" i="2"/>
  <c r="BM29" i="2"/>
  <c r="Y29" i="2"/>
  <c r="BN29" i="2" s="1"/>
  <c r="P29" i="2"/>
  <c r="BO28" i="2"/>
  <c r="BM28" i="2"/>
  <c r="Y28" i="2"/>
  <c r="BP28" i="2" s="1"/>
  <c r="P28" i="2"/>
  <c r="BP27" i="2"/>
  <c r="BO27" i="2"/>
  <c r="BM27" i="2"/>
  <c r="Y27" i="2"/>
  <c r="P27" i="2"/>
  <c r="BO26" i="2"/>
  <c r="BM26" i="2"/>
  <c r="Y26" i="2"/>
  <c r="Z26" i="2" s="1"/>
  <c r="P26" i="2"/>
  <c r="X24" i="2"/>
  <c r="X23" i="2"/>
  <c r="BO22" i="2"/>
  <c r="X478" i="2" s="1"/>
  <c r="BM22" i="2"/>
  <c r="Y22" i="2"/>
  <c r="B486" i="2" s="1"/>
  <c r="P22" i="2"/>
  <c r="H10" i="2"/>
  <c r="A9" i="2"/>
  <c r="A10" i="2" s="1"/>
  <c r="D7" i="2"/>
  <c r="Q6" i="2"/>
  <c r="P2" i="2"/>
  <c r="X477" i="2" l="1"/>
  <c r="Y44" i="2"/>
  <c r="BN56" i="2"/>
  <c r="BP56" i="2"/>
  <c r="Y69" i="2"/>
  <c r="BN72" i="2"/>
  <c r="Y83" i="2"/>
  <c r="Y111" i="2"/>
  <c r="BN114" i="2"/>
  <c r="BN116" i="2"/>
  <c r="BN142" i="2"/>
  <c r="BP142" i="2"/>
  <c r="Y152" i="2"/>
  <c r="BN149" i="2"/>
  <c r="BN175" i="2"/>
  <c r="BP175" i="2"/>
  <c r="Y183" i="2"/>
  <c r="BN182" i="2"/>
  <c r="BN194" i="2"/>
  <c r="BN206" i="2"/>
  <c r="BP206" i="2"/>
  <c r="BP210" i="2"/>
  <c r="BN238" i="2"/>
  <c r="BN251" i="2"/>
  <c r="BP251" i="2"/>
  <c r="Y254" i="2"/>
  <c r="Y255" i="2"/>
  <c r="Y260" i="2"/>
  <c r="BN263" i="2"/>
  <c r="BP282" i="2"/>
  <c r="Y289" i="2"/>
  <c r="BP285" i="2"/>
  <c r="Z286" i="2"/>
  <c r="BP286" i="2"/>
  <c r="BN286" i="2"/>
  <c r="BN295" i="2"/>
  <c r="Z295" i="2"/>
  <c r="Y311" i="2"/>
  <c r="BP306" i="2"/>
  <c r="BN306" i="2"/>
  <c r="Z306" i="2"/>
  <c r="Y316" i="2"/>
  <c r="BP313" i="2"/>
  <c r="BP331" i="2"/>
  <c r="BN331" i="2"/>
  <c r="Z331" i="2"/>
  <c r="BP343" i="2"/>
  <c r="Z343" i="2"/>
  <c r="BP364" i="2"/>
  <c r="BN364" i="2"/>
  <c r="Z364" i="2"/>
  <c r="BP377" i="2"/>
  <c r="Z377" i="2"/>
  <c r="BP413" i="2"/>
  <c r="Z413" i="2"/>
  <c r="BN417" i="2"/>
  <c r="BP417" i="2"/>
  <c r="BN418" i="2"/>
  <c r="BP418" i="2"/>
  <c r="Y441" i="2"/>
  <c r="Y440" i="2"/>
  <c r="BP437" i="2"/>
  <c r="BN437" i="2"/>
  <c r="Z437" i="2"/>
  <c r="BN439" i="2"/>
  <c r="BP439" i="2"/>
  <c r="Y449" i="2"/>
  <c r="Z445" i="2"/>
  <c r="Y450" i="2"/>
  <c r="Y456" i="2"/>
  <c r="BP452" i="2"/>
  <c r="Z486" i="2"/>
  <c r="Z473" i="2"/>
  <c r="Z474" i="2" s="1"/>
  <c r="I486" i="2"/>
  <c r="X480" i="2"/>
  <c r="Y24" i="2"/>
  <c r="BN26" i="2"/>
  <c r="BP26" i="2"/>
  <c r="Y32" i="2"/>
  <c r="Z28" i="2"/>
  <c r="BP40" i="2"/>
  <c r="X476" i="2"/>
  <c r="Y48" i="2"/>
  <c r="BN51" i="2"/>
  <c r="BP51" i="2"/>
  <c r="Z53" i="2"/>
  <c r="Z60" i="2"/>
  <c r="BN60" i="2"/>
  <c r="BN61" i="2"/>
  <c r="BP61" i="2"/>
  <c r="Y64" i="2"/>
  <c r="Z66" i="2"/>
  <c r="Z69" i="2" s="1"/>
  <c r="BN66" i="2"/>
  <c r="BP67" i="2"/>
  <c r="Z76" i="2"/>
  <c r="BN76" i="2"/>
  <c r="BN80" i="2"/>
  <c r="Z81" i="2"/>
  <c r="BN81" i="2"/>
  <c r="Z86" i="2"/>
  <c r="Y90" i="2"/>
  <c r="Z93" i="2"/>
  <c r="BN93" i="2"/>
  <c r="BN94" i="2"/>
  <c r="BP94" i="2"/>
  <c r="Z100" i="2"/>
  <c r="Z104" i="2" s="1"/>
  <c r="BN100" i="2"/>
  <c r="BP100" i="2"/>
  <c r="Y104" i="2"/>
  <c r="BP101" i="2"/>
  <c r="BP107" i="2"/>
  <c r="Y117" i="2"/>
  <c r="Z125" i="2"/>
  <c r="Z127" i="2" s="1"/>
  <c r="Y133" i="2"/>
  <c r="Y134" i="2"/>
  <c r="Y139" i="2"/>
  <c r="H486" i="2"/>
  <c r="BP143" i="2"/>
  <c r="Z146" i="2"/>
  <c r="BN146" i="2"/>
  <c r="Z154" i="2"/>
  <c r="Y158" i="2"/>
  <c r="BP165" i="2"/>
  <c r="Y167" i="2"/>
  <c r="BP176" i="2"/>
  <c r="Z179" i="2"/>
  <c r="BN179" i="2"/>
  <c r="Y196" i="2"/>
  <c r="Z187" i="2"/>
  <c r="Y195" i="2"/>
  <c r="Z190" i="2"/>
  <c r="BN190" i="2"/>
  <c r="BP199" i="2"/>
  <c r="Y214" i="2"/>
  <c r="J486" i="2"/>
  <c r="BP207" i="2"/>
  <c r="Z210" i="2"/>
  <c r="Z211" i="2"/>
  <c r="BN211" i="2"/>
  <c r="BP217" i="2"/>
  <c r="Z226" i="2"/>
  <c r="BN226" i="2"/>
  <c r="BN227" i="2"/>
  <c r="BP228" i="2"/>
  <c r="Y230" i="2"/>
  <c r="Y240" i="2"/>
  <c r="Z236" i="2"/>
  <c r="BN236" i="2"/>
  <c r="Y248" i="2"/>
  <c r="BP244" i="2"/>
  <c r="BP252" i="2"/>
  <c r="Z258" i="2"/>
  <c r="Z260" i="2" s="1"/>
  <c r="Y264" i="2"/>
  <c r="Z273" i="2"/>
  <c r="BP275" i="2"/>
  <c r="BN276" i="2"/>
  <c r="BP276" i="2"/>
  <c r="Z278" i="2"/>
  <c r="Y279" i="2"/>
  <c r="Z282" i="2"/>
  <c r="Z285" i="2"/>
  <c r="BP288" i="2"/>
  <c r="Z288" i="2"/>
  <c r="BP292" i="2"/>
  <c r="Z292" i="2"/>
  <c r="Z297" i="2" s="1"/>
  <c r="BP295" i="2"/>
  <c r="BN296" i="2"/>
  <c r="BP296" i="2"/>
  <c r="BP301" i="2"/>
  <c r="BN301" i="2"/>
  <c r="Z301" i="2"/>
  <c r="BP307" i="2"/>
  <c r="Z307" i="2"/>
  <c r="Y317" i="2"/>
  <c r="BP320" i="2"/>
  <c r="R486" i="2"/>
  <c r="Y324" i="2"/>
  <c r="BP321" i="2"/>
  <c r="BN321" i="2"/>
  <c r="Z321" i="2"/>
  <c r="BN330" i="2"/>
  <c r="Z330" i="2"/>
  <c r="Z335" i="2" s="1"/>
  <c r="BP334" i="2"/>
  <c r="BN334" i="2"/>
  <c r="Z334" i="2"/>
  <c r="Z355" i="2"/>
  <c r="Y381" i="2"/>
  <c r="BP371" i="2"/>
  <c r="BN371" i="2"/>
  <c r="Z371" i="2"/>
  <c r="BN373" i="2"/>
  <c r="BP373" i="2"/>
  <c r="BN383" i="2"/>
  <c r="BP383" i="2"/>
  <c r="BP396" i="2"/>
  <c r="Z396" i="2"/>
  <c r="X486" i="2"/>
  <c r="BP407" i="2"/>
  <c r="BN407" i="2"/>
  <c r="Z407" i="2"/>
  <c r="BN409" i="2"/>
  <c r="BP409" i="2"/>
  <c r="BN416" i="2"/>
  <c r="Z416" i="2"/>
  <c r="BP423" i="2"/>
  <c r="Z423" i="2"/>
  <c r="Z425" i="2" s="1"/>
  <c r="BN428" i="2"/>
  <c r="BP432" i="2"/>
  <c r="BN432" i="2"/>
  <c r="Z432" i="2"/>
  <c r="BP445" i="2"/>
  <c r="BN446" i="2"/>
  <c r="BP446" i="2"/>
  <c r="BN463" i="2"/>
  <c r="Y464" i="2"/>
  <c r="BP463" i="2"/>
  <c r="BP467" i="2"/>
  <c r="Z467" i="2"/>
  <c r="Y475" i="2"/>
  <c r="K486" i="2"/>
  <c r="T486" i="2"/>
  <c r="BP353" i="2"/>
  <c r="Y356" i="2"/>
  <c r="BP358" i="2"/>
  <c r="BN359" i="2"/>
  <c r="BP359" i="2"/>
  <c r="Y360" i="2"/>
  <c r="U486" i="2"/>
  <c r="BN372" i="2"/>
  <c r="Y385" i="2"/>
  <c r="V486" i="2"/>
  <c r="Y391" i="2"/>
  <c r="BP393" i="2"/>
  <c r="BN394" i="2"/>
  <c r="BP394" i="2"/>
  <c r="Y397" i="2"/>
  <c r="Y398" i="2"/>
  <c r="BN408" i="2"/>
  <c r="BN438" i="2"/>
  <c r="F10" i="2"/>
  <c r="X479" i="2"/>
  <c r="Z360" i="2"/>
  <c r="BN329" i="2"/>
  <c r="Z430" i="2"/>
  <c r="Z22" i="2"/>
  <c r="Z23" i="2" s="1"/>
  <c r="BN34" i="2"/>
  <c r="Z113" i="2"/>
  <c r="BN126" i="2"/>
  <c r="Z138" i="2"/>
  <c r="Z139" i="2" s="1"/>
  <c r="BN160" i="2"/>
  <c r="Z171" i="2"/>
  <c r="Z172" i="2" s="1"/>
  <c r="Z181" i="2"/>
  <c r="Z191" i="2"/>
  <c r="BN204" i="2"/>
  <c r="Z212" i="2"/>
  <c r="Z235" i="2"/>
  <c r="Z246" i="2"/>
  <c r="Y261" i="2"/>
  <c r="BN274" i="2"/>
  <c r="BN284" i="2"/>
  <c r="BN294" i="2"/>
  <c r="Y297" i="2"/>
  <c r="BN309" i="2"/>
  <c r="Z320" i="2"/>
  <c r="Z323" i="2" s="1"/>
  <c r="Z332" i="2"/>
  <c r="BN344" i="2"/>
  <c r="BN379" i="2"/>
  <c r="BN415" i="2"/>
  <c r="Y426" i="2"/>
  <c r="Z447" i="2"/>
  <c r="BN459" i="2"/>
  <c r="L486" i="2"/>
  <c r="Z178" i="2"/>
  <c r="Z209" i="2"/>
  <c r="Y184" i="2"/>
  <c r="Z309" i="2"/>
  <c r="Z310" i="2" s="1"/>
  <c r="BN178" i="2"/>
  <c r="BN268" i="2"/>
  <c r="Z314" i="2"/>
  <c r="Z410" i="2"/>
  <c r="Z46" i="2"/>
  <c r="Z47" i="2" s="1"/>
  <c r="Y70" i="2"/>
  <c r="BN92" i="2"/>
  <c r="BN103" i="2"/>
  <c r="Z148" i="2"/>
  <c r="Z27" i="2"/>
  <c r="Z31" i="2" s="1"/>
  <c r="BP29" i="2"/>
  <c r="BN41" i="2"/>
  <c r="Z52" i="2"/>
  <c r="Z57" i="2" s="1"/>
  <c r="BP54" i="2"/>
  <c r="Z62" i="2"/>
  <c r="Z63" i="2" s="1"/>
  <c r="BN74" i="2"/>
  <c r="Y77" i="2"/>
  <c r="BP87" i="2"/>
  <c r="Z95" i="2"/>
  <c r="BN108" i="2"/>
  <c r="BP120" i="2"/>
  <c r="BN131" i="2"/>
  <c r="Z143" i="2"/>
  <c r="BP145" i="2"/>
  <c r="BP155" i="2"/>
  <c r="BN166" i="2"/>
  <c r="Z176" i="2"/>
  <c r="Z186" i="2"/>
  <c r="BP188" i="2"/>
  <c r="BP198" i="2"/>
  <c r="Z207" i="2"/>
  <c r="BP209" i="2"/>
  <c r="Z217" i="2"/>
  <c r="Z218" i="2" s="1"/>
  <c r="BN229" i="2"/>
  <c r="BP243" i="2"/>
  <c r="Z252" i="2"/>
  <c r="Z254" i="2" s="1"/>
  <c r="BP268" i="2"/>
  <c r="Z277" i="2"/>
  <c r="Z279" i="2" s="1"/>
  <c r="Z287" i="2"/>
  <c r="Z289" i="2" s="1"/>
  <c r="BN314" i="2"/>
  <c r="BP329" i="2"/>
  <c r="BP339" i="2"/>
  <c r="Y350" i="2"/>
  <c r="Y365" i="2"/>
  <c r="BN374" i="2"/>
  <c r="BN384" i="2"/>
  <c r="Z395" i="2"/>
  <c r="Z397" i="2" s="1"/>
  <c r="BN410" i="2"/>
  <c r="Z418" i="2"/>
  <c r="BN430" i="2"/>
  <c r="Z452" i="2"/>
  <c r="Z455" i="2" s="1"/>
  <c r="BP454" i="2"/>
  <c r="Y465" i="2"/>
  <c r="M486" i="2"/>
  <c r="Z155" i="2"/>
  <c r="Z157" i="2" s="1"/>
  <c r="Z339" i="2"/>
  <c r="Z340" i="2" s="1"/>
  <c r="Z204" i="2"/>
  <c r="Z344" i="2"/>
  <c r="Z345" i="2" s="1"/>
  <c r="Z379" i="2"/>
  <c r="Z459" i="2"/>
  <c r="Z460" i="2" s="1"/>
  <c r="Y57" i="2"/>
  <c r="Z74" i="2"/>
  <c r="BN87" i="2"/>
  <c r="BN120" i="2"/>
  <c r="Z131" i="2"/>
  <c r="BN145" i="2"/>
  <c r="Z166" i="2"/>
  <c r="Y280" i="2"/>
  <c r="Y290" i="2"/>
  <c r="Z374" i="2"/>
  <c r="BP34" i="2"/>
  <c r="BN46" i="2"/>
  <c r="Y58" i="2"/>
  <c r="BP103" i="2"/>
  <c r="BP126" i="2"/>
  <c r="BN138" i="2"/>
  <c r="Y151" i="2"/>
  <c r="BN181" i="2"/>
  <c r="BN191" i="2"/>
  <c r="BN246" i="2"/>
  <c r="BP274" i="2"/>
  <c r="BP284" i="2"/>
  <c r="BP294" i="2"/>
  <c r="BN320" i="2"/>
  <c r="O486" i="2"/>
  <c r="Z34" i="2"/>
  <c r="Z35" i="2" s="1"/>
  <c r="Z415" i="2"/>
  <c r="BN54" i="2"/>
  <c r="BN155" i="2"/>
  <c r="Z229" i="2"/>
  <c r="BN454" i="2"/>
  <c r="BN22" i="2"/>
  <c r="BN148" i="2"/>
  <c r="BN171" i="2"/>
  <c r="BP204" i="2"/>
  <c r="Y323" i="2"/>
  <c r="BN332" i="2"/>
  <c r="Y335" i="2"/>
  <c r="BN447" i="2"/>
  <c r="BP459" i="2"/>
  <c r="BN27" i="2"/>
  <c r="BP41" i="2"/>
  <c r="BN62" i="2"/>
  <c r="Z72" i="2"/>
  <c r="BP108" i="2"/>
  <c r="Z116" i="2"/>
  <c r="Y121" i="2"/>
  <c r="BP166" i="2"/>
  <c r="BN176" i="2"/>
  <c r="BN186" i="2"/>
  <c r="Z194" i="2"/>
  <c r="BN217" i="2"/>
  <c r="Z227" i="2"/>
  <c r="Z230" i="2" s="1"/>
  <c r="BP229" i="2"/>
  <c r="Z238" i="2"/>
  <c r="Z263" i="2"/>
  <c r="Z264" i="2" s="1"/>
  <c r="Y269" i="2"/>
  <c r="Y298" i="2"/>
  <c r="Y340" i="2"/>
  <c r="Y361" i="2"/>
  <c r="Z372" i="2"/>
  <c r="BP384" i="2"/>
  <c r="Z408" i="2"/>
  <c r="Z428" i="2"/>
  <c r="Z438" i="2"/>
  <c r="BN452" i="2"/>
  <c r="Y455" i="2"/>
  <c r="P486" i="2"/>
  <c r="Z29" i="2"/>
  <c r="Z268" i="2"/>
  <c r="Z269" i="2" s="1"/>
  <c r="Z92" i="2"/>
  <c r="Z96" i="2" s="1"/>
  <c r="Z160" i="2"/>
  <c r="Z161" i="2" s="1"/>
  <c r="Y215" i="2"/>
  <c r="BN188" i="2"/>
  <c r="BN198" i="2"/>
  <c r="BN243" i="2"/>
  <c r="Z384" i="2"/>
  <c r="Y82" i="2"/>
  <c r="BP92" i="2"/>
  <c r="BN113" i="2"/>
  <c r="BP160" i="2"/>
  <c r="BN212" i="2"/>
  <c r="BN235" i="2"/>
  <c r="BP22" i="2"/>
  <c r="Y35" i="2"/>
  <c r="BP46" i="2"/>
  <c r="Y78" i="2"/>
  <c r="BN101" i="2"/>
  <c r="BP113" i="2"/>
  <c r="Y127" i="2"/>
  <c r="BP138" i="2"/>
  <c r="Y161" i="2"/>
  <c r="BP171" i="2"/>
  <c r="BP235" i="2"/>
  <c r="BN258" i="2"/>
  <c r="BN282" i="2"/>
  <c r="BN292" i="2"/>
  <c r="BN302" i="2"/>
  <c r="BN307" i="2"/>
  <c r="Y310" i="2"/>
  <c r="Y345" i="2"/>
  <c r="Y366" i="2"/>
  <c r="BN377" i="2"/>
  <c r="Y380" i="2"/>
  <c r="BN401" i="2"/>
  <c r="BN413" i="2"/>
  <c r="BN423" i="2"/>
  <c r="BN433" i="2"/>
  <c r="Q486" i="2"/>
  <c r="Y172" i="2"/>
  <c r="Y247" i="2"/>
  <c r="Z300" i="2"/>
  <c r="Z303" i="2" s="1"/>
  <c r="Z315" i="2"/>
  <c r="Y341" i="2"/>
  <c r="BN353" i="2"/>
  <c r="Z363" i="2"/>
  <c r="Z365" i="2" s="1"/>
  <c r="Z375" i="2"/>
  <c r="BP401" i="2"/>
  <c r="Z411" i="2"/>
  <c r="Z431" i="2"/>
  <c r="BN445" i="2"/>
  <c r="BN467" i="2"/>
  <c r="S486" i="2"/>
  <c r="Z87" i="2"/>
  <c r="Z89" i="2" s="1"/>
  <c r="Z145" i="2"/>
  <c r="Y336" i="2"/>
  <c r="Y23" i="2"/>
  <c r="Z42" i="2"/>
  <c r="Z75" i="2"/>
  <c r="Z109" i="2"/>
  <c r="Y122" i="2"/>
  <c r="Z132" i="2"/>
  <c r="Y63" i="2"/>
  <c r="Z80" i="2"/>
  <c r="Z82" i="2" s="1"/>
  <c r="Y96" i="2"/>
  <c r="Y105" i="2"/>
  <c r="Z114" i="2"/>
  <c r="Y128" i="2"/>
  <c r="Z149" i="2"/>
  <c r="Z182" i="2"/>
  <c r="Y218" i="2"/>
  <c r="BP263" i="2"/>
  <c r="Y346" i="2"/>
  <c r="Y419" i="2"/>
  <c r="BP428" i="2"/>
  <c r="Y461" i="2"/>
  <c r="BN473" i="2"/>
  <c r="Z198" i="2"/>
  <c r="Z200" i="2" s="1"/>
  <c r="BN42" i="2"/>
  <c r="BN75" i="2"/>
  <c r="BN109" i="2"/>
  <c r="BN132" i="2"/>
  <c r="Y168" i="2"/>
  <c r="Y231" i="2"/>
  <c r="BN300" i="2"/>
  <c r="Y303" i="2"/>
  <c r="BN315" i="2"/>
  <c r="BN363" i="2"/>
  <c r="BN375" i="2"/>
  <c r="Y386" i="2"/>
  <c r="BN411" i="2"/>
  <c r="BN431" i="2"/>
  <c r="Y434" i="2"/>
  <c r="Z188" i="2"/>
  <c r="BP473" i="2"/>
  <c r="C486" i="2"/>
  <c r="BN144" i="2"/>
  <c r="BN154" i="2"/>
  <c r="Y157" i="2"/>
  <c r="Z165" i="2"/>
  <c r="Z167" i="2" s="1"/>
  <c r="BN177" i="2"/>
  <c r="BN187" i="2"/>
  <c r="Y200" i="2"/>
  <c r="BN208" i="2"/>
  <c r="Z228" i="2"/>
  <c r="BN253" i="2"/>
  <c r="BN278" i="2"/>
  <c r="BN288" i="2"/>
  <c r="BP300" i="2"/>
  <c r="Z313" i="2"/>
  <c r="BN328" i="2"/>
  <c r="BN338" i="2"/>
  <c r="Z348" i="2"/>
  <c r="Z349" i="2" s="1"/>
  <c r="Z373" i="2"/>
  <c r="Z383" i="2"/>
  <c r="Z385" i="2" s="1"/>
  <c r="BN396" i="2"/>
  <c r="Z409" i="2"/>
  <c r="Y420" i="2"/>
  <c r="Z429" i="2"/>
  <c r="Z439" i="2"/>
  <c r="Z463" i="2"/>
  <c r="Z464" i="2" s="1"/>
  <c r="D486" i="2"/>
  <c r="W486" i="2"/>
  <c r="F9" i="2"/>
  <c r="BN86" i="2"/>
  <c r="Y89" i="2"/>
  <c r="Z130" i="2"/>
  <c r="BN343" i="2"/>
  <c r="BN378" i="2"/>
  <c r="BN414" i="2"/>
  <c r="BN424" i="2"/>
  <c r="Z446" i="2"/>
  <c r="Z449" i="2" s="1"/>
  <c r="BN458" i="2"/>
  <c r="Z468" i="2"/>
  <c r="Z469" i="2" s="1"/>
  <c r="Y474" i="2"/>
  <c r="E486" i="2"/>
  <c r="BN28" i="2"/>
  <c r="Y31" i="2"/>
  <c r="Z40" i="2"/>
  <c r="BN53" i="2"/>
  <c r="Z73" i="2"/>
  <c r="Z107" i="2"/>
  <c r="H9" i="2"/>
  <c r="BN68" i="2"/>
  <c r="BN102" i="2"/>
  <c r="BN125" i="2"/>
  <c r="BN259" i="2"/>
  <c r="BN273" i="2"/>
  <c r="BN283" i="2"/>
  <c r="BN293" i="2"/>
  <c r="BN308" i="2"/>
  <c r="J9" i="2"/>
  <c r="BN40" i="2"/>
  <c r="BN107" i="2"/>
  <c r="BN130" i="2"/>
  <c r="BN313" i="2"/>
  <c r="Y486" i="2"/>
  <c r="Z243" i="2"/>
  <c r="Z247" i="2" s="1"/>
  <c r="BP125" i="2"/>
  <c r="Y476" i="2" l="1"/>
  <c r="Z434" i="2"/>
  <c r="Z77" i="2"/>
  <c r="Z195" i="2"/>
  <c r="Z239" i="2"/>
  <c r="Z151" i="2"/>
  <c r="Z440" i="2"/>
  <c r="Z419" i="2"/>
  <c r="Z380" i="2"/>
  <c r="Z183" i="2"/>
  <c r="Z117" i="2"/>
  <c r="Z133" i="2"/>
  <c r="Z214" i="2"/>
  <c r="Z110" i="2"/>
  <c r="Y477" i="2"/>
  <c r="Z316" i="2"/>
  <c r="Y478" i="2"/>
  <c r="Y480" i="2"/>
  <c r="Z43" i="2"/>
  <c r="Z481" i="2" s="1"/>
  <c r="Y479" i="2" l="1"/>
</calcChain>
</file>

<file path=xl/sharedStrings.xml><?xml version="1.0" encoding="utf-8"?>
<sst xmlns="http://schemas.openxmlformats.org/spreadsheetml/2006/main" count="3522" uniqueCount="758">
  <si>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</si>
  <si>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</si>
  <si>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</si>
  <si>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</si>
  <si>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</si>
  <si>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</si>
  <si>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</si>
  <si>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</si>
  <si>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</si>
  <si>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</si>
  <si>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</si>
  <si>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</si>
  <si>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</si>
  <si>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</si>
  <si>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</si>
  <si>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</si>
  <si>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</si>
  <si>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</si>
  <si>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</si>
  <si>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</si>
  <si>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</si>
  <si>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</si>
  <si>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</si>
  <si>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</si>
  <si>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</si>
  <si>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</si>
  <si>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</si>
  <si>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</si>
  <si>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</si>
  <si>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</si>
  <si>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</si>
  <si>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</si>
  <si>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</si>
  <si>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</si>
  <si>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</si>
  <si>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</si>
  <si>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</si>
  <si>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</si>
  <si>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</si>
  <si>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</si>
  <si>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</si>
  <si>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</si>
  <si>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</si>
  <si>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</si>
  <si>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</si>
  <si>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</si>
  <si>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</si>
  <si>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</si>
  <si>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</si>
  <si>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</si>
  <si>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</si>
  <si>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</si>
  <si>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</si>
  <si>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</si>
  <si>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</si>
  <si>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</si>
  <si>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</si>
  <si>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</si>
  <si>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</si>
  <si>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</si>
  <si>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</si>
  <si>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</si>
  <si>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</si>
  <si>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</si>
  <si>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</si>
  <si>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</si>
  <si>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</si>
  <si>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27.10.2025</t>
  </si>
  <si>
    <t>22.10.2025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</si>
  <si>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</si>
  <si>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</si>
  <si>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</si>
  <si>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</si>
  <si>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</si>
  <si>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</si>
  <si>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</si>
  <si>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</si>
  <si>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</si>
  <si>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</si>
  <si>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</si>
  <si>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</si>
  <si>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</si>
  <si>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</si>
  <si>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</si>
  <si>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</si>
  <si>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</si>
  <si>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</si>
  <si>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</si>
  <si>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</si>
  <si>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</si>
  <si>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</si>
  <si>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</si>
  <si>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</si>
  <si>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</si>
  <si>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</si>
  <si>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</si>
  <si>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</si>
  <si>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</si>
  <si>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</si>
  <si>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</si>
  <si>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</si>
  <si>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</si>
  <si>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</si>
  <si>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</si>
  <si>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</si>
  <si>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</si>
  <si>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</si>
  <si>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</si>
  <si>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</si>
  <si>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</si>
  <si>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</si>
  <si>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</si>
  <si>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</si>
  <si>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</si>
  <si>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</si>
  <si>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</si>
  <si>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</si>
  <si>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</si>
  <si>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</si>
  <si>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</si>
  <si>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</si>
  <si>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</si>
  <si>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</si>
  <si>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</si>
  <si>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</si>
  <si>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</si>
  <si>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</si>
  <si>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</si>
  <si>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</si>
  <si>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</si>
  <si>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</si>
  <si>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</si>
  <si>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</si>
  <si>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</si>
  <si>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</si>
  <si>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</si>
  <si>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</si>
  <si>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</si>
  <si>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</si>
  <si>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</si>
  <si>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</si>
  <si>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</si>
  <si>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</si>
  <si>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</si>
  <si>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</si>
  <si>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</si>
  <si>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</si>
  <si>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</si>
  <si>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</si>
  <si>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</si>
  <si>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</si>
  <si>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</si>
  <si>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</si>
  <si>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</si>
  <si>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</si>
  <si>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</si>
  <si>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</si>
  <si>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</si>
  <si>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</si>
  <si>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</si>
  <si>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</si>
  <si>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</si>
  <si>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</si>
  <si>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</si>
  <si>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</si>
  <si>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</si>
  <si>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</si>
  <si>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</si>
  <si>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</si>
  <si>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</si>
  <si>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</si>
  <si>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</si>
  <si>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</si>
  <si>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</si>
  <si>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</si>
  <si>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</si>
  <si>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</si>
  <si>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</si>
  <si>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</si>
  <si>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</si>
  <si>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</si>
  <si>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</si>
  <si>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</si>
  <si>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</si>
  <si>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</si>
  <si>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</si>
  <si>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</si>
  <si>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</si>
  <si>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</si>
  <si>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</si>
  <si>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</si>
  <si>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</si>
  <si>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</si>
  <si>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</si>
  <si>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</si>
  <si>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</si>
  <si>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</si>
  <si>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</si>
  <si>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</si>
  <si>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</si>
  <si>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</si>
  <si>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</si>
  <si>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</si>
  <si>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</si>
  <si>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</si>
  <si>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</si>
  <si>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</si>
  <si>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</si>
  <si>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</si>
  <si>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</si>
  <si>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</si>
  <si>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</si>
  <si>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</si>
  <si>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</si>
  <si>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</si>
  <si>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</si>
  <si>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</si>
  <si>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</si>
  <si>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</si>
  <si>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</si>
  <si>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</si>
  <si>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</si>
  <si>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</si>
  <si>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</si>
  <si>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</si>
  <si>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</si>
  <si>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</si>
  <si>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</si>
  <si>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</si>
  <si>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</si>
  <si>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</si>
  <si>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</si>
  <si>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</si>
  <si>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</si>
  <si>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</si>
  <si>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</si>
  <si>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</si>
  <si>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</si>
  <si>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</si>
  <si>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</si>
  <si>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</si>
  <si>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</si>
  <si>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</si>
  <si>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</si>
  <si>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</si>
  <si>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</si>
  <si>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</si>
  <si>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</si>
  <si>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</si>
  <si>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</si>
  <si>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</si>
  <si>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</si>
  <si>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</si>
  <si>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</si>
  <si>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</si>
  <si>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</si>
  <si>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</si>
  <si>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</si>
  <si>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</si>
  <si>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</si>
  <si>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</si>
  <si>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</si>
  <si>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</si>
  <si>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</si>
  <si>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</si>
  <si>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</si>
  <si>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</si>
  <si>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</si>
  <si>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</si>
  <si>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</si>
  <si>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</si>
  <si>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</si>
  <si>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</si>
  <si>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</si>
  <si>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</si>
  <si>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</si>
  <si>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</si>
  <si>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</si>
  <si>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</si>
  <si>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</si>
  <si>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</si>
  <si>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</si>
  <si>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</si>
  <si>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</si>
  <si>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</si>
  <si>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</si>
  <si>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</si>
  <si>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</si>
  <si>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</si>
  <si>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</si>
  <si>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</si>
  <si>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</si>
  <si>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</si>
  <si>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</si>
  <si>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</si>
  <si>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</si>
  <si>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</si>
  <si>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</si>
  <si>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</si>
  <si>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</si>
  <si>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</si>
  <si>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</si>
  <si>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</si>
  <si>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</si>
  <si>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</si>
  <si>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</si>
  <si>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</si>
  <si>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</si>
  <si>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</si>
  <si>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</si>
  <si>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</si>
  <si>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</si>
  <si>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</si>
  <si>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</si>
  <si>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</si>
  <si>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</si>
  <si>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</si>
  <si>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</si>
  <si>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</si>
  <si>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</si>
  <si>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</si>
  <si>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</si>
  <si>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</si>
  <si>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</si>
  <si>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</si>
  <si>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</si>
  <si>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</si>
  <si>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</si>
  <si>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</si>
  <si>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</si>
  <si>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</si>
  <si>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</si>
  <si>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</si>
  <si>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</si>
  <si>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</si>
  <si>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</si>
  <si>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</si>
  <si>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</si>
  <si>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</si>
  <si>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</si>
  <si>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</si>
  <si>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</si>
  <si>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</si>
  <si>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</si>
  <si>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</si>
  <si>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</si>
  <si>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</si>
  <si>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</si>
  <si>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</si>
  <si>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</si>
  <si>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</si>
  <si>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</si>
  <si>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</si>
  <si>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</si>
  <si>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</si>
  <si>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</si>
  <si>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</si>
  <si>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</si>
  <si>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</si>
  <si>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</si>
  <si>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</si>
  <si>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</si>
  <si>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</si>
  <si>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</si>
  <si>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</si>
  <si>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</si>
  <si>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</si>
  <si>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</si>
  <si>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</si>
  <si>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</si>
  <si>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</si>
  <si>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</si>
  <si>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</si>
  <si>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</si>
  <si>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</si>
  <si>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</si>
  <si>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</si>
  <si>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</si>
  <si>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</si>
  <si>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</si>
  <si>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</si>
  <si>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</si>
  <si>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</si>
  <si>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</si>
  <si>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</si>
  <si>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</si>
  <si>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</si>
  <si>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</si>
  <si>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</si>
  <si>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</si>
  <si>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</si>
  <si>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</si>
  <si>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</si>
  <si>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</si>
  <si>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</si>
  <si>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</si>
  <si>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</si>
  <si>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</si>
  <si>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</si>
  <si>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</si>
  <si>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</si>
  <si>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</si>
  <si>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</si>
  <si>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</si>
  <si>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</si>
  <si>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</si>
  <si>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</si>
  <si>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</si>
  <si>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</si>
  <si>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</si>
  <si>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</si>
  <si>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</si>
  <si>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</si>
  <si>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</si>
  <si>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</si>
  <si>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</si>
  <si>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</si>
  <si>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</si>
  <si>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</si>
  <si>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</si>
  <si>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</si>
  <si>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</si>
  <si>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</si>
  <si>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</si>
  <si>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</si>
  <si>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</si>
  <si>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</si>
  <si>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</si>
  <si>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</si>
  <si>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</si>
  <si>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</si>
  <si>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</si>
  <si>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</si>
  <si>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</si>
  <si>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</si>
  <si>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</si>
  <si>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</si>
  <si>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</si>
  <si>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</si>
  <si>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</si>
  <si>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</si>
  <si>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</si>
  <si>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</si>
  <si>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</si>
  <si>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</si>
  <si>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</si>
  <si>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</si>
  <si>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</si>
  <si>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</si>
  <si>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</si>
  <si>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</si>
  <si>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</si>
  <si>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</si>
  <si>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</si>
  <si>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</si>
  <si>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</si>
  <si>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</si>
  <si>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</si>
  <si>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</si>
  <si>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</si>
  <si>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</si>
  <si>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</si>
  <si>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</si>
  <si>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</si>
  <si>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</si>
  <si>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</si>
  <si>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</si>
  <si>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</si>
  <si>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</si>
  <si>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</si>
  <si>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</si>
  <si>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</si>
  <si>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</si>
  <si>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</si>
  <si>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</si>
  <si>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</si>
  <si>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</si>
  <si>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</si>
  <si>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</si>
  <si>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</si>
  <si>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</si>
  <si>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</si>
  <si>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</si>
  <si>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</si>
  <si>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</si>
  <si>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</si>
  <si>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</si>
  <si>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</si>
  <si>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</si>
  <si>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</si>
  <si>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</si>
  <si>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</si>
  <si>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</si>
  <si>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</si>
  <si>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</si>
  <si>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</si>
  <si>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</si>
  <si>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</si>
  <si>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</si>
  <si>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</si>
  <si>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</si>
  <si>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</si>
  <si>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</si>
  <si>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</si>
  <si>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</si>
  <si>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</si>
  <si>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</si>
  <si>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</si>
  <si>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</si>
  <si>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</si>
  <si>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</si>
  <si>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</si>
  <si>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</si>
  <si>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</si>
  <si>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</si>
  <si>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</si>
  <si>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</si>
  <si>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</si>
  <si>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</si>
  <si>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</si>
  <si>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</si>
  <si>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</si>
  <si>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</si>
  <si>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</si>
  <si>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</si>
  <si>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</si>
  <si>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</si>
  <si>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</si>
  <si>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</si>
  <si>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</si>
  <si>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</si>
  <si>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</si>
  <si>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</si>
  <si>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</si>
  <si>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</si>
  <si>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</si>
  <si>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</si>
  <si>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</si>
  <si>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</si>
  <si>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</si>
  <si>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</si>
  <si>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</si>
  <si>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</si>
  <si>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</si>
  <si>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</si>
  <si>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</si>
  <si>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</si>
  <si>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</si>
  <si>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</si>
  <si>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</si>
  <si>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</si>
  <si>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</si>
  <si>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</si>
  <si>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</si>
  <si>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</si>
  <si>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</si>
  <si>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</si>
  <si>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</si>
  <si>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</si>
  <si>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</si>
  <si>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</si>
  <si>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</si>
  <si>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</si>
  <si>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</si>
  <si>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</si>
  <si>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</si>
  <si>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</si>
  <si>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</si>
  <si>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</si>
  <si>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</si>
  <si>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</si>
  <si>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</si>
  <si>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</si>
  <si>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</si>
  <si>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</si>
  <si>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</si>
  <si>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</si>
  <si>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</si>
  <si>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</si>
  <si>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</si>
  <si>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</si>
  <si>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</si>
  <si>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</si>
  <si>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</si>
  <si>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</si>
  <si>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</si>
  <si>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</si>
  <si>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</si>
  <si>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</si>
  <si>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</si>
  <si>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</si>
  <si>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</si>
  <si>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</si>
  <si>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</si>
  <si>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</si>
  <si>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</si>
  <si>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</si>
  <si>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</si>
  <si>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</si>
  <si>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</si>
  <si>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</si>
  <si>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</si>
  <si>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</si>
  <si>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</si>
  <si>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</si>
  <si>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</si>
  <si>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</si>
  <si>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</si>
  <si>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</si>
  <si>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</si>
  <si>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</si>
  <si>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</si>
  <si>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</si>
  <si>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</si>
  <si>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</si>
  <si>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</si>
  <si>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</si>
  <si>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</si>
  <si>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</si>
  <si>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</si>
  <si>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</si>
  <si>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</si>
  <si>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</si>
  <si>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</si>
  <si>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</si>
  <si>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</si>
  <si>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</si>
  <si>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</si>
  <si>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</si>
  <si>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</si>
  <si>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</si>
  <si>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</si>
  <si>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</si>
  <si>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</si>
  <si>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</si>
  <si>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</si>
  <si>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</si>
  <si>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</si>
  <si>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</si>
  <si>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</si>
  <si>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</si>
  <si>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</si>
  <si>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</si>
  <si>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</si>
  <si>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</si>
  <si>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</si>
  <si>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</si>
  <si>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</si>
  <si>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</si>
  <si>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</si>
  <si>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31.10.2025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</si>
  <si>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</si>
  <si>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</si>
  <si>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</si>
  <si>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</si>
  <si>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</si>
  <si>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</si>
  <si>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</si>
  <si>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</si>
  <si>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</si>
  <si>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</si>
  <si>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</si>
  <si>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</si>
  <si>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</si>
  <si>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</si>
  <si>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</si>
  <si>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</si>
  <si>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</si>
  <si>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</si>
  <si>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</si>
  <si>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</si>
  <si>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</si>
  <si>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</si>
  <si>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</si>
  <si>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</si>
  <si>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</si>
  <si>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</si>
  <si>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</si>
  <si>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</si>
  <si>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</si>
  <si>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</si>
  <si>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</si>
  <si>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</si>
  <si>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</si>
  <si>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</si>
  <si>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</si>
  <si>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</si>
  <si>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</si>
  <si>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</si>
  <si>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</si>
  <si>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</si>
  <si>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</si>
  <si>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</si>
  <si>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</si>
  <si>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</si>
  <si>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</si>
  <si>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</si>
  <si>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</si>
  <si>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</si>
  <si>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</si>
  <si>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</si>
  <si>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</si>
  <si>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</si>
  <si>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</si>
  <si>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</si>
  <si>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</si>
  <si>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</si>
  <si>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</si>
  <si>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</si>
  <si>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</si>
  <si>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</si>
  <si>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</si>
  <si>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</si>
  <si>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</si>
  <si>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</si>
  <si>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</si>
  <si>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</si>
  <si>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</si>
  <si>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</si>
  <si>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</si>
  <si>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</si>
  <si>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</si>
  <si>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</si>
  <si>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</si>
  <si>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</si>
  <si>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</si>
  <si>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</si>
  <si>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</si>
  <si>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</si>
  <si>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</si>
  <si>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</si>
  <si>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</si>
  <si>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</si>
  <si>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</si>
  <si>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</si>
  <si>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</si>
  <si>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</si>
  <si>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</si>
  <si>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</si>
  <si>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</si>
  <si>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</si>
  <si>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</si>
  <si>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73009, Херсон г, Некрасова ул, 2,</t>
  </si>
  <si>
    <t>590704_4</t>
  </si>
  <si>
    <t>2</t>
  </si>
  <si>
    <t>302004Российская Федерация, Орловская обл, Орёл г, Ливенская ул, д.78,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</si>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</sst>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8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2" t="s">
        <v>26</v>
      </c>
      <c r="E1" s="542"/>
      <c r="F1" s="542"/>
      <c r="G1" s="14" t="s">
        <v>66</v>
      </c>
      <c r="H1" s="542" t="s">
        <v>46</v>
      </c>
      <c r="I1" s="542"/>
      <c r="J1" s="542"/>
      <c r="K1" s="542"/>
      <c r="L1" s="542"/>
      <c r="M1" s="542"/>
      <c r="N1" s="542"/>
      <c r="O1" s="542"/>
      <c r="P1" s="542"/>
      <c r="Q1" s="542"/>
      <c r="R1" s="543" t="s">
        <v>67</v>
      </c>
      <c r="S1" s="544"/>
      <c r="T1" s="54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5"/>
      <c r="R2" s="545"/>
      <c r="S2" s="545"/>
      <c r="T2" s="545"/>
      <c r="U2" s="545"/>
      <c r="V2" s="545"/>
      <c r="W2" s="54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5"/>
      <c r="Q3" s="545"/>
      <c r="R3" s="545"/>
      <c r="S3" s="545"/>
      <c r="T3" s="545"/>
      <c r="U3" s="545"/>
      <c r="V3" s="545"/>
      <c r="W3" s="54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46" t="s">
        <v>8</v>
      </c>
      <c r="B5" s="546"/>
      <c r="C5" s="546"/>
      <c r="D5" s="547"/>
      <c r="E5" s="547"/>
      <c r="F5" s="548" t="s">
        <v>14</v>
      </c>
      <c r="G5" s="548"/>
      <c r="H5" s="547"/>
      <c r="I5" s="547"/>
      <c r="J5" s="547"/>
      <c r="K5" s="547"/>
      <c r="L5" s="547"/>
      <c r="M5" s="547"/>
      <c r="N5" s="72"/>
      <c r="P5" s="27" t="s">
        <v>4</v>
      </c>
      <c r="Q5" s="549">
        <v>45956</v>
      </c>
      <c r="R5" s="549"/>
      <c r="T5" s="550" t="s">
        <v>3</v>
      </c>
      <c r="U5" s="551"/>
      <c r="V5" s="552" t="s">
        <v>738</v>
      </c>
      <c r="W5" s="553"/>
      <c r="AB5" s="59"/>
      <c r="AC5" s="59"/>
      <c r="AD5" s="59"/>
      <c r="AE5" s="59"/>
    </row>
    <row r="6" spans="1:32" s="17" customFormat="1" ht="24" customHeight="1" x14ac:dyDescent="0.2">
      <c r="A6" s="546" t="s">
        <v>1</v>
      </c>
      <c r="B6" s="546"/>
      <c r="C6" s="546"/>
      <c r="D6" s="554" t="s">
        <v>739</v>
      </c>
      <c r="E6" s="554"/>
      <c r="F6" s="554"/>
      <c r="G6" s="554"/>
      <c r="H6" s="554"/>
      <c r="I6" s="554"/>
      <c r="J6" s="554"/>
      <c r="K6" s="554"/>
      <c r="L6" s="554"/>
      <c r="M6" s="554"/>
      <c r="N6" s="73"/>
      <c r="P6" s="27" t="s">
        <v>27</v>
      </c>
      <c r="Q6" s="555" t="str">
        <f>IF(Q5=0," ",CHOOSE(WEEKDAY(Q5,2),"Понедельник","Вторник","Среда","Четверг","Пятница","Суббота","Воскресенье"))</f>
        <v>Воскресенье</v>
      </c>
      <c r="R6" s="555"/>
      <c r="T6" s="556" t="s">
        <v>5</v>
      </c>
      <c r="U6" s="557"/>
      <c r="V6" s="558" t="s">
        <v>69</v>
      </c>
      <c r="W6" s="55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64" t="str">
        <f>IFERROR(VLOOKUP(DeliveryAddress,Table,3,0),1)</f>
        <v>1</v>
      </c>
      <c r="E7" s="565"/>
      <c r="F7" s="565"/>
      <c r="G7" s="565"/>
      <c r="H7" s="565"/>
      <c r="I7" s="565"/>
      <c r="J7" s="565"/>
      <c r="K7" s="565"/>
      <c r="L7" s="565"/>
      <c r="M7" s="566"/>
      <c r="N7" s="74"/>
      <c r="P7" s="29"/>
      <c r="Q7" s="48"/>
      <c r="R7" s="48"/>
      <c r="T7" s="556"/>
      <c r="U7" s="557"/>
      <c r="V7" s="560"/>
      <c r="W7" s="561"/>
      <c r="AB7" s="59"/>
      <c r="AC7" s="59"/>
      <c r="AD7" s="59"/>
      <c r="AE7" s="59"/>
    </row>
    <row r="8" spans="1:32" s="17" customFormat="1" ht="25.5" customHeight="1" x14ac:dyDescent="0.2">
      <c r="A8" s="567" t="s">
        <v>57</v>
      </c>
      <c r="B8" s="567"/>
      <c r="C8" s="567"/>
      <c r="D8" s="568"/>
      <c r="E8" s="568"/>
      <c r="F8" s="568"/>
      <c r="G8" s="568"/>
      <c r="H8" s="568"/>
      <c r="I8" s="568"/>
      <c r="J8" s="568"/>
      <c r="K8" s="568"/>
      <c r="L8" s="568"/>
      <c r="M8" s="568"/>
      <c r="N8" s="75"/>
      <c r="P8" s="27" t="s">
        <v>11</v>
      </c>
      <c r="Q8" s="569">
        <v>0.375</v>
      </c>
      <c r="R8" s="569"/>
      <c r="T8" s="556"/>
      <c r="U8" s="557"/>
      <c r="V8" s="560"/>
      <c r="W8" s="561"/>
      <c r="AB8" s="59"/>
      <c r="AC8" s="59"/>
      <c r="AD8" s="59"/>
      <c r="AE8" s="59"/>
    </row>
    <row r="9" spans="1:32" s="17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0"/>
      <c r="C9" s="570"/>
      <c r="D9" s="571" t="s">
        <v>45</v>
      </c>
      <c r="E9" s="572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0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70"/>
      <c r="P9" s="31" t="s">
        <v>15</v>
      </c>
      <c r="Q9" s="574"/>
      <c r="R9" s="574"/>
      <c r="T9" s="556"/>
      <c r="U9" s="557"/>
      <c r="V9" s="562"/>
      <c r="W9" s="56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0"/>
      <c r="C10" s="570"/>
      <c r="D10" s="571"/>
      <c r="E10" s="572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0"/>
      <c r="H10" s="575" t="str">
        <f>IFERROR(VLOOKUP($D$10,Proxy,2,FALSE),"")</f>
        <v/>
      </c>
      <c r="I10" s="575"/>
      <c r="J10" s="575"/>
      <c r="K10" s="575"/>
      <c r="L10" s="575"/>
      <c r="M10" s="575"/>
      <c r="N10" s="71"/>
      <c r="P10" s="31" t="s">
        <v>32</v>
      </c>
      <c r="Q10" s="576"/>
      <c r="R10" s="576"/>
      <c r="U10" s="29" t="s">
        <v>12</v>
      </c>
      <c r="V10" s="577" t="s">
        <v>70</v>
      </c>
      <c r="W10" s="5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79"/>
      <c r="R11" s="579"/>
      <c r="U11" s="29" t="s">
        <v>28</v>
      </c>
      <c r="V11" s="580" t="s">
        <v>54</v>
      </c>
      <c r="W11" s="5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1" t="s">
        <v>71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1"/>
      <c r="N12" s="76"/>
      <c r="P12" s="27" t="s">
        <v>30</v>
      </c>
      <c r="Q12" s="569"/>
      <c r="R12" s="569"/>
      <c r="S12" s="28"/>
      <c r="T12"/>
      <c r="U12" s="29" t="s">
        <v>45</v>
      </c>
      <c r="V12" s="582"/>
      <c r="W12" s="582"/>
      <c r="X12"/>
      <c r="AB12" s="59"/>
      <c r="AC12" s="59"/>
      <c r="AD12" s="59"/>
      <c r="AE12" s="59"/>
    </row>
    <row r="13" spans="1:32" s="17" customFormat="1" ht="23.25" customHeight="1" x14ac:dyDescent="0.2">
      <c r="A13" s="581" t="s">
        <v>72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1"/>
      <c r="N13" s="76"/>
      <c r="O13" s="31"/>
      <c r="P13" s="31" t="s">
        <v>31</v>
      </c>
      <c r="Q13" s="580"/>
      <c r="R13" s="5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1" t="s">
        <v>73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83" t="s">
        <v>74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3"/>
      <c r="N15" s="77"/>
      <c r="O15"/>
      <c r="P15" s="584" t="s">
        <v>60</v>
      </c>
      <c r="Q15" s="584"/>
      <c r="R15" s="584"/>
      <c r="S15" s="584"/>
      <c r="T15" s="58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85"/>
      <c r="Q16" s="585"/>
      <c r="R16" s="585"/>
      <c r="S16" s="585"/>
      <c r="T16" s="58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88" t="s">
        <v>58</v>
      </c>
      <c r="B17" s="588" t="s">
        <v>48</v>
      </c>
      <c r="C17" s="590" t="s">
        <v>47</v>
      </c>
      <c r="D17" s="592" t="s">
        <v>49</v>
      </c>
      <c r="E17" s="593"/>
      <c r="F17" s="588" t="s">
        <v>21</v>
      </c>
      <c r="G17" s="588" t="s">
        <v>24</v>
      </c>
      <c r="H17" s="588" t="s">
        <v>22</v>
      </c>
      <c r="I17" s="588" t="s">
        <v>23</v>
      </c>
      <c r="J17" s="588" t="s">
        <v>16</v>
      </c>
      <c r="K17" s="588" t="s">
        <v>65</v>
      </c>
      <c r="L17" s="588" t="s">
        <v>63</v>
      </c>
      <c r="M17" s="588" t="s">
        <v>2</v>
      </c>
      <c r="N17" s="588" t="s">
        <v>62</v>
      </c>
      <c r="O17" s="588" t="s">
        <v>25</v>
      </c>
      <c r="P17" s="592" t="s">
        <v>17</v>
      </c>
      <c r="Q17" s="596"/>
      <c r="R17" s="596"/>
      <c r="S17" s="596"/>
      <c r="T17" s="593"/>
      <c r="U17" s="586" t="s">
        <v>55</v>
      </c>
      <c r="V17" s="587"/>
      <c r="W17" s="588" t="s">
        <v>6</v>
      </c>
      <c r="X17" s="588" t="s">
        <v>41</v>
      </c>
      <c r="Y17" s="598" t="s">
        <v>53</v>
      </c>
      <c r="Z17" s="600" t="s">
        <v>18</v>
      </c>
      <c r="AA17" s="602" t="s">
        <v>59</v>
      </c>
      <c r="AB17" s="602" t="s">
        <v>19</v>
      </c>
      <c r="AC17" s="602" t="s">
        <v>64</v>
      </c>
      <c r="AD17" s="604" t="s">
        <v>56</v>
      </c>
      <c r="AE17" s="605"/>
      <c r="AF17" s="606"/>
      <c r="AG17" s="82"/>
      <c r="BD17" s="81" t="s">
        <v>61</v>
      </c>
    </row>
    <row r="18" spans="1:68" ht="14.25" customHeight="1" x14ac:dyDescent="0.2">
      <c r="A18" s="589"/>
      <c r="B18" s="589"/>
      <c r="C18" s="591"/>
      <c r="D18" s="594"/>
      <c r="E18" s="595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594"/>
      <c r="Q18" s="597"/>
      <c r="R18" s="597"/>
      <c r="S18" s="597"/>
      <c r="T18" s="595"/>
      <c r="U18" s="83" t="s">
        <v>44</v>
      </c>
      <c r="V18" s="83" t="s">
        <v>43</v>
      </c>
      <c r="W18" s="589"/>
      <c r="X18" s="589"/>
      <c r="Y18" s="599"/>
      <c r="Z18" s="601"/>
      <c r="AA18" s="603"/>
      <c r="AB18" s="603"/>
      <c r="AC18" s="603"/>
      <c r="AD18" s="607"/>
      <c r="AE18" s="608"/>
      <c r="AF18" s="609"/>
      <c r="AG18" s="82"/>
      <c r="BD18" s="81"/>
    </row>
    <row r="19" spans="1:68" ht="27.75" customHeight="1" x14ac:dyDescent="0.2">
      <c r="A19" s="610" t="s">
        <v>75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54"/>
      <c r="AB19" s="54"/>
      <c r="AC19" s="54"/>
    </row>
    <row r="20" spans="1:68" ht="16.5" customHeight="1" x14ac:dyDescent="0.25">
      <c r="A20" s="611" t="s">
        <v>75</v>
      </c>
      <c r="B20" s="611"/>
      <c r="C20" s="611"/>
      <c r="D20" s="611"/>
      <c r="E20" s="611"/>
      <c r="F20" s="611"/>
      <c r="G20" s="611"/>
      <c r="H20" s="611"/>
      <c r="I20" s="611"/>
      <c r="J20" s="611"/>
      <c r="K20" s="611"/>
      <c r="L20" s="611"/>
      <c r="M20" s="611"/>
      <c r="N20" s="611"/>
      <c r="O20" s="611"/>
      <c r="P20" s="611"/>
      <c r="Q20" s="611"/>
      <c r="R20" s="611"/>
      <c r="S20" s="611"/>
      <c r="T20" s="611"/>
      <c r="U20" s="611"/>
      <c r="V20" s="611"/>
      <c r="W20" s="611"/>
      <c r="X20" s="611"/>
      <c r="Y20" s="611"/>
      <c r="Z20" s="611"/>
      <c r="AA20" s="65"/>
      <c r="AB20" s="65"/>
      <c r="AC20" s="79"/>
    </row>
    <row r="21" spans="1:68" ht="14.25" customHeight="1" x14ac:dyDescent="0.25">
      <c r="A21" s="612" t="s">
        <v>76</v>
      </c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2"/>
      <c r="V21" s="612"/>
      <c r="W21" s="612"/>
      <c r="X21" s="612"/>
      <c r="Y21" s="612"/>
      <c r="Z21" s="61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13">
        <v>4680115886643</v>
      </c>
      <c r="E22" s="61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15"/>
      <c r="R22" s="615"/>
      <c r="S22" s="615"/>
      <c r="T22" s="61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0"/>
      <c r="B23" s="620"/>
      <c r="C23" s="620"/>
      <c r="D23" s="620"/>
      <c r="E23" s="620"/>
      <c r="F23" s="620"/>
      <c r="G23" s="620"/>
      <c r="H23" s="620"/>
      <c r="I23" s="620"/>
      <c r="J23" s="620"/>
      <c r="K23" s="620"/>
      <c r="L23" s="620"/>
      <c r="M23" s="620"/>
      <c r="N23" s="620"/>
      <c r="O23" s="621"/>
      <c r="P23" s="617" t="s">
        <v>40</v>
      </c>
      <c r="Q23" s="618"/>
      <c r="R23" s="618"/>
      <c r="S23" s="618"/>
      <c r="T23" s="618"/>
      <c r="U23" s="618"/>
      <c r="V23" s="61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0"/>
      <c r="B24" s="620"/>
      <c r="C24" s="620"/>
      <c r="D24" s="620"/>
      <c r="E24" s="620"/>
      <c r="F24" s="620"/>
      <c r="G24" s="620"/>
      <c r="H24" s="620"/>
      <c r="I24" s="620"/>
      <c r="J24" s="620"/>
      <c r="K24" s="620"/>
      <c r="L24" s="620"/>
      <c r="M24" s="620"/>
      <c r="N24" s="620"/>
      <c r="O24" s="621"/>
      <c r="P24" s="617" t="s">
        <v>40</v>
      </c>
      <c r="Q24" s="618"/>
      <c r="R24" s="618"/>
      <c r="S24" s="618"/>
      <c r="T24" s="618"/>
      <c r="U24" s="618"/>
      <c r="V24" s="61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12" t="s">
        <v>82</v>
      </c>
      <c r="B25" s="612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13">
        <v>4680115885912</v>
      </c>
      <c r="E26" s="61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15"/>
      <c r="R26" s="615"/>
      <c r="S26" s="615"/>
      <c r="T26" s="61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13">
        <v>4607091388237</v>
      </c>
      <c r="E27" s="61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15"/>
      <c r="R27" s="615"/>
      <c r="S27" s="615"/>
      <c r="T27" s="61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13">
        <v>4680115887350</v>
      </c>
      <c r="E28" s="61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2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15"/>
      <c r="R28" s="615"/>
      <c r="S28" s="615"/>
      <c r="T28" s="61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13">
        <v>4680115885905</v>
      </c>
      <c r="E29" s="61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15"/>
      <c r="R29" s="615"/>
      <c r="S29" s="615"/>
      <c r="T29" s="61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13">
        <v>4607091388244</v>
      </c>
      <c r="E30" s="61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15"/>
      <c r="R30" s="615"/>
      <c r="S30" s="615"/>
      <c r="T30" s="61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20"/>
      <c r="B31" s="620"/>
      <c r="C31" s="620"/>
      <c r="D31" s="620"/>
      <c r="E31" s="620"/>
      <c r="F31" s="620"/>
      <c r="G31" s="620"/>
      <c r="H31" s="620"/>
      <c r="I31" s="620"/>
      <c r="J31" s="620"/>
      <c r="K31" s="620"/>
      <c r="L31" s="620"/>
      <c r="M31" s="620"/>
      <c r="N31" s="620"/>
      <c r="O31" s="621"/>
      <c r="P31" s="617" t="s">
        <v>40</v>
      </c>
      <c r="Q31" s="618"/>
      <c r="R31" s="618"/>
      <c r="S31" s="618"/>
      <c r="T31" s="618"/>
      <c r="U31" s="618"/>
      <c r="V31" s="61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20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17" t="s">
        <v>40</v>
      </c>
      <c r="Q32" s="618"/>
      <c r="R32" s="618"/>
      <c r="S32" s="618"/>
      <c r="T32" s="618"/>
      <c r="U32" s="618"/>
      <c r="V32" s="61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12" t="s">
        <v>100</v>
      </c>
      <c r="B33" s="612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2"/>
      <c r="V33" s="612"/>
      <c r="W33" s="612"/>
      <c r="X33" s="612"/>
      <c r="Y33" s="612"/>
      <c r="Z33" s="612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13">
        <v>4607091388503</v>
      </c>
      <c r="E34" s="61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15"/>
      <c r="R34" s="615"/>
      <c r="S34" s="615"/>
      <c r="T34" s="61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20"/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1"/>
      <c r="P35" s="617" t="s">
        <v>40</v>
      </c>
      <c r="Q35" s="618"/>
      <c r="R35" s="618"/>
      <c r="S35" s="618"/>
      <c r="T35" s="618"/>
      <c r="U35" s="618"/>
      <c r="V35" s="61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20"/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1"/>
      <c r="P36" s="617" t="s">
        <v>40</v>
      </c>
      <c r="Q36" s="618"/>
      <c r="R36" s="618"/>
      <c r="S36" s="618"/>
      <c r="T36" s="618"/>
      <c r="U36" s="618"/>
      <c r="V36" s="61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10" t="s">
        <v>106</v>
      </c>
      <c r="B37" s="610"/>
      <c r="C37" s="610"/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610"/>
      <c r="X37" s="610"/>
      <c r="Y37" s="610"/>
      <c r="Z37" s="610"/>
      <c r="AA37" s="54"/>
      <c r="AB37" s="54"/>
      <c r="AC37" s="54"/>
    </row>
    <row r="38" spans="1:68" ht="16.5" customHeight="1" x14ac:dyDescent="0.25">
      <c r="A38" s="611" t="s">
        <v>107</v>
      </c>
      <c r="B38" s="611"/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1"/>
      <c r="S38" s="611"/>
      <c r="T38" s="611"/>
      <c r="U38" s="611"/>
      <c r="V38" s="611"/>
      <c r="W38" s="611"/>
      <c r="X38" s="611"/>
      <c r="Y38" s="611"/>
      <c r="Z38" s="611"/>
      <c r="AA38" s="65"/>
      <c r="AB38" s="65"/>
      <c r="AC38" s="79"/>
    </row>
    <row r="39" spans="1:68" ht="14.25" customHeight="1" x14ac:dyDescent="0.25">
      <c r="A39" s="612" t="s">
        <v>108</v>
      </c>
      <c r="B39" s="612"/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12"/>
      <c r="R39" s="612"/>
      <c r="S39" s="612"/>
      <c r="T39" s="612"/>
      <c r="U39" s="612"/>
      <c r="V39" s="612"/>
      <c r="W39" s="612"/>
      <c r="X39" s="612"/>
      <c r="Y39" s="612"/>
      <c r="Z39" s="612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13">
        <v>4607091385670</v>
      </c>
      <c r="E40" s="61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15"/>
      <c r="R40" s="615"/>
      <c r="S40" s="615"/>
      <c r="T40" s="61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13">
        <v>4607091385687</v>
      </c>
      <c r="E41" s="61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15"/>
      <c r="R41" s="615"/>
      <c r="S41" s="615"/>
      <c r="T41" s="61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13">
        <v>4680115882539</v>
      </c>
      <c r="E42" s="61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15"/>
      <c r="R42" s="615"/>
      <c r="S42" s="615"/>
      <c r="T42" s="61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20"/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1"/>
      <c r="P43" s="617" t="s">
        <v>40</v>
      </c>
      <c r="Q43" s="618"/>
      <c r="R43" s="618"/>
      <c r="S43" s="618"/>
      <c r="T43" s="618"/>
      <c r="U43" s="618"/>
      <c r="V43" s="61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20"/>
      <c r="B44" s="620"/>
      <c r="C44" s="620"/>
      <c r="D44" s="620"/>
      <c r="E44" s="620"/>
      <c r="F44" s="620"/>
      <c r="G44" s="620"/>
      <c r="H44" s="620"/>
      <c r="I44" s="620"/>
      <c r="J44" s="620"/>
      <c r="K44" s="620"/>
      <c r="L44" s="620"/>
      <c r="M44" s="620"/>
      <c r="N44" s="620"/>
      <c r="O44" s="621"/>
      <c r="P44" s="617" t="s">
        <v>40</v>
      </c>
      <c r="Q44" s="618"/>
      <c r="R44" s="618"/>
      <c r="S44" s="618"/>
      <c r="T44" s="618"/>
      <c r="U44" s="618"/>
      <c r="V44" s="61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12" t="s">
        <v>82</v>
      </c>
      <c r="B45" s="612"/>
      <c r="C45" s="612"/>
      <c r="D45" s="612"/>
      <c r="E45" s="612"/>
      <c r="F45" s="612"/>
      <c r="G45" s="612"/>
      <c r="H45" s="612"/>
      <c r="I45" s="612"/>
      <c r="J45" s="612"/>
      <c r="K45" s="612"/>
      <c r="L45" s="612"/>
      <c r="M45" s="612"/>
      <c r="N45" s="612"/>
      <c r="O45" s="612"/>
      <c r="P45" s="612"/>
      <c r="Q45" s="612"/>
      <c r="R45" s="612"/>
      <c r="S45" s="612"/>
      <c r="T45" s="612"/>
      <c r="U45" s="612"/>
      <c r="V45" s="612"/>
      <c r="W45" s="612"/>
      <c r="X45" s="612"/>
      <c r="Y45" s="612"/>
      <c r="Z45" s="612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13">
        <v>4680115884915</v>
      </c>
      <c r="E46" s="61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15"/>
      <c r="R46" s="615"/>
      <c r="S46" s="615"/>
      <c r="T46" s="61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20"/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1"/>
      <c r="P47" s="617" t="s">
        <v>40</v>
      </c>
      <c r="Q47" s="618"/>
      <c r="R47" s="618"/>
      <c r="S47" s="618"/>
      <c r="T47" s="618"/>
      <c r="U47" s="618"/>
      <c r="V47" s="61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20"/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1"/>
      <c r="P48" s="617" t="s">
        <v>40</v>
      </c>
      <c r="Q48" s="618"/>
      <c r="R48" s="618"/>
      <c r="S48" s="618"/>
      <c r="T48" s="618"/>
      <c r="U48" s="618"/>
      <c r="V48" s="61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11" t="s">
        <v>122</v>
      </c>
      <c r="B49" s="611"/>
      <c r="C49" s="611"/>
      <c r="D49" s="611"/>
      <c r="E49" s="611"/>
      <c r="F49" s="611"/>
      <c r="G49" s="611"/>
      <c r="H49" s="611"/>
      <c r="I49" s="611"/>
      <c r="J49" s="611"/>
      <c r="K49" s="611"/>
      <c r="L49" s="611"/>
      <c r="M49" s="611"/>
      <c r="N49" s="611"/>
      <c r="O49" s="611"/>
      <c r="P49" s="611"/>
      <c r="Q49" s="611"/>
      <c r="R49" s="611"/>
      <c r="S49" s="611"/>
      <c r="T49" s="611"/>
      <c r="U49" s="611"/>
      <c r="V49" s="611"/>
      <c r="W49" s="611"/>
      <c r="X49" s="611"/>
      <c r="Y49" s="611"/>
      <c r="Z49" s="611"/>
      <c r="AA49" s="65"/>
      <c r="AB49" s="65"/>
      <c r="AC49" s="79"/>
    </row>
    <row r="50" spans="1:68" ht="14.25" customHeight="1" x14ac:dyDescent="0.25">
      <c r="A50" s="612" t="s">
        <v>108</v>
      </c>
      <c r="B50" s="612"/>
      <c r="C50" s="612"/>
      <c r="D50" s="612"/>
      <c r="E50" s="612"/>
      <c r="F50" s="612"/>
      <c r="G50" s="612"/>
      <c r="H50" s="612"/>
      <c r="I50" s="612"/>
      <c r="J50" s="612"/>
      <c r="K50" s="612"/>
      <c r="L50" s="612"/>
      <c r="M50" s="612"/>
      <c r="N50" s="612"/>
      <c r="O50" s="612"/>
      <c r="P50" s="612"/>
      <c r="Q50" s="612"/>
      <c r="R50" s="612"/>
      <c r="S50" s="612"/>
      <c r="T50" s="612"/>
      <c r="U50" s="612"/>
      <c r="V50" s="612"/>
      <c r="W50" s="612"/>
      <c r="X50" s="612"/>
      <c r="Y50" s="612"/>
      <c r="Z50" s="612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13">
        <v>4680115885882</v>
      </c>
      <c r="E51" s="61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15"/>
      <c r="R51" s="615"/>
      <c r="S51" s="615"/>
      <c r="T51" s="61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13">
        <v>4680115881426</v>
      </c>
      <c r="E52" s="61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15"/>
      <c r="R52" s="615"/>
      <c r="S52" s="615"/>
      <c r="T52" s="61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13">
        <v>4680115880283</v>
      </c>
      <c r="E53" s="61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15"/>
      <c r="R53" s="615"/>
      <c r="S53" s="615"/>
      <c r="T53" s="61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13">
        <v>4680115881525</v>
      </c>
      <c r="E54" s="61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15"/>
      <c r="R54" s="615"/>
      <c r="S54" s="615"/>
      <c r="T54" s="61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134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135</v>
      </c>
      <c r="B55" s="63" t="s">
        <v>136</v>
      </c>
      <c r="C55" s="36">
        <v>4301011589</v>
      </c>
      <c r="D55" s="613">
        <v>4680115885899</v>
      </c>
      <c r="E55" s="61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15"/>
      <c r="R55" s="615"/>
      <c r="S55" s="615"/>
      <c r="T55" s="61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137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4301011801</v>
      </c>
      <c r="D56" s="613">
        <v>4680115881419</v>
      </c>
      <c r="E56" s="61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15"/>
      <c r="R56" s="615"/>
      <c r="S56" s="615"/>
      <c r="T56" s="61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20"/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1"/>
      <c r="P57" s="617" t="s">
        <v>40</v>
      </c>
      <c r="Q57" s="618"/>
      <c r="R57" s="618"/>
      <c r="S57" s="618"/>
      <c r="T57" s="618"/>
      <c r="U57" s="618"/>
      <c r="V57" s="61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20"/>
      <c r="B58" s="620"/>
      <c r="C58" s="620"/>
      <c r="D58" s="620"/>
      <c r="E58" s="620"/>
      <c r="F58" s="620"/>
      <c r="G58" s="620"/>
      <c r="H58" s="620"/>
      <c r="I58" s="620"/>
      <c r="J58" s="620"/>
      <c r="K58" s="620"/>
      <c r="L58" s="620"/>
      <c r="M58" s="620"/>
      <c r="N58" s="620"/>
      <c r="O58" s="621"/>
      <c r="P58" s="617" t="s">
        <v>40</v>
      </c>
      <c r="Q58" s="618"/>
      <c r="R58" s="618"/>
      <c r="S58" s="618"/>
      <c r="T58" s="618"/>
      <c r="U58" s="618"/>
      <c r="V58" s="61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12" t="s">
        <v>141</v>
      </c>
      <c r="B59" s="612"/>
      <c r="C59" s="612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  <c r="R59" s="612"/>
      <c r="S59" s="612"/>
      <c r="T59" s="612"/>
      <c r="U59" s="612"/>
      <c r="V59" s="612"/>
      <c r="W59" s="612"/>
      <c r="X59" s="612"/>
      <c r="Y59" s="612"/>
      <c r="Z59" s="612"/>
      <c r="AA59" s="66"/>
      <c r="AB59" s="66"/>
      <c r="AC59" s="80"/>
    </row>
    <row r="60" spans="1:68" ht="16.5" customHeight="1" x14ac:dyDescent="0.25">
      <c r="A60" s="63" t="s">
        <v>142</v>
      </c>
      <c r="B60" s="63" t="s">
        <v>143</v>
      </c>
      <c r="C60" s="36">
        <v>4301020298</v>
      </c>
      <c r="D60" s="613">
        <v>4680115881440</v>
      </c>
      <c r="E60" s="61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15"/>
      <c r="R60" s="615"/>
      <c r="S60" s="615"/>
      <c r="T60" s="61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144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145</v>
      </c>
      <c r="B61" s="63" t="s">
        <v>146</v>
      </c>
      <c r="C61" s="36">
        <v>4301020358</v>
      </c>
      <c r="D61" s="613">
        <v>4680115885950</v>
      </c>
      <c r="E61" s="61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15"/>
      <c r="R61" s="615"/>
      <c r="S61" s="615"/>
      <c r="T61" s="61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144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147</v>
      </c>
      <c r="B62" s="63" t="s">
        <v>148</v>
      </c>
      <c r="C62" s="36">
        <v>4301020296</v>
      </c>
      <c r="D62" s="613">
        <v>4680115881433</v>
      </c>
      <c r="E62" s="61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15"/>
      <c r="R62" s="615"/>
      <c r="S62" s="615"/>
      <c r="T62" s="61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17" t="s">
        <v>40</v>
      </c>
      <c r="Q63" s="618"/>
      <c r="R63" s="618"/>
      <c r="S63" s="618"/>
      <c r="T63" s="618"/>
      <c r="U63" s="618"/>
      <c r="V63" s="61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20"/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1"/>
      <c r="P64" s="617" t="s">
        <v>40</v>
      </c>
      <c r="Q64" s="618"/>
      <c r="R64" s="618"/>
      <c r="S64" s="618"/>
      <c r="T64" s="618"/>
      <c r="U64" s="618"/>
      <c r="V64" s="61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12" t="s">
        <v>76</v>
      </c>
      <c r="B65" s="612"/>
      <c r="C65" s="612"/>
      <c r="D65" s="612"/>
      <c r="E65" s="612"/>
      <c r="F65" s="612"/>
      <c r="G65" s="612"/>
      <c r="H65" s="612"/>
      <c r="I65" s="612"/>
      <c r="J65" s="612"/>
      <c r="K65" s="612"/>
      <c r="L65" s="612"/>
      <c r="M65" s="612"/>
      <c r="N65" s="612"/>
      <c r="O65" s="612"/>
      <c r="P65" s="612"/>
      <c r="Q65" s="612"/>
      <c r="R65" s="612"/>
      <c r="S65" s="612"/>
      <c r="T65" s="612"/>
      <c r="U65" s="612"/>
      <c r="V65" s="612"/>
      <c r="W65" s="612"/>
      <c r="X65" s="612"/>
      <c r="Y65" s="612"/>
      <c r="Z65" s="612"/>
      <c r="AA65" s="66"/>
      <c r="AB65" s="66"/>
      <c r="AC65" s="80"/>
    </row>
    <row r="66" spans="1:68" ht="27" customHeight="1" x14ac:dyDescent="0.25">
      <c r="A66" s="63" t="s">
        <v>149</v>
      </c>
      <c r="B66" s="63" t="s">
        <v>150</v>
      </c>
      <c r="C66" s="36">
        <v>4301031243</v>
      </c>
      <c r="D66" s="613">
        <v>4680115885073</v>
      </c>
      <c r="E66" s="61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15"/>
      <c r="R66" s="615"/>
      <c r="S66" s="615"/>
      <c r="T66" s="61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151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152</v>
      </c>
      <c r="B67" s="63" t="s">
        <v>153</v>
      </c>
      <c r="C67" s="36">
        <v>4301031241</v>
      </c>
      <c r="D67" s="613">
        <v>4680115885059</v>
      </c>
      <c r="E67" s="61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15"/>
      <c r="R67" s="615"/>
      <c r="S67" s="615"/>
      <c r="T67" s="61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4301031316</v>
      </c>
      <c r="D68" s="613">
        <v>4680115885097</v>
      </c>
      <c r="E68" s="61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15"/>
      <c r="R68" s="615"/>
      <c r="S68" s="615"/>
      <c r="T68" s="61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17" t="s">
        <v>40</v>
      </c>
      <c r="Q69" s="618"/>
      <c r="R69" s="618"/>
      <c r="S69" s="618"/>
      <c r="T69" s="618"/>
      <c r="U69" s="618"/>
      <c r="V69" s="61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20"/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1"/>
      <c r="P70" s="617" t="s">
        <v>40</v>
      </c>
      <c r="Q70" s="618"/>
      <c r="R70" s="618"/>
      <c r="S70" s="618"/>
      <c r="T70" s="618"/>
      <c r="U70" s="618"/>
      <c r="V70" s="61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12" t="s">
        <v>82</v>
      </c>
      <c r="B71" s="612"/>
      <c r="C71" s="612"/>
      <c r="D71" s="612"/>
      <c r="E71" s="612"/>
      <c r="F71" s="612"/>
      <c r="G71" s="612"/>
      <c r="H71" s="612"/>
      <c r="I71" s="612"/>
      <c r="J71" s="612"/>
      <c r="K71" s="612"/>
      <c r="L71" s="612"/>
      <c r="M71" s="612"/>
      <c r="N71" s="612"/>
      <c r="O71" s="612"/>
      <c r="P71" s="612"/>
      <c r="Q71" s="612"/>
      <c r="R71" s="612"/>
      <c r="S71" s="612"/>
      <c r="T71" s="612"/>
      <c r="U71" s="612"/>
      <c r="V71" s="612"/>
      <c r="W71" s="612"/>
      <c r="X71" s="612"/>
      <c r="Y71" s="612"/>
      <c r="Z71" s="612"/>
      <c r="AA71" s="66"/>
      <c r="AB71" s="66"/>
      <c r="AC71" s="80"/>
    </row>
    <row r="72" spans="1:68" ht="16.5" customHeight="1" x14ac:dyDescent="0.25">
      <c r="A72" s="63" t="s">
        <v>158</v>
      </c>
      <c r="B72" s="63" t="s">
        <v>159</v>
      </c>
      <c r="C72" s="36">
        <v>4301051838</v>
      </c>
      <c r="D72" s="613">
        <v>4680115881891</v>
      </c>
      <c r="E72" s="61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15"/>
      <c r="R72" s="615"/>
      <c r="S72" s="615"/>
      <c r="T72" s="61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160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161</v>
      </c>
      <c r="B73" s="63" t="s">
        <v>162</v>
      </c>
      <c r="C73" s="36">
        <v>4301051846</v>
      </c>
      <c r="D73" s="613">
        <v>4680115885769</v>
      </c>
      <c r="E73" s="61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15"/>
      <c r="R73" s="615"/>
      <c r="S73" s="615"/>
      <c r="T73" s="61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164</v>
      </c>
      <c r="B74" s="63" t="s">
        <v>165</v>
      </c>
      <c r="C74" s="36">
        <v>4301051837</v>
      </c>
      <c r="D74" s="613">
        <v>4680115884311</v>
      </c>
      <c r="E74" s="61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15"/>
      <c r="R74" s="615"/>
      <c r="S74" s="615"/>
      <c r="T74" s="61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160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166</v>
      </c>
      <c r="B75" s="63" t="s">
        <v>167</v>
      </c>
      <c r="C75" s="36">
        <v>4301051844</v>
      </c>
      <c r="D75" s="613">
        <v>4680115885929</v>
      </c>
      <c r="E75" s="61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15"/>
      <c r="R75" s="615"/>
      <c r="S75" s="615"/>
      <c r="T75" s="61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4301051929</v>
      </c>
      <c r="D76" s="613">
        <v>4680115884403</v>
      </c>
      <c r="E76" s="61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15"/>
      <c r="R76" s="615"/>
      <c r="S76" s="615"/>
      <c r="T76" s="61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170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20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17" t="s">
        <v>40</v>
      </c>
      <c r="Q77" s="618"/>
      <c r="R77" s="618"/>
      <c r="S77" s="618"/>
      <c r="T77" s="618"/>
      <c r="U77" s="618"/>
      <c r="V77" s="61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17" t="s">
        <v>40</v>
      </c>
      <c r="Q78" s="618"/>
      <c r="R78" s="618"/>
      <c r="S78" s="618"/>
      <c r="T78" s="618"/>
      <c r="U78" s="618"/>
      <c r="V78" s="61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12" t="s">
        <v>171</v>
      </c>
      <c r="B79" s="612"/>
      <c r="C79" s="612"/>
      <c r="D79" s="612"/>
      <c r="E79" s="612"/>
      <c r="F79" s="612"/>
      <c r="G79" s="612"/>
      <c r="H79" s="612"/>
      <c r="I79" s="612"/>
      <c r="J79" s="612"/>
      <c r="K79" s="612"/>
      <c r="L79" s="612"/>
      <c r="M79" s="612"/>
      <c r="N79" s="612"/>
      <c r="O79" s="612"/>
      <c r="P79" s="612"/>
      <c r="Q79" s="612"/>
      <c r="R79" s="612"/>
      <c r="S79" s="612"/>
      <c r="T79" s="612"/>
      <c r="U79" s="612"/>
      <c r="V79" s="612"/>
      <c r="W79" s="612"/>
      <c r="X79" s="612"/>
      <c r="Y79" s="612"/>
      <c r="Z79" s="612"/>
      <c r="AA79" s="66"/>
      <c r="AB79" s="66"/>
      <c r="AC79" s="80"/>
    </row>
    <row r="80" spans="1:68" ht="27" customHeight="1" x14ac:dyDescent="0.25">
      <c r="A80" s="63" t="s">
        <v>172</v>
      </c>
      <c r="B80" s="63" t="s">
        <v>173</v>
      </c>
      <c r="C80" s="36">
        <v>4301060455</v>
      </c>
      <c r="D80" s="613">
        <v>4680115881532</v>
      </c>
      <c r="E80" s="61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4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15"/>
      <c r="R80" s="615"/>
      <c r="S80" s="615"/>
      <c r="T80" s="61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174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175</v>
      </c>
      <c r="B81" s="63" t="s">
        <v>176</v>
      </c>
      <c r="C81" s="36">
        <v>4301060351</v>
      </c>
      <c r="D81" s="613">
        <v>4680115881464</v>
      </c>
      <c r="E81" s="61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15"/>
      <c r="R81" s="615"/>
      <c r="S81" s="615"/>
      <c r="T81" s="61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20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17" t="s">
        <v>40</v>
      </c>
      <c r="Q82" s="618"/>
      <c r="R82" s="618"/>
      <c r="S82" s="618"/>
      <c r="T82" s="618"/>
      <c r="U82" s="618"/>
      <c r="V82" s="61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17" t="s">
        <v>40</v>
      </c>
      <c r="Q83" s="618"/>
      <c r="R83" s="618"/>
      <c r="S83" s="618"/>
      <c r="T83" s="618"/>
      <c r="U83" s="618"/>
      <c r="V83" s="61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11" t="s">
        <v>178</v>
      </c>
      <c r="B84" s="611"/>
      <c r="C84" s="611"/>
      <c r="D84" s="611"/>
      <c r="E84" s="611"/>
      <c r="F84" s="611"/>
      <c r="G84" s="611"/>
      <c r="H84" s="611"/>
      <c r="I84" s="611"/>
      <c r="J84" s="611"/>
      <c r="K84" s="611"/>
      <c r="L84" s="611"/>
      <c r="M84" s="611"/>
      <c r="N84" s="611"/>
      <c r="O84" s="611"/>
      <c r="P84" s="611"/>
      <c r="Q84" s="611"/>
      <c r="R84" s="611"/>
      <c r="S84" s="611"/>
      <c r="T84" s="611"/>
      <c r="U84" s="611"/>
      <c r="V84" s="611"/>
      <c r="W84" s="611"/>
      <c r="X84" s="611"/>
      <c r="Y84" s="611"/>
      <c r="Z84" s="611"/>
      <c r="AA84" s="65"/>
      <c r="AB84" s="65"/>
      <c r="AC84" s="79"/>
    </row>
    <row r="85" spans="1:68" ht="14.25" customHeight="1" x14ac:dyDescent="0.25">
      <c r="A85" s="612" t="s">
        <v>108</v>
      </c>
      <c r="B85" s="612"/>
      <c r="C85" s="612"/>
      <c r="D85" s="612"/>
      <c r="E85" s="612"/>
      <c r="F85" s="612"/>
      <c r="G85" s="612"/>
      <c r="H85" s="612"/>
      <c r="I85" s="612"/>
      <c r="J85" s="612"/>
      <c r="K85" s="612"/>
      <c r="L85" s="612"/>
      <c r="M85" s="612"/>
      <c r="N85" s="612"/>
      <c r="O85" s="612"/>
      <c r="P85" s="612"/>
      <c r="Q85" s="612"/>
      <c r="R85" s="612"/>
      <c r="S85" s="612"/>
      <c r="T85" s="612"/>
      <c r="U85" s="612"/>
      <c r="V85" s="612"/>
      <c r="W85" s="612"/>
      <c r="X85" s="612"/>
      <c r="Y85" s="612"/>
      <c r="Z85" s="612"/>
      <c r="AA85" s="66"/>
      <c r="AB85" s="66"/>
      <c r="AC85" s="80"/>
    </row>
    <row r="86" spans="1:68" ht="27" customHeight="1" x14ac:dyDescent="0.25">
      <c r="A86" s="63" t="s">
        <v>179</v>
      </c>
      <c r="B86" s="63" t="s">
        <v>180</v>
      </c>
      <c r="C86" s="36">
        <v>4301011468</v>
      </c>
      <c r="D86" s="613">
        <v>4680115881327</v>
      </c>
      <c r="E86" s="61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15"/>
      <c r="R86" s="615"/>
      <c r="S86" s="615"/>
      <c r="T86" s="61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181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182</v>
      </c>
      <c r="B87" s="63" t="s">
        <v>183</v>
      </c>
      <c r="C87" s="36">
        <v>4301011476</v>
      </c>
      <c r="D87" s="613">
        <v>4680115881518</v>
      </c>
      <c r="E87" s="61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15"/>
      <c r="R87" s="615"/>
      <c r="S87" s="615"/>
      <c r="T87" s="61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181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184</v>
      </c>
      <c r="B88" s="63" t="s">
        <v>185</v>
      </c>
      <c r="C88" s="36">
        <v>4301011443</v>
      </c>
      <c r="D88" s="613">
        <v>4680115881303</v>
      </c>
      <c r="E88" s="61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15"/>
      <c r="R88" s="615"/>
      <c r="S88" s="615"/>
      <c r="T88" s="61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181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20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17" t="s">
        <v>40</v>
      </c>
      <c r="Q89" s="618"/>
      <c r="R89" s="618"/>
      <c r="S89" s="618"/>
      <c r="T89" s="618"/>
      <c r="U89" s="618"/>
      <c r="V89" s="61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17" t="s">
        <v>40</v>
      </c>
      <c r="Q90" s="618"/>
      <c r="R90" s="618"/>
      <c r="S90" s="618"/>
      <c r="T90" s="618"/>
      <c r="U90" s="618"/>
      <c r="V90" s="61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12" t="s">
        <v>82</v>
      </c>
      <c r="B91" s="612"/>
      <c r="C91" s="612"/>
      <c r="D91" s="612"/>
      <c r="E91" s="612"/>
      <c r="F91" s="612"/>
      <c r="G91" s="612"/>
      <c r="H91" s="612"/>
      <c r="I91" s="612"/>
      <c r="J91" s="612"/>
      <c r="K91" s="612"/>
      <c r="L91" s="612"/>
      <c r="M91" s="612"/>
      <c r="N91" s="612"/>
      <c r="O91" s="612"/>
      <c r="P91" s="612"/>
      <c r="Q91" s="612"/>
      <c r="R91" s="612"/>
      <c r="S91" s="612"/>
      <c r="T91" s="612"/>
      <c r="U91" s="612"/>
      <c r="V91" s="612"/>
      <c r="W91" s="612"/>
      <c r="X91" s="612"/>
      <c r="Y91" s="612"/>
      <c r="Z91" s="612"/>
      <c r="AA91" s="66"/>
      <c r="AB91" s="66"/>
      <c r="AC91" s="80"/>
    </row>
    <row r="92" spans="1:68" ht="16.5" customHeight="1" x14ac:dyDescent="0.25">
      <c r="A92" s="63" t="s">
        <v>186</v>
      </c>
      <c r="B92" s="63" t="s">
        <v>187</v>
      </c>
      <c r="C92" s="36">
        <v>4301051712</v>
      </c>
      <c r="D92" s="613">
        <v>4607091386967</v>
      </c>
      <c r="E92" s="61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54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15"/>
      <c r="R92" s="615"/>
      <c r="S92" s="615"/>
      <c r="T92" s="61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13">
        <v>4680115884953</v>
      </c>
      <c r="E93" s="61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15"/>
      <c r="R93" s="615"/>
      <c r="S93" s="615"/>
      <c r="T93" s="61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13">
        <v>4607091385731</v>
      </c>
      <c r="E94" s="61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15"/>
      <c r="R94" s="615"/>
      <c r="S94" s="615"/>
      <c r="T94" s="61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13">
        <v>4680115880894</v>
      </c>
      <c r="E95" s="61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15"/>
      <c r="R95" s="615"/>
      <c r="S95" s="615"/>
      <c r="T95" s="61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20"/>
      <c r="B96" s="620"/>
      <c r="C96" s="620"/>
      <c r="D96" s="620"/>
      <c r="E96" s="620"/>
      <c r="F96" s="620"/>
      <c r="G96" s="620"/>
      <c r="H96" s="620"/>
      <c r="I96" s="620"/>
      <c r="J96" s="620"/>
      <c r="K96" s="620"/>
      <c r="L96" s="620"/>
      <c r="M96" s="620"/>
      <c r="N96" s="620"/>
      <c r="O96" s="621"/>
      <c r="P96" s="617" t="s">
        <v>40</v>
      </c>
      <c r="Q96" s="618"/>
      <c r="R96" s="618"/>
      <c r="S96" s="618"/>
      <c r="T96" s="618"/>
      <c r="U96" s="618"/>
      <c r="V96" s="61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20"/>
      <c r="B97" s="620"/>
      <c r="C97" s="620"/>
      <c r="D97" s="620"/>
      <c r="E97" s="620"/>
      <c r="F97" s="620"/>
      <c r="G97" s="620"/>
      <c r="H97" s="620"/>
      <c r="I97" s="620"/>
      <c r="J97" s="620"/>
      <c r="K97" s="620"/>
      <c r="L97" s="620"/>
      <c r="M97" s="620"/>
      <c r="N97" s="620"/>
      <c r="O97" s="621"/>
      <c r="P97" s="617" t="s">
        <v>40</v>
      </c>
      <c r="Q97" s="618"/>
      <c r="R97" s="618"/>
      <c r="S97" s="618"/>
      <c r="T97" s="618"/>
      <c r="U97" s="618"/>
      <c r="V97" s="61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11" t="s">
        <v>197</v>
      </c>
      <c r="B98" s="611"/>
      <c r="C98" s="611"/>
      <c r="D98" s="611"/>
      <c r="E98" s="611"/>
      <c r="F98" s="611"/>
      <c r="G98" s="611"/>
      <c r="H98" s="611"/>
      <c r="I98" s="611"/>
      <c r="J98" s="611"/>
      <c r="K98" s="611"/>
      <c r="L98" s="611"/>
      <c r="M98" s="611"/>
      <c r="N98" s="611"/>
      <c r="O98" s="611"/>
      <c r="P98" s="611"/>
      <c r="Q98" s="611"/>
      <c r="R98" s="611"/>
      <c r="S98" s="611"/>
      <c r="T98" s="611"/>
      <c r="U98" s="611"/>
      <c r="V98" s="611"/>
      <c r="W98" s="611"/>
      <c r="X98" s="611"/>
      <c r="Y98" s="611"/>
      <c r="Z98" s="611"/>
      <c r="AA98" s="65"/>
      <c r="AB98" s="65"/>
      <c r="AC98" s="79"/>
    </row>
    <row r="99" spans="1:68" ht="14.25" customHeight="1" x14ac:dyDescent="0.25">
      <c r="A99" s="612" t="s">
        <v>108</v>
      </c>
      <c r="B99" s="612"/>
      <c r="C99" s="612"/>
      <c r="D99" s="612"/>
      <c r="E99" s="612"/>
      <c r="F99" s="612"/>
      <c r="G99" s="612"/>
      <c r="H99" s="612"/>
      <c r="I99" s="612"/>
      <c r="J99" s="612"/>
      <c r="K99" s="612"/>
      <c r="L99" s="612"/>
      <c r="M99" s="612"/>
      <c r="N99" s="612"/>
      <c r="O99" s="612"/>
      <c r="P99" s="612"/>
      <c r="Q99" s="612"/>
      <c r="R99" s="612"/>
      <c r="S99" s="612"/>
      <c r="T99" s="612"/>
      <c r="U99" s="612"/>
      <c r="V99" s="612"/>
      <c r="W99" s="612"/>
      <c r="X99" s="612"/>
      <c r="Y99" s="612"/>
      <c r="Z99" s="612"/>
      <c r="AA99" s="66"/>
      <c r="AB99" s="66"/>
      <c r="AC99" s="80"/>
    </row>
    <row r="100" spans="1:68" ht="37.5" customHeight="1" x14ac:dyDescent="0.25">
      <c r="A100" s="63" t="s">
        <v>198</v>
      </c>
      <c r="B100" s="63" t="s">
        <v>199</v>
      </c>
      <c r="C100" s="36">
        <v>4301011514</v>
      </c>
      <c r="D100" s="613">
        <v>4680115882133</v>
      </c>
      <c r="E100" s="61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15"/>
      <c r="R100" s="615"/>
      <c r="S100" s="615"/>
      <c r="T100" s="61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201</v>
      </c>
      <c r="B101" s="63" t="s">
        <v>202</v>
      </c>
      <c r="C101" s="36">
        <v>4301011417</v>
      </c>
      <c r="D101" s="613">
        <v>4680115880269</v>
      </c>
      <c r="E101" s="61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5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15"/>
      <c r="R101" s="615"/>
      <c r="S101" s="615"/>
      <c r="T101" s="61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203</v>
      </c>
      <c r="B102" s="63" t="s">
        <v>204</v>
      </c>
      <c r="C102" s="36">
        <v>4301011415</v>
      </c>
      <c r="D102" s="613">
        <v>4680115880429</v>
      </c>
      <c r="E102" s="61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15"/>
      <c r="R102" s="615"/>
      <c r="S102" s="615"/>
      <c r="T102" s="61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205</v>
      </c>
      <c r="B103" s="63" t="s">
        <v>206</v>
      </c>
      <c r="C103" s="36">
        <v>4301011462</v>
      </c>
      <c r="D103" s="613">
        <v>4680115881457</v>
      </c>
      <c r="E103" s="61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15"/>
      <c r="R103" s="615"/>
      <c r="S103" s="615"/>
      <c r="T103" s="61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20"/>
      <c r="B104" s="62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1"/>
      <c r="P104" s="617" t="s">
        <v>40</v>
      </c>
      <c r="Q104" s="618"/>
      <c r="R104" s="618"/>
      <c r="S104" s="618"/>
      <c r="T104" s="618"/>
      <c r="U104" s="618"/>
      <c r="V104" s="61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20"/>
      <c r="B105" s="620"/>
      <c r="C105" s="620"/>
      <c r="D105" s="620"/>
      <c r="E105" s="620"/>
      <c r="F105" s="620"/>
      <c r="G105" s="620"/>
      <c r="H105" s="620"/>
      <c r="I105" s="620"/>
      <c r="J105" s="620"/>
      <c r="K105" s="620"/>
      <c r="L105" s="620"/>
      <c r="M105" s="620"/>
      <c r="N105" s="620"/>
      <c r="O105" s="621"/>
      <c r="P105" s="617" t="s">
        <v>40</v>
      </c>
      <c r="Q105" s="618"/>
      <c r="R105" s="618"/>
      <c r="S105" s="618"/>
      <c r="T105" s="618"/>
      <c r="U105" s="618"/>
      <c r="V105" s="61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12" t="s">
        <v>141</v>
      </c>
      <c r="B106" s="612"/>
      <c r="C106" s="612"/>
      <c r="D106" s="612"/>
      <c r="E106" s="612"/>
      <c r="F106" s="612"/>
      <c r="G106" s="612"/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612"/>
      <c r="S106" s="612"/>
      <c r="T106" s="612"/>
      <c r="U106" s="612"/>
      <c r="V106" s="612"/>
      <c r="W106" s="612"/>
      <c r="X106" s="612"/>
      <c r="Y106" s="612"/>
      <c r="Z106" s="612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13">
        <v>4680115881488</v>
      </c>
      <c r="E107" s="61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15"/>
      <c r="R107" s="615"/>
      <c r="S107" s="615"/>
      <c r="T107" s="61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13">
        <v>4680115882775</v>
      </c>
      <c r="E108" s="61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15"/>
      <c r="R108" s="615"/>
      <c r="S108" s="615"/>
      <c r="T108" s="61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13">
        <v>4680115880658</v>
      </c>
      <c r="E109" s="61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15"/>
      <c r="R109" s="615"/>
      <c r="S109" s="615"/>
      <c r="T109" s="61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20"/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1"/>
      <c r="P110" s="617" t="s">
        <v>40</v>
      </c>
      <c r="Q110" s="618"/>
      <c r="R110" s="618"/>
      <c r="S110" s="618"/>
      <c r="T110" s="618"/>
      <c r="U110" s="618"/>
      <c r="V110" s="61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20"/>
      <c r="B111" s="620"/>
      <c r="C111" s="620"/>
      <c r="D111" s="620"/>
      <c r="E111" s="620"/>
      <c r="F111" s="620"/>
      <c r="G111" s="620"/>
      <c r="H111" s="620"/>
      <c r="I111" s="620"/>
      <c r="J111" s="620"/>
      <c r="K111" s="620"/>
      <c r="L111" s="620"/>
      <c r="M111" s="620"/>
      <c r="N111" s="620"/>
      <c r="O111" s="621"/>
      <c r="P111" s="617" t="s">
        <v>40</v>
      </c>
      <c r="Q111" s="618"/>
      <c r="R111" s="618"/>
      <c r="S111" s="618"/>
      <c r="T111" s="618"/>
      <c r="U111" s="618"/>
      <c r="V111" s="61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12" t="s">
        <v>82</v>
      </c>
      <c r="B112" s="612"/>
      <c r="C112" s="612"/>
      <c r="D112" s="612"/>
      <c r="E112" s="612"/>
      <c r="F112" s="612"/>
      <c r="G112" s="612"/>
      <c r="H112" s="612"/>
      <c r="I112" s="612"/>
      <c r="J112" s="612"/>
      <c r="K112" s="612"/>
      <c r="L112" s="612"/>
      <c r="M112" s="612"/>
      <c r="N112" s="612"/>
      <c r="O112" s="612"/>
      <c r="P112" s="612"/>
      <c r="Q112" s="612"/>
      <c r="R112" s="612"/>
      <c r="S112" s="612"/>
      <c r="T112" s="612"/>
      <c r="U112" s="612"/>
      <c r="V112" s="612"/>
      <c r="W112" s="612"/>
      <c r="X112" s="612"/>
      <c r="Y112" s="612"/>
      <c r="Z112" s="612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13">
        <v>4607091385168</v>
      </c>
      <c r="E113" s="61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15"/>
      <c r="R113" s="615"/>
      <c r="S113" s="615"/>
      <c r="T113" s="61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13">
        <v>4607091383256</v>
      </c>
      <c r="E114" s="61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15"/>
      <c r="R114" s="615"/>
      <c r="S114" s="615"/>
      <c r="T114" s="61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13">
        <v>4607091385748</v>
      </c>
      <c r="E115" s="61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15"/>
      <c r="R115" s="615"/>
      <c r="S115" s="615"/>
      <c r="T115" s="61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13">
        <v>4680115884533</v>
      </c>
      <c r="E116" s="61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15"/>
      <c r="R116" s="615"/>
      <c r="S116" s="615"/>
      <c r="T116" s="61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20"/>
      <c r="B117" s="620"/>
      <c r="C117" s="620"/>
      <c r="D117" s="620"/>
      <c r="E117" s="620"/>
      <c r="F117" s="620"/>
      <c r="G117" s="620"/>
      <c r="H117" s="620"/>
      <c r="I117" s="620"/>
      <c r="J117" s="620"/>
      <c r="K117" s="620"/>
      <c r="L117" s="620"/>
      <c r="M117" s="620"/>
      <c r="N117" s="620"/>
      <c r="O117" s="621"/>
      <c r="P117" s="617" t="s">
        <v>40</v>
      </c>
      <c r="Q117" s="618"/>
      <c r="R117" s="618"/>
      <c r="S117" s="618"/>
      <c r="T117" s="618"/>
      <c r="U117" s="618"/>
      <c r="V117" s="61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20"/>
      <c r="B118" s="620"/>
      <c r="C118" s="620"/>
      <c r="D118" s="620"/>
      <c r="E118" s="620"/>
      <c r="F118" s="620"/>
      <c r="G118" s="620"/>
      <c r="H118" s="620"/>
      <c r="I118" s="620"/>
      <c r="J118" s="620"/>
      <c r="K118" s="620"/>
      <c r="L118" s="620"/>
      <c r="M118" s="620"/>
      <c r="N118" s="620"/>
      <c r="O118" s="621"/>
      <c r="P118" s="617" t="s">
        <v>40</v>
      </c>
      <c r="Q118" s="618"/>
      <c r="R118" s="618"/>
      <c r="S118" s="618"/>
      <c r="T118" s="618"/>
      <c r="U118" s="618"/>
      <c r="V118" s="61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12" t="s">
        <v>171</v>
      </c>
      <c r="B119" s="612"/>
      <c r="C119" s="612"/>
      <c r="D119" s="612"/>
      <c r="E119" s="612"/>
      <c r="F119" s="612"/>
      <c r="G119" s="612"/>
      <c r="H119" s="612"/>
      <c r="I119" s="612"/>
      <c r="J119" s="612"/>
      <c r="K119" s="612"/>
      <c r="L119" s="612"/>
      <c r="M119" s="612"/>
      <c r="N119" s="612"/>
      <c r="O119" s="612"/>
      <c r="P119" s="612"/>
      <c r="Q119" s="612"/>
      <c r="R119" s="612"/>
      <c r="S119" s="612"/>
      <c r="T119" s="612"/>
      <c r="U119" s="612"/>
      <c r="V119" s="612"/>
      <c r="W119" s="612"/>
      <c r="X119" s="612"/>
      <c r="Y119" s="612"/>
      <c r="Z119" s="612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13">
        <v>4680115880238</v>
      </c>
      <c r="E120" s="61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15"/>
      <c r="R120" s="615"/>
      <c r="S120" s="615"/>
      <c r="T120" s="61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20"/>
      <c r="B121" s="620"/>
      <c r="C121" s="620"/>
      <c r="D121" s="620"/>
      <c r="E121" s="620"/>
      <c r="F121" s="620"/>
      <c r="G121" s="620"/>
      <c r="H121" s="620"/>
      <c r="I121" s="620"/>
      <c r="J121" s="620"/>
      <c r="K121" s="620"/>
      <c r="L121" s="620"/>
      <c r="M121" s="620"/>
      <c r="N121" s="620"/>
      <c r="O121" s="621"/>
      <c r="P121" s="617" t="s">
        <v>40</v>
      </c>
      <c r="Q121" s="618"/>
      <c r="R121" s="618"/>
      <c r="S121" s="618"/>
      <c r="T121" s="618"/>
      <c r="U121" s="618"/>
      <c r="V121" s="61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20"/>
      <c r="B122" s="620"/>
      <c r="C122" s="620"/>
      <c r="D122" s="620"/>
      <c r="E122" s="620"/>
      <c r="F122" s="620"/>
      <c r="G122" s="620"/>
      <c r="H122" s="620"/>
      <c r="I122" s="620"/>
      <c r="J122" s="620"/>
      <c r="K122" s="620"/>
      <c r="L122" s="620"/>
      <c r="M122" s="620"/>
      <c r="N122" s="620"/>
      <c r="O122" s="621"/>
      <c r="P122" s="617" t="s">
        <v>40</v>
      </c>
      <c r="Q122" s="618"/>
      <c r="R122" s="618"/>
      <c r="S122" s="618"/>
      <c r="T122" s="618"/>
      <c r="U122" s="618"/>
      <c r="V122" s="61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11" t="s">
        <v>106</v>
      </c>
      <c r="B123" s="611"/>
      <c r="C123" s="611"/>
      <c r="D123" s="611"/>
      <c r="E123" s="611"/>
      <c r="F123" s="611"/>
      <c r="G123" s="611"/>
      <c r="H123" s="611"/>
      <c r="I123" s="611"/>
      <c r="J123" s="611"/>
      <c r="K123" s="611"/>
      <c r="L123" s="611"/>
      <c r="M123" s="611"/>
      <c r="N123" s="611"/>
      <c r="O123" s="611"/>
      <c r="P123" s="611"/>
      <c r="Q123" s="611"/>
      <c r="R123" s="611"/>
      <c r="S123" s="611"/>
      <c r="T123" s="611"/>
      <c r="U123" s="611"/>
      <c r="V123" s="611"/>
      <c r="W123" s="611"/>
      <c r="X123" s="611"/>
      <c r="Y123" s="611"/>
      <c r="Z123" s="611"/>
      <c r="AA123" s="65"/>
      <c r="AB123" s="65"/>
      <c r="AC123" s="79"/>
    </row>
    <row r="124" spans="1:68" ht="14.25" customHeight="1" x14ac:dyDescent="0.25">
      <c r="A124" s="612" t="s">
        <v>108</v>
      </c>
      <c r="B124" s="612"/>
      <c r="C124" s="612"/>
      <c r="D124" s="612"/>
      <c r="E124" s="612"/>
      <c r="F124" s="612"/>
      <c r="G124" s="612"/>
      <c r="H124" s="612"/>
      <c r="I124" s="612"/>
      <c r="J124" s="612"/>
      <c r="K124" s="612"/>
      <c r="L124" s="612"/>
      <c r="M124" s="612"/>
      <c r="N124" s="612"/>
      <c r="O124" s="612"/>
      <c r="P124" s="612"/>
      <c r="Q124" s="612"/>
      <c r="R124" s="612"/>
      <c r="S124" s="612"/>
      <c r="T124" s="612"/>
      <c r="U124" s="612"/>
      <c r="V124" s="612"/>
      <c r="W124" s="612"/>
      <c r="X124" s="612"/>
      <c r="Y124" s="612"/>
      <c r="Z124" s="612"/>
      <c r="AA124" s="66"/>
      <c r="AB124" s="66"/>
      <c r="AC124" s="80"/>
    </row>
    <row r="125" spans="1:68" ht="27" customHeight="1" x14ac:dyDescent="0.25">
      <c r="A125" s="63" t="s">
        <v>227</v>
      </c>
      <c r="B125" s="63" t="s">
        <v>228</v>
      </c>
      <c r="C125" s="36">
        <v>4301011705</v>
      </c>
      <c r="D125" s="613">
        <v>4607091384604</v>
      </c>
      <c r="E125" s="613"/>
      <c r="F125" s="62">
        <v>0.4</v>
      </c>
      <c r="G125" s="37">
        <v>10</v>
      </c>
      <c r="H125" s="62">
        <v>4</v>
      </c>
      <c r="I125" s="62">
        <v>4.21</v>
      </c>
      <c r="J125" s="37">
        <v>132</v>
      </c>
      <c r="K125" s="37" t="s">
        <v>116</v>
      </c>
      <c r="L125" s="37" t="s">
        <v>45</v>
      </c>
      <c r="M125" s="38" t="s">
        <v>112</v>
      </c>
      <c r="N125" s="38"/>
      <c r="O125" s="37">
        <v>50</v>
      </c>
      <c r="P125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25" s="615"/>
      <c r="R125" s="615"/>
      <c r="S125" s="615"/>
      <c r="T125" s="61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184" t="s">
        <v>229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230</v>
      </c>
      <c r="B126" s="63" t="s">
        <v>231</v>
      </c>
      <c r="C126" s="36">
        <v>4301012179</v>
      </c>
      <c r="D126" s="613">
        <v>4680115886810</v>
      </c>
      <c r="E126" s="613"/>
      <c r="F126" s="62">
        <v>0.3</v>
      </c>
      <c r="G126" s="37">
        <v>10</v>
      </c>
      <c r="H126" s="62">
        <v>3</v>
      </c>
      <c r="I126" s="62">
        <v>3.18</v>
      </c>
      <c r="J126" s="37">
        <v>182</v>
      </c>
      <c r="K126" s="37" t="s">
        <v>87</v>
      </c>
      <c r="L126" s="37" t="s">
        <v>45</v>
      </c>
      <c r="M126" s="38" t="s">
        <v>112</v>
      </c>
      <c r="N126" s="38"/>
      <c r="O126" s="37">
        <v>55</v>
      </c>
      <c r="P126" s="671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26" s="615"/>
      <c r="R126" s="615"/>
      <c r="S126" s="615"/>
      <c r="T126" s="61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232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20"/>
      <c r="B127" s="620"/>
      <c r="C127" s="620"/>
      <c r="D127" s="620"/>
      <c r="E127" s="620"/>
      <c r="F127" s="620"/>
      <c r="G127" s="620"/>
      <c r="H127" s="620"/>
      <c r="I127" s="620"/>
      <c r="J127" s="620"/>
      <c r="K127" s="620"/>
      <c r="L127" s="620"/>
      <c r="M127" s="620"/>
      <c r="N127" s="620"/>
      <c r="O127" s="621"/>
      <c r="P127" s="617" t="s">
        <v>40</v>
      </c>
      <c r="Q127" s="618"/>
      <c r="R127" s="618"/>
      <c r="S127" s="618"/>
      <c r="T127" s="618"/>
      <c r="U127" s="618"/>
      <c r="V127" s="61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20"/>
      <c r="B128" s="620"/>
      <c r="C128" s="620"/>
      <c r="D128" s="620"/>
      <c r="E128" s="620"/>
      <c r="F128" s="620"/>
      <c r="G128" s="620"/>
      <c r="H128" s="620"/>
      <c r="I128" s="620"/>
      <c r="J128" s="620"/>
      <c r="K128" s="620"/>
      <c r="L128" s="620"/>
      <c r="M128" s="620"/>
      <c r="N128" s="620"/>
      <c r="O128" s="621"/>
      <c r="P128" s="617" t="s">
        <v>40</v>
      </c>
      <c r="Q128" s="618"/>
      <c r="R128" s="618"/>
      <c r="S128" s="618"/>
      <c r="T128" s="618"/>
      <c r="U128" s="618"/>
      <c r="V128" s="61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12" t="s">
        <v>76</v>
      </c>
      <c r="B129" s="612"/>
      <c r="C129" s="612"/>
      <c r="D129" s="612"/>
      <c r="E129" s="612"/>
      <c r="F129" s="612"/>
      <c r="G129" s="612"/>
      <c r="H129" s="612"/>
      <c r="I129" s="612"/>
      <c r="J129" s="612"/>
      <c r="K129" s="612"/>
      <c r="L129" s="612"/>
      <c r="M129" s="612"/>
      <c r="N129" s="612"/>
      <c r="O129" s="612"/>
      <c r="P129" s="612"/>
      <c r="Q129" s="612"/>
      <c r="R129" s="612"/>
      <c r="S129" s="612"/>
      <c r="T129" s="612"/>
      <c r="U129" s="612"/>
      <c r="V129" s="612"/>
      <c r="W129" s="612"/>
      <c r="X129" s="612"/>
      <c r="Y129" s="612"/>
      <c r="Z129" s="612"/>
      <c r="AA129" s="66"/>
      <c r="AB129" s="66"/>
      <c r="AC129" s="80"/>
    </row>
    <row r="130" spans="1:68" ht="16.5" customHeight="1" x14ac:dyDescent="0.25">
      <c r="A130" s="63" t="s">
        <v>233</v>
      </c>
      <c r="B130" s="63" t="s">
        <v>234</v>
      </c>
      <c r="C130" s="36">
        <v>4301030895</v>
      </c>
      <c r="D130" s="613">
        <v>4607091387667</v>
      </c>
      <c r="E130" s="613"/>
      <c r="F130" s="62">
        <v>0.9</v>
      </c>
      <c r="G130" s="37">
        <v>10</v>
      </c>
      <c r="H130" s="62">
        <v>9</v>
      </c>
      <c r="I130" s="62">
        <v>9.5850000000000009</v>
      </c>
      <c r="J130" s="37">
        <v>64</v>
      </c>
      <c r="K130" s="37" t="s">
        <v>113</v>
      </c>
      <c r="L130" s="37" t="s">
        <v>45</v>
      </c>
      <c r="M130" s="38" t="s">
        <v>112</v>
      </c>
      <c r="N130" s="38"/>
      <c r="O130" s="37">
        <v>40</v>
      </c>
      <c r="P130" s="6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30" s="615"/>
      <c r="R130" s="615"/>
      <c r="S130" s="615"/>
      <c r="T130" s="61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188" t="s">
        <v>235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236</v>
      </c>
      <c r="B131" s="63" t="s">
        <v>237</v>
      </c>
      <c r="C131" s="36">
        <v>4301030961</v>
      </c>
      <c r="D131" s="613">
        <v>4607091387636</v>
      </c>
      <c r="E131" s="613"/>
      <c r="F131" s="62">
        <v>0.7</v>
      </c>
      <c r="G131" s="37">
        <v>6</v>
      </c>
      <c r="H131" s="62">
        <v>4.2</v>
      </c>
      <c r="I131" s="62">
        <v>4.47</v>
      </c>
      <c r="J131" s="37">
        <v>182</v>
      </c>
      <c r="K131" s="37" t="s">
        <v>87</v>
      </c>
      <c r="L131" s="37" t="s">
        <v>45</v>
      </c>
      <c r="M131" s="38" t="s">
        <v>80</v>
      </c>
      <c r="N131" s="38"/>
      <c r="O131" s="37">
        <v>40</v>
      </c>
      <c r="P131" s="6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31" s="615"/>
      <c r="R131" s="615"/>
      <c r="S131" s="615"/>
      <c r="T131" s="61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238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239</v>
      </c>
      <c r="B132" s="63" t="s">
        <v>240</v>
      </c>
      <c r="C132" s="36">
        <v>4301030963</v>
      </c>
      <c r="D132" s="613">
        <v>4607091382426</v>
      </c>
      <c r="E132" s="613"/>
      <c r="F132" s="62">
        <v>0.9</v>
      </c>
      <c r="G132" s="37">
        <v>10</v>
      </c>
      <c r="H132" s="62">
        <v>9</v>
      </c>
      <c r="I132" s="62">
        <v>9.5850000000000009</v>
      </c>
      <c r="J132" s="37">
        <v>64</v>
      </c>
      <c r="K132" s="37" t="s">
        <v>113</v>
      </c>
      <c r="L132" s="37" t="s">
        <v>45</v>
      </c>
      <c r="M132" s="38" t="s">
        <v>80</v>
      </c>
      <c r="N132" s="38"/>
      <c r="O132" s="37">
        <v>40</v>
      </c>
      <c r="P132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32" s="615"/>
      <c r="R132" s="615"/>
      <c r="S132" s="615"/>
      <c r="T132" s="61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20"/>
      <c r="B133" s="620"/>
      <c r="C133" s="620"/>
      <c r="D133" s="620"/>
      <c r="E133" s="620"/>
      <c r="F133" s="620"/>
      <c r="G133" s="620"/>
      <c r="H133" s="620"/>
      <c r="I133" s="620"/>
      <c r="J133" s="620"/>
      <c r="K133" s="620"/>
      <c r="L133" s="620"/>
      <c r="M133" s="620"/>
      <c r="N133" s="620"/>
      <c r="O133" s="621"/>
      <c r="P133" s="617" t="s">
        <v>40</v>
      </c>
      <c r="Q133" s="618"/>
      <c r="R133" s="618"/>
      <c r="S133" s="618"/>
      <c r="T133" s="618"/>
      <c r="U133" s="618"/>
      <c r="V133" s="619"/>
      <c r="W133" s="42" t="s">
        <v>39</v>
      </c>
      <c r="X133" s="43">
        <f>IFERROR(X130/H130,"0")+IFERROR(X131/H131,"0")+IFERROR(X132/H132,"0")</f>
        <v>0</v>
      </c>
      <c r="Y133" s="43">
        <f>IFERROR(Y130/H130,"0")+IFERROR(Y131/H131,"0")+IFERROR(Y132/H132,"0")</f>
        <v>0</v>
      </c>
      <c r="Z133" s="43">
        <f>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620"/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1"/>
      <c r="P134" s="617" t="s">
        <v>40</v>
      </c>
      <c r="Q134" s="618"/>
      <c r="R134" s="618"/>
      <c r="S134" s="618"/>
      <c r="T134" s="618"/>
      <c r="U134" s="618"/>
      <c r="V134" s="619"/>
      <c r="W134" s="42" t="s">
        <v>0</v>
      </c>
      <c r="X134" s="43">
        <f>IFERROR(SUM(X130:X132),"0")</f>
        <v>0</v>
      </c>
      <c r="Y134" s="43">
        <f>IFERROR(SUM(Y130:Y132),"0")</f>
        <v>0</v>
      </c>
      <c r="Z134" s="42"/>
      <c r="AA134" s="67"/>
      <c r="AB134" s="67"/>
      <c r="AC134" s="67"/>
    </row>
    <row r="135" spans="1:68" ht="27.75" customHeight="1" x14ac:dyDescent="0.2">
      <c r="A135" s="610" t="s">
        <v>242</v>
      </c>
      <c r="B135" s="610"/>
      <c r="C135" s="610"/>
      <c r="D135" s="610"/>
      <c r="E135" s="610"/>
      <c r="F135" s="610"/>
      <c r="G135" s="610"/>
      <c r="H135" s="610"/>
      <c r="I135" s="610"/>
      <c r="J135" s="610"/>
      <c r="K135" s="610"/>
      <c r="L135" s="610"/>
      <c r="M135" s="610"/>
      <c r="N135" s="610"/>
      <c r="O135" s="610"/>
      <c r="P135" s="610"/>
      <c r="Q135" s="610"/>
      <c r="R135" s="610"/>
      <c r="S135" s="610"/>
      <c r="T135" s="610"/>
      <c r="U135" s="610"/>
      <c r="V135" s="610"/>
      <c r="W135" s="610"/>
      <c r="X135" s="610"/>
      <c r="Y135" s="610"/>
      <c r="Z135" s="610"/>
      <c r="AA135" s="54"/>
      <c r="AB135" s="54"/>
      <c r="AC135" s="54"/>
    </row>
    <row r="136" spans="1:68" ht="16.5" customHeight="1" x14ac:dyDescent="0.25">
      <c r="A136" s="611" t="s">
        <v>243</v>
      </c>
      <c r="B136" s="611"/>
      <c r="C136" s="611"/>
      <c r="D136" s="611"/>
      <c r="E136" s="611"/>
      <c r="F136" s="611"/>
      <c r="G136" s="611"/>
      <c r="H136" s="611"/>
      <c r="I136" s="611"/>
      <c r="J136" s="611"/>
      <c r="K136" s="611"/>
      <c r="L136" s="611"/>
      <c r="M136" s="611"/>
      <c r="N136" s="611"/>
      <c r="O136" s="611"/>
      <c r="P136" s="611"/>
      <c r="Q136" s="611"/>
      <c r="R136" s="611"/>
      <c r="S136" s="611"/>
      <c r="T136" s="611"/>
      <c r="U136" s="611"/>
      <c r="V136" s="611"/>
      <c r="W136" s="611"/>
      <c r="X136" s="611"/>
      <c r="Y136" s="611"/>
      <c r="Z136" s="611"/>
      <c r="AA136" s="65"/>
      <c r="AB136" s="65"/>
      <c r="AC136" s="79"/>
    </row>
    <row r="137" spans="1:68" ht="14.25" customHeight="1" x14ac:dyDescent="0.25">
      <c r="A137" s="612" t="s">
        <v>141</v>
      </c>
      <c r="B137" s="612"/>
      <c r="C137" s="612"/>
      <c r="D137" s="612"/>
      <c r="E137" s="612"/>
      <c r="F137" s="612"/>
      <c r="G137" s="612"/>
      <c r="H137" s="612"/>
      <c r="I137" s="612"/>
      <c r="J137" s="612"/>
      <c r="K137" s="612"/>
      <c r="L137" s="612"/>
      <c r="M137" s="612"/>
      <c r="N137" s="612"/>
      <c r="O137" s="612"/>
      <c r="P137" s="612"/>
      <c r="Q137" s="612"/>
      <c r="R137" s="612"/>
      <c r="S137" s="612"/>
      <c r="T137" s="612"/>
      <c r="U137" s="612"/>
      <c r="V137" s="612"/>
      <c r="W137" s="612"/>
      <c r="X137" s="612"/>
      <c r="Y137" s="612"/>
      <c r="Z137" s="612"/>
      <c r="AA137" s="66"/>
      <c r="AB137" s="66"/>
      <c r="AC137" s="80"/>
    </row>
    <row r="138" spans="1:68" ht="27" customHeight="1" x14ac:dyDescent="0.25">
      <c r="A138" s="63" t="s">
        <v>244</v>
      </c>
      <c r="B138" s="63" t="s">
        <v>245</v>
      </c>
      <c r="C138" s="36">
        <v>4301020323</v>
      </c>
      <c r="D138" s="613">
        <v>4680115886223</v>
      </c>
      <c r="E138" s="613"/>
      <c r="F138" s="62">
        <v>0.33</v>
      </c>
      <c r="G138" s="37">
        <v>6</v>
      </c>
      <c r="H138" s="62">
        <v>1.98</v>
      </c>
      <c r="I138" s="62">
        <v>2.08</v>
      </c>
      <c r="J138" s="37">
        <v>234</v>
      </c>
      <c r="K138" s="37" t="s">
        <v>81</v>
      </c>
      <c r="L138" s="37" t="s">
        <v>45</v>
      </c>
      <c r="M138" s="38" t="s">
        <v>80</v>
      </c>
      <c r="N138" s="38"/>
      <c r="O138" s="37">
        <v>40</v>
      </c>
      <c r="P138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38" s="615"/>
      <c r="R138" s="615"/>
      <c r="S138" s="615"/>
      <c r="T138" s="61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IFERROR(IF(Y138=0,"",ROUNDUP(Y138/H138,0)*0.00502),"")</f>
        <v/>
      </c>
      <c r="AA138" s="68" t="s">
        <v>45</v>
      </c>
      <c r="AB138" s="69" t="s">
        <v>45</v>
      </c>
      <c r="AC138" s="194" t="s">
        <v>246</v>
      </c>
      <c r="AG138" s="78"/>
      <c r="AJ138" s="84" t="s">
        <v>45</v>
      </c>
      <c r="AK138" s="84">
        <v>0</v>
      </c>
      <c r="BB138" s="19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20"/>
      <c r="B139" s="620"/>
      <c r="C139" s="620"/>
      <c r="D139" s="620"/>
      <c r="E139" s="620"/>
      <c r="F139" s="620"/>
      <c r="G139" s="620"/>
      <c r="H139" s="620"/>
      <c r="I139" s="620"/>
      <c r="J139" s="620"/>
      <c r="K139" s="620"/>
      <c r="L139" s="620"/>
      <c r="M139" s="620"/>
      <c r="N139" s="620"/>
      <c r="O139" s="621"/>
      <c r="P139" s="617" t="s">
        <v>40</v>
      </c>
      <c r="Q139" s="618"/>
      <c r="R139" s="618"/>
      <c r="S139" s="618"/>
      <c r="T139" s="618"/>
      <c r="U139" s="618"/>
      <c r="V139" s="619"/>
      <c r="W139" s="42" t="s">
        <v>39</v>
      </c>
      <c r="X139" s="43">
        <f>IFERROR(X138/H138,"0")</f>
        <v>0</v>
      </c>
      <c r="Y139" s="43">
        <f>IFERROR(Y138/H138,"0")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620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17" t="s">
        <v>40</v>
      </c>
      <c r="Q140" s="618"/>
      <c r="R140" s="618"/>
      <c r="S140" s="618"/>
      <c r="T140" s="618"/>
      <c r="U140" s="618"/>
      <c r="V140" s="619"/>
      <c r="W140" s="42" t="s">
        <v>0</v>
      </c>
      <c r="X140" s="43">
        <f>IFERROR(SUM(X138:X138),"0")</f>
        <v>0</v>
      </c>
      <c r="Y140" s="43">
        <f>IFERROR(SUM(Y138:Y138),"0")</f>
        <v>0</v>
      </c>
      <c r="Z140" s="42"/>
      <c r="AA140" s="67"/>
      <c r="AB140" s="67"/>
      <c r="AC140" s="67"/>
    </row>
    <row r="141" spans="1:68" ht="14.25" customHeight="1" x14ac:dyDescent="0.25">
      <c r="A141" s="612" t="s">
        <v>76</v>
      </c>
      <c r="B141" s="612"/>
      <c r="C141" s="612"/>
      <c r="D141" s="612"/>
      <c r="E141" s="612"/>
      <c r="F141" s="612"/>
      <c r="G141" s="612"/>
      <c r="H141" s="612"/>
      <c r="I141" s="612"/>
      <c r="J141" s="612"/>
      <c r="K141" s="612"/>
      <c r="L141" s="612"/>
      <c r="M141" s="612"/>
      <c r="N141" s="612"/>
      <c r="O141" s="612"/>
      <c r="P141" s="612"/>
      <c r="Q141" s="612"/>
      <c r="R141" s="612"/>
      <c r="S141" s="612"/>
      <c r="T141" s="612"/>
      <c r="U141" s="612"/>
      <c r="V141" s="612"/>
      <c r="W141" s="612"/>
      <c r="X141" s="612"/>
      <c r="Y141" s="612"/>
      <c r="Z141" s="612"/>
      <c r="AA141" s="66"/>
      <c r="AB141" s="66"/>
      <c r="AC141" s="80"/>
    </row>
    <row r="142" spans="1:68" ht="27" customHeight="1" x14ac:dyDescent="0.25">
      <c r="A142" s="63" t="s">
        <v>247</v>
      </c>
      <c r="B142" s="63" t="s">
        <v>248</v>
      </c>
      <c r="C142" s="36">
        <v>4301031191</v>
      </c>
      <c r="D142" s="613">
        <v>4680115880993</v>
      </c>
      <c r="E142" s="613"/>
      <c r="F142" s="62">
        <v>0.7</v>
      </c>
      <c r="G142" s="37">
        <v>6</v>
      </c>
      <c r="H142" s="62">
        <v>4.2</v>
      </c>
      <c r="I142" s="62">
        <v>4.47</v>
      </c>
      <c r="J142" s="37">
        <v>132</v>
      </c>
      <c r="K142" s="37" t="s">
        <v>116</v>
      </c>
      <c r="L142" s="37" t="s">
        <v>45</v>
      </c>
      <c r="M142" s="38" t="s">
        <v>80</v>
      </c>
      <c r="N142" s="38"/>
      <c r="O142" s="37">
        <v>40</v>
      </c>
      <c r="P142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42" s="615"/>
      <c r="R142" s="615"/>
      <c r="S142" s="615"/>
      <c r="T142" s="61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ref="Y142:Y150" si="5"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6" t="s">
        <v>249</v>
      </c>
      <c r="AG142" s="78"/>
      <c r="AJ142" s="84" t="s">
        <v>45</v>
      </c>
      <c r="AK142" s="84">
        <v>0</v>
      </c>
      <c r="BB142" s="197" t="s">
        <v>66</v>
      </c>
      <c r="BM142" s="78">
        <f t="shared" ref="BM142:BM150" si="6">IFERROR(X142*I142/H142,"0")</f>
        <v>0</v>
      </c>
      <c r="BN142" s="78">
        <f t="shared" ref="BN142:BN150" si="7">IFERROR(Y142*I142/H142,"0")</f>
        <v>0</v>
      </c>
      <c r="BO142" s="78">
        <f t="shared" ref="BO142:BO150" si="8">IFERROR(1/J142*(X142/H142),"0")</f>
        <v>0</v>
      </c>
      <c r="BP142" s="78">
        <f t="shared" ref="BP142:BP150" si="9">IFERROR(1/J142*(Y142/H142),"0")</f>
        <v>0</v>
      </c>
    </row>
    <row r="143" spans="1:68" ht="27" customHeight="1" x14ac:dyDescent="0.25">
      <c r="A143" s="63" t="s">
        <v>250</v>
      </c>
      <c r="B143" s="63" t="s">
        <v>251</v>
      </c>
      <c r="C143" s="36">
        <v>4301031204</v>
      </c>
      <c r="D143" s="613">
        <v>4680115881761</v>
      </c>
      <c r="E143" s="613"/>
      <c r="F143" s="62">
        <v>0.7</v>
      </c>
      <c r="G143" s="37">
        <v>6</v>
      </c>
      <c r="H143" s="62">
        <v>4.2</v>
      </c>
      <c r="I143" s="62">
        <v>4.47</v>
      </c>
      <c r="J143" s="37">
        <v>132</v>
      </c>
      <c r="K143" s="37" t="s">
        <v>116</v>
      </c>
      <c r="L143" s="37" t="s">
        <v>45</v>
      </c>
      <c r="M143" s="38" t="s">
        <v>80</v>
      </c>
      <c r="N143" s="38"/>
      <c r="O143" s="37">
        <v>40</v>
      </c>
      <c r="P14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43" s="615"/>
      <c r="R143" s="615"/>
      <c r="S143" s="615"/>
      <c r="T143" s="61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5"/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8" t="s">
        <v>252</v>
      </c>
      <c r="AG143" s="78"/>
      <c r="AJ143" s="84" t="s">
        <v>45</v>
      </c>
      <c r="AK143" s="84">
        <v>0</v>
      </c>
      <c r="BB143" s="199" t="s">
        <v>66</v>
      </c>
      <c r="BM143" s="78">
        <f t="shared" si="6"/>
        <v>0</v>
      </c>
      <c r="BN143" s="78">
        <f t="shared" si="7"/>
        <v>0</v>
      </c>
      <c r="BO143" s="78">
        <f t="shared" si="8"/>
        <v>0</v>
      </c>
      <c r="BP143" s="78">
        <f t="shared" si="9"/>
        <v>0</v>
      </c>
    </row>
    <row r="144" spans="1:68" ht="27" customHeight="1" x14ac:dyDescent="0.25">
      <c r="A144" s="63" t="s">
        <v>253</v>
      </c>
      <c r="B144" s="63" t="s">
        <v>254</v>
      </c>
      <c r="C144" s="36">
        <v>4301031201</v>
      </c>
      <c r="D144" s="613">
        <v>4680115881563</v>
      </c>
      <c r="E144" s="613"/>
      <c r="F144" s="62">
        <v>0.7</v>
      </c>
      <c r="G144" s="37">
        <v>6</v>
      </c>
      <c r="H144" s="62">
        <v>4.2</v>
      </c>
      <c r="I144" s="62">
        <v>4.41</v>
      </c>
      <c r="J144" s="37">
        <v>132</v>
      </c>
      <c r="K144" s="37" t="s">
        <v>116</v>
      </c>
      <c r="L144" s="37" t="s">
        <v>45</v>
      </c>
      <c r="M144" s="38" t="s">
        <v>80</v>
      </c>
      <c r="N144" s="38"/>
      <c r="O144" s="37">
        <v>40</v>
      </c>
      <c r="P144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44" s="615"/>
      <c r="R144" s="615"/>
      <c r="S144" s="615"/>
      <c r="T144" s="61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5"/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0" t="s">
        <v>255</v>
      </c>
      <c r="AG144" s="78"/>
      <c r="AJ144" s="84" t="s">
        <v>45</v>
      </c>
      <c r="AK144" s="84">
        <v>0</v>
      </c>
      <c r="BB144" s="201" t="s">
        <v>66</v>
      </c>
      <c r="BM144" s="78">
        <f t="shared" si="6"/>
        <v>0</v>
      </c>
      <c r="BN144" s="78">
        <f t="shared" si="7"/>
        <v>0</v>
      </c>
      <c r="BO144" s="78">
        <f t="shared" si="8"/>
        <v>0</v>
      </c>
      <c r="BP144" s="78">
        <f t="shared" si="9"/>
        <v>0</v>
      </c>
    </row>
    <row r="145" spans="1:68" ht="27" customHeight="1" x14ac:dyDescent="0.25">
      <c r="A145" s="63" t="s">
        <v>256</v>
      </c>
      <c r="B145" s="63" t="s">
        <v>257</v>
      </c>
      <c r="C145" s="36">
        <v>4301031199</v>
      </c>
      <c r="D145" s="613">
        <v>4680115880986</v>
      </c>
      <c r="E145" s="613"/>
      <c r="F145" s="62">
        <v>0.35</v>
      </c>
      <c r="G145" s="37">
        <v>6</v>
      </c>
      <c r="H145" s="62">
        <v>2.1</v>
      </c>
      <c r="I145" s="62">
        <v>2.23</v>
      </c>
      <c r="J145" s="37">
        <v>234</v>
      </c>
      <c r="K145" s="37" t="s">
        <v>81</v>
      </c>
      <c r="L145" s="37" t="s">
        <v>45</v>
      </c>
      <c r="M145" s="38" t="s">
        <v>80</v>
      </c>
      <c r="N145" s="38"/>
      <c r="O145" s="37">
        <v>40</v>
      </c>
      <c r="P145" s="6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45" s="615"/>
      <c r="R145" s="615"/>
      <c r="S145" s="615"/>
      <c r="T145" s="616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5"/>
        <v>0</v>
      </c>
      <c r="Z145" s="41" t="str">
        <f>IFERROR(IF(Y145=0,"",ROUNDUP(Y145/H145,0)*0.00502),"")</f>
        <v/>
      </c>
      <c r="AA145" s="68" t="s">
        <v>45</v>
      </c>
      <c r="AB145" s="69" t="s">
        <v>45</v>
      </c>
      <c r="AC145" s="202" t="s">
        <v>249</v>
      </c>
      <c r="AG145" s="78"/>
      <c r="AJ145" s="84" t="s">
        <v>45</v>
      </c>
      <c r="AK145" s="84">
        <v>0</v>
      </c>
      <c r="BB145" s="203" t="s">
        <v>66</v>
      </c>
      <c r="BM145" s="78">
        <f t="shared" si="6"/>
        <v>0</v>
      </c>
      <c r="BN145" s="78">
        <f t="shared" si="7"/>
        <v>0</v>
      </c>
      <c r="BO145" s="78">
        <f t="shared" si="8"/>
        <v>0</v>
      </c>
      <c r="BP145" s="78">
        <f t="shared" si="9"/>
        <v>0</v>
      </c>
    </row>
    <row r="146" spans="1:68" ht="27" customHeight="1" x14ac:dyDescent="0.25">
      <c r="A146" s="63" t="s">
        <v>258</v>
      </c>
      <c r="B146" s="63" t="s">
        <v>259</v>
      </c>
      <c r="C146" s="36">
        <v>4301031205</v>
      </c>
      <c r="D146" s="613">
        <v>4680115881785</v>
      </c>
      <c r="E146" s="613"/>
      <c r="F146" s="62">
        <v>0.35</v>
      </c>
      <c r="G146" s="37">
        <v>6</v>
      </c>
      <c r="H146" s="62">
        <v>2.1</v>
      </c>
      <c r="I146" s="62">
        <v>2.23</v>
      </c>
      <c r="J146" s="37">
        <v>234</v>
      </c>
      <c r="K146" s="37" t="s">
        <v>81</v>
      </c>
      <c r="L146" s="37" t="s">
        <v>45</v>
      </c>
      <c r="M146" s="38" t="s">
        <v>80</v>
      </c>
      <c r="N146" s="38"/>
      <c r="O146" s="37">
        <v>40</v>
      </c>
      <c r="P146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46" s="615"/>
      <c r="R146" s="615"/>
      <c r="S146" s="615"/>
      <c r="T146" s="616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5"/>
        <v>0</v>
      </c>
      <c r="Z146" s="41" t="str">
        <f>IFERROR(IF(Y146=0,"",ROUNDUP(Y146/H146,0)*0.00502),"")</f>
        <v/>
      </c>
      <c r="AA146" s="68" t="s">
        <v>45</v>
      </c>
      <c r="AB146" s="69" t="s">
        <v>45</v>
      </c>
      <c r="AC146" s="204" t="s">
        <v>252</v>
      </c>
      <c r="AG146" s="78"/>
      <c r="AJ146" s="84" t="s">
        <v>45</v>
      </c>
      <c r="AK146" s="84">
        <v>0</v>
      </c>
      <c r="BB146" s="205" t="s">
        <v>66</v>
      </c>
      <c r="BM146" s="78">
        <f t="shared" si="6"/>
        <v>0</v>
      </c>
      <c r="BN146" s="78">
        <f t="shared" si="7"/>
        <v>0</v>
      </c>
      <c r="BO146" s="78">
        <f t="shared" si="8"/>
        <v>0</v>
      </c>
      <c r="BP146" s="78">
        <f t="shared" si="9"/>
        <v>0</v>
      </c>
    </row>
    <row r="147" spans="1:68" ht="27" customHeight="1" x14ac:dyDescent="0.25">
      <c r="A147" s="63" t="s">
        <v>260</v>
      </c>
      <c r="B147" s="63" t="s">
        <v>261</v>
      </c>
      <c r="C147" s="36">
        <v>4301031399</v>
      </c>
      <c r="D147" s="613">
        <v>4680115886537</v>
      </c>
      <c r="E147" s="613"/>
      <c r="F147" s="62">
        <v>0.3</v>
      </c>
      <c r="G147" s="37">
        <v>6</v>
      </c>
      <c r="H147" s="62">
        <v>1.8</v>
      </c>
      <c r="I147" s="62">
        <v>1.93</v>
      </c>
      <c r="J147" s="37">
        <v>234</v>
      </c>
      <c r="K147" s="37" t="s">
        <v>81</v>
      </c>
      <c r="L147" s="37" t="s">
        <v>45</v>
      </c>
      <c r="M147" s="38" t="s">
        <v>80</v>
      </c>
      <c r="N147" s="38"/>
      <c r="O147" s="37">
        <v>40</v>
      </c>
      <c r="P147" s="68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47" s="615"/>
      <c r="R147" s="615"/>
      <c r="S147" s="615"/>
      <c r="T147" s="616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5"/>
        <v>0</v>
      </c>
      <c r="Z147" s="41" t="str">
        <f>IFERROR(IF(Y147=0,"",ROUNDUP(Y147/H147,0)*0.00502),"")</f>
        <v/>
      </c>
      <c r="AA147" s="68" t="s">
        <v>45</v>
      </c>
      <c r="AB147" s="69" t="s">
        <v>45</v>
      </c>
      <c r="AC147" s="206" t="s">
        <v>262</v>
      </c>
      <c r="AG147" s="78"/>
      <c r="AJ147" s="84" t="s">
        <v>45</v>
      </c>
      <c r="AK147" s="84">
        <v>0</v>
      </c>
      <c r="BB147" s="207" t="s">
        <v>66</v>
      </c>
      <c r="BM147" s="78">
        <f t="shared" si="6"/>
        <v>0</v>
      </c>
      <c r="BN147" s="78">
        <f t="shared" si="7"/>
        <v>0</v>
      </c>
      <c r="BO147" s="78">
        <f t="shared" si="8"/>
        <v>0</v>
      </c>
      <c r="BP147" s="78">
        <f t="shared" si="9"/>
        <v>0</v>
      </c>
    </row>
    <row r="148" spans="1:68" ht="37.5" customHeight="1" x14ac:dyDescent="0.25">
      <c r="A148" s="63" t="s">
        <v>263</v>
      </c>
      <c r="B148" s="63" t="s">
        <v>264</v>
      </c>
      <c r="C148" s="36">
        <v>4301031202</v>
      </c>
      <c r="D148" s="613">
        <v>4680115881679</v>
      </c>
      <c r="E148" s="613"/>
      <c r="F148" s="62">
        <v>0.35</v>
      </c>
      <c r="G148" s="37">
        <v>6</v>
      </c>
      <c r="H148" s="62">
        <v>2.1</v>
      </c>
      <c r="I148" s="62">
        <v>2.2000000000000002</v>
      </c>
      <c r="J148" s="37">
        <v>234</v>
      </c>
      <c r="K148" s="37" t="s">
        <v>81</v>
      </c>
      <c r="L148" s="37" t="s">
        <v>45</v>
      </c>
      <c r="M148" s="38" t="s">
        <v>80</v>
      </c>
      <c r="N148" s="38"/>
      <c r="O148" s="37">
        <v>40</v>
      </c>
      <c r="P148" s="6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48" s="615"/>
      <c r="R148" s="615"/>
      <c r="S148" s="615"/>
      <c r="T148" s="616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5"/>
        <v>0</v>
      </c>
      <c r="Z148" s="41" t="str">
        <f>IFERROR(IF(Y148=0,"",ROUNDUP(Y148/H148,0)*0.00502),"")</f>
        <v/>
      </c>
      <c r="AA148" s="68" t="s">
        <v>45</v>
      </c>
      <c r="AB148" s="69" t="s">
        <v>45</v>
      </c>
      <c r="AC148" s="208" t="s">
        <v>255</v>
      </c>
      <c r="AG148" s="78"/>
      <c r="AJ148" s="84" t="s">
        <v>45</v>
      </c>
      <c r="AK148" s="84">
        <v>0</v>
      </c>
      <c r="BB148" s="209" t="s">
        <v>66</v>
      </c>
      <c r="BM148" s="78">
        <f t="shared" si="6"/>
        <v>0</v>
      </c>
      <c r="BN148" s="78">
        <f t="shared" si="7"/>
        <v>0</v>
      </c>
      <c r="BO148" s="78">
        <f t="shared" si="8"/>
        <v>0</v>
      </c>
      <c r="BP148" s="78">
        <f t="shared" si="9"/>
        <v>0</v>
      </c>
    </row>
    <row r="149" spans="1:68" ht="27" customHeight="1" x14ac:dyDescent="0.25">
      <c r="A149" s="63" t="s">
        <v>265</v>
      </c>
      <c r="B149" s="63" t="s">
        <v>266</v>
      </c>
      <c r="C149" s="36">
        <v>4301031158</v>
      </c>
      <c r="D149" s="613">
        <v>4680115880191</v>
      </c>
      <c r="E149" s="613"/>
      <c r="F149" s="62">
        <v>0.4</v>
      </c>
      <c r="G149" s="37">
        <v>6</v>
      </c>
      <c r="H149" s="62">
        <v>2.4</v>
      </c>
      <c r="I149" s="62">
        <v>2.58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49" s="615"/>
      <c r="R149" s="615"/>
      <c r="S149" s="615"/>
      <c r="T149" s="616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si="5"/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10" t="s">
        <v>255</v>
      </c>
      <c r="AG149" s="78"/>
      <c r="AJ149" s="84" t="s">
        <v>45</v>
      </c>
      <c r="AK149" s="84">
        <v>0</v>
      </c>
      <c r="BB149" s="211" t="s">
        <v>66</v>
      </c>
      <c r="BM149" s="78">
        <f t="shared" si="6"/>
        <v>0</v>
      </c>
      <c r="BN149" s="78">
        <f t="shared" si="7"/>
        <v>0</v>
      </c>
      <c r="BO149" s="78">
        <f t="shared" si="8"/>
        <v>0</v>
      </c>
      <c r="BP149" s="78">
        <f t="shared" si="9"/>
        <v>0</v>
      </c>
    </row>
    <row r="150" spans="1:68" ht="27" customHeight="1" x14ac:dyDescent="0.25">
      <c r="A150" s="63" t="s">
        <v>267</v>
      </c>
      <c r="B150" s="63" t="s">
        <v>268</v>
      </c>
      <c r="C150" s="36">
        <v>4301031245</v>
      </c>
      <c r="D150" s="613">
        <v>4680115883963</v>
      </c>
      <c r="E150" s="613"/>
      <c r="F150" s="62">
        <v>0.28000000000000003</v>
      </c>
      <c r="G150" s="37">
        <v>6</v>
      </c>
      <c r="H150" s="62">
        <v>1.68</v>
      </c>
      <c r="I150" s="62">
        <v>1.78</v>
      </c>
      <c r="J150" s="37">
        <v>234</v>
      </c>
      <c r="K150" s="37" t="s">
        <v>81</v>
      </c>
      <c r="L150" s="37" t="s">
        <v>45</v>
      </c>
      <c r="M150" s="38" t="s">
        <v>80</v>
      </c>
      <c r="N150" s="38"/>
      <c r="O150" s="37">
        <v>40</v>
      </c>
      <c r="P150" s="6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50" s="615"/>
      <c r="R150" s="615"/>
      <c r="S150" s="615"/>
      <c r="T150" s="616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5"/>
        <v>0</v>
      </c>
      <c r="Z150" s="41" t="str">
        <f>IFERROR(IF(Y150=0,"",ROUNDUP(Y150/H150,0)*0.00502),"")</f>
        <v/>
      </c>
      <c r="AA150" s="68" t="s">
        <v>45</v>
      </c>
      <c r="AB150" s="69" t="s">
        <v>45</v>
      </c>
      <c r="AC150" s="212" t="s">
        <v>269</v>
      </c>
      <c r="AG150" s="78"/>
      <c r="AJ150" s="84" t="s">
        <v>45</v>
      </c>
      <c r="AK150" s="84">
        <v>0</v>
      </c>
      <c r="BB150" s="213" t="s">
        <v>66</v>
      </c>
      <c r="BM150" s="78">
        <f t="shared" si="6"/>
        <v>0</v>
      </c>
      <c r="BN150" s="78">
        <f t="shared" si="7"/>
        <v>0</v>
      </c>
      <c r="BO150" s="78">
        <f t="shared" si="8"/>
        <v>0</v>
      </c>
      <c r="BP150" s="78">
        <f t="shared" si="9"/>
        <v>0</v>
      </c>
    </row>
    <row r="151" spans="1:68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17" t="s">
        <v>40</v>
      </c>
      <c r="Q151" s="618"/>
      <c r="R151" s="618"/>
      <c r="S151" s="618"/>
      <c r="T151" s="618"/>
      <c r="U151" s="618"/>
      <c r="V151" s="619"/>
      <c r="W151" s="42" t="s">
        <v>39</v>
      </c>
      <c r="X151" s="43">
        <f>IFERROR(X142/H142,"0")+IFERROR(X143/H143,"0")+IFERROR(X144/H144,"0")+IFERROR(X145/H145,"0")+IFERROR(X146/H146,"0")+IFERROR(X147/H147,"0")+IFERROR(X148/H148,"0")+IFERROR(X149/H149,"0")+IFERROR(X150/H150,"0")</f>
        <v>0</v>
      </c>
      <c r="Y151" s="43">
        <f>IFERROR(Y142/H142,"0")+IFERROR(Y143/H143,"0")+IFERROR(Y144/H144,"0")+IFERROR(Y145/H145,"0")+IFERROR(Y146/H146,"0")+IFERROR(Y147/H147,"0")+IFERROR(Y148/H148,"0")+IFERROR(Y149/H149,"0")+IFERROR(Y150/H150,"0")</f>
        <v>0</v>
      </c>
      <c r="Z151" s="43">
        <f>IFERROR(IF(Z142="",0,Z142),"0")+IFERROR(IF(Z143="",0,Z143),"0")+IFERROR(IF(Z144="",0,Z144),"0")+IFERROR(IF(Z145="",0,Z145),"0")+IFERROR(IF(Z146="",0,Z146),"0")+IFERROR(IF(Z147="",0,Z147),"0")+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20"/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1"/>
      <c r="P152" s="617" t="s">
        <v>40</v>
      </c>
      <c r="Q152" s="618"/>
      <c r="R152" s="618"/>
      <c r="S152" s="618"/>
      <c r="T152" s="618"/>
      <c r="U152" s="618"/>
      <c r="V152" s="619"/>
      <c r="W152" s="42" t="s">
        <v>0</v>
      </c>
      <c r="X152" s="43">
        <f>IFERROR(SUM(X142:X150),"0")</f>
        <v>0</v>
      </c>
      <c r="Y152" s="43">
        <f>IFERROR(SUM(Y142:Y150),"0")</f>
        <v>0</v>
      </c>
      <c r="Z152" s="42"/>
      <c r="AA152" s="67"/>
      <c r="AB152" s="67"/>
      <c r="AC152" s="67"/>
    </row>
    <row r="153" spans="1:68" ht="14.25" customHeight="1" x14ac:dyDescent="0.25">
      <c r="A153" s="612" t="s">
        <v>100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66"/>
      <c r="AB153" s="66"/>
      <c r="AC153" s="80"/>
    </row>
    <row r="154" spans="1:68" ht="27" customHeight="1" x14ac:dyDescent="0.25">
      <c r="A154" s="63" t="s">
        <v>270</v>
      </c>
      <c r="B154" s="63" t="s">
        <v>271</v>
      </c>
      <c r="C154" s="36">
        <v>4301032053</v>
      </c>
      <c r="D154" s="613">
        <v>4680115886780</v>
      </c>
      <c r="E154" s="613"/>
      <c r="F154" s="62">
        <v>7.0000000000000007E-2</v>
      </c>
      <c r="G154" s="37">
        <v>18</v>
      </c>
      <c r="H154" s="62">
        <v>1.26</v>
      </c>
      <c r="I154" s="62">
        <v>1.45</v>
      </c>
      <c r="J154" s="37">
        <v>216</v>
      </c>
      <c r="K154" s="37" t="s">
        <v>274</v>
      </c>
      <c r="L154" s="37" t="s">
        <v>45</v>
      </c>
      <c r="M154" s="38" t="s">
        <v>273</v>
      </c>
      <c r="N154" s="38"/>
      <c r="O154" s="37">
        <v>60</v>
      </c>
      <c r="P154" s="6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54" s="615"/>
      <c r="R154" s="615"/>
      <c r="S154" s="615"/>
      <c r="T154" s="61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IFERROR(IF(Y154=0,"",ROUNDUP(Y154/H154,0)*0.0059),"")</f>
        <v/>
      </c>
      <c r="AA154" s="68" t="s">
        <v>45</v>
      </c>
      <c r="AB154" s="69" t="s">
        <v>45</v>
      </c>
      <c r="AC154" s="214" t="s">
        <v>272</v>
      </c>
      <c r="AG154" s="78"/>
      <c r="AJ154" s="84" t="s">
        <v>45</v>
      </c>
      <c r="AK154" s="84">
        <v>0</v>
      </c>
      <c r="BB154" s="215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275</v>
      </c>
      <c r="B155" s="63" t="s">
        <v>276</v>
      </c>
      <c r="C155" s="36">
        <v>4301032051</v>
      </c>
      <c r="D155" s="613">
        <v>4680115886742</v>
      </c>
      <c r="E155" s="613"/>
      <c r="F155" s="62">
        <v>7.0000000000000007E-2</v>
      </c>
      <c r="G155" s="37">
        <v>18</v>
      </c>
      <c r="H155" s="62">
        <v>1.26</v>
      </c>
      <c r="I155" s="62">
        <v>1.45</v>
      </c>
      <c r="J155" s="37">
        <v>216</v>
      </c>
      <c r="K155" s="37" t="s">
        <v>274</v>
      </c>
      <c r="L155" s="37" t="s">
        <v>45</v>
      </c>
      <c r="M155" s="38" t="s">
        <v>273</v>
      </c>
      <c r="N155" s="38"/>
      <c r="O155" s="37">
        <v>90</v>
      </c>
      <c r="P155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55" s="615"/>
      <c r="R155" s="615"/>
      <c r="S155" s="615"/>
      <c r="T155" s="61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IFERROR(IF(Y155=0,"",ROUNDUP(Y155/H155,0)*0.0059),"")</f>
        <v/>
      </c>
      <c r="AA155" s="68" t="s">
        <v>45</v>
      </c>
      <c r="AB155" s="69" t="s">
        <v>45</v>
      </c>
      <c r="AC155" s="216" t="s">
        <v>277</v>
      </c>
      <c r="AG155" s="78"/>
      <c r="AJ155" s="84" t="s">
        <v>45</v>
      </c>
      <c r="AK155" s="84">
        <v>0</v>
      </c>
      <c r="BB155" s="217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278</v>
      </c>
      <c r="B156" s="63" t="s">
        <v>279</v>
      </c>
      <c r="C156" s="36">
        <v>4301032052</v>
      </c>
      <c r="D156" s="613">
        <v>4680115886766</v>
      </c>
      <c r="E156" s="613"/>
      <c r="F156" s="62">
        <v>7.0000000000000007E-2</v>
      </c>
      <c r="G156" s="37">
        <v>18</v>
      </c>
      <c r="H156" s="62">
        <v>1.26</v>
      </c>
      <c r="I156" s="62">
        <v>1.45</v>
      </c>
      <c r="J156" s="37">
        <v>216</v>
      </c>
      <c r="K156" s="37" t="s">
        <v>274</v>
      </c>
      <c r="L156" s="37" t="s">
        <v>45</v>
      </c>
      <c r="M156" s="38" t="s">
        <v>273</v>
      </c>
      <c r="N156" s="38"/>
      <c r="O156" s="37">
        <v>90</v>
      </c>
      <c r="P156" s="6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56" s="615"/>
      <c r="R156" s="615"/>
      <c r="S156" s="615"/>
      <c r="T156" s="61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IFERROR(IF(Y156=0,"",ROUNDUP(Y156/H156,0)*0.0059),"")</f>
        <v/>
      </c>
      <c r="AA156" s="68" t="s">
        <v>45</v>
      </c>
      <c r="AB156" s="69" t="s">
        <v>45</v>
      </c>
      <c r="AC156" s="218" t="s">
        <v>277</v>
      </c>
      <c r="AG156" s="78"/>
      <c r="AJ156" s="84" t="s">
        <v>45</v>
      </c>
      <c r="AK156" s="84">
        <v>0</v>
      </c>
      <c r="BB156" s="219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17" t="s">
        <v>40</v>
      </c>
      <c r="Q157" s="618"/>
      <c r="R157" s="618"/>
      <c r="S157" s="618"/>
      <c r="T157" s="618"/>
      <c r="U157" s="618"/>
      <c r="V157" s="619"/>
      <c r="W157" s="42" t="s">
        <v>39</v>
      </c>
      <c r="X157" s="43">
        <f>IFERROR(X154/H154,"0")+IFERROR(X155/H155,"0")+IFERROR(X156/H156,"0")</f>
        <v>0</v>
      </c>
      <c r="Y157" s="43">
        <f>IFERROR(Y154/H154,"0")+IFERROR(Y155/H155,"0")+IFERROR(Y156/H156,"0")</f>
        <v>0</v>
      </c>
      <c r="Z157" s="43">
        <f>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620"/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1"/>
      <c r="P158" s="617" t="s">
        <v>40</v>
      </c>
      <c r="Q158" s="618"/>
      <c r="R158" s="618"/>
      <c r="S158" s="618"/>
      <c r="T158" s="618"/>
      <c r="U158" s="618"/>
      <c r="V158" s="619"/>
      <c r="W158" s="42" t="s">
        <v>0</v>
      </c>
      <c r="X158" s="43">
        <f>IFERROR(SUM(X154:X156),"0")</f>
        <v>0</v>
      </c>
      <c r="Y158" s="43">
        <f>IFERROR(SUM(Y154:Y156),"0")</f>
        <v>0</v>
      </c>
      <c r="Z158" s="42"/>
      <c r="AA158" s="67"/>
      <c r="AB158" s="67"/>
      <c r="AC158" s="67"/>
    </row>
    <row r="159" spans="1:68" ht="14.25" customHeight="1" x14ac:dyDescent="0.25">
      <c r="A159" s="612" t="s">
        <v>280</v>
      </c>
      <c r="B159" s="612"/>
      <c r="C159" s="612"/>
      <c r="D159" s="612"/>
      <c r="E159" s="612"/>
      <c r="F159" s="612"/>
      <c r="G159" s="612"/>
      <c r="H159" s="612"/>
      <c r="I159" s="612"/>
      <c r="J159" s="612"/>
      <c r="K159" s="612"/>
      <c r="L159" s="612"/>
      <c r="M159" s="612"/>
      <c r="N159" s="612"/>
      <c r="O159" s="612"/>
      <c r="P159" s="612"/>
      <c r="Q159" s="612"/>
      <c r="R159" s="612"/>
      <c r="S159" s="612"/>
      <c r="T159" s="612"/>
      <c r="U159" s="612"/>
      <c r="V159" s="612"/>
      <c r="W159" s="612"/>
      <c r="X159" s="612"/>
      <c r="Y159" s="612"/>
      <c r="Z159" s="612"/>
      <c r="AA159" s="66"/>
      <c r="AB159" s="66"/>
      <c r="AC159" s="80"/>
    </row>
    <row r="160" spans="1:68" ht="27" customHeight="1" x14ac:dyDescent="0.25">
      <c r="A160" s="63" t="s">
        <v>281</v>
      </c>
      <c r="B160" s="63" t="s">
        <v>282</v>
      </c>
      <c r="C160" s="36">
        <v>4301170013</v>
      </c>
      <c r="D160" s="613">
        <v>4680115886797</v>
      </c>
      <c r="E160" s="613"/>
      <c r="F160" s="62">
        <v>7.0000000000000007E-2</v>
      </c>
      <c r="G160" s="37">
        <v>18</v>
      </c>
      <c r="H160" s="62">
        <v>1.26</v>
      </c>
      <c r="I160" s="62">
        <v>1.45</v>
      </c>
      <c r="J160" s="37">
        <v>216</v>
      </c>
      <c r="K160" s="37" t="s">
        <v>274</v>
      </c>
      <c r="L160" s="37" t="s">
        <v>45</v>
      </c>
      <c r="M160" s="38" t="s">
        <v>273</v>
      </c>
      <c r="N160" s="38"/>
      <c r="O160" s="37">
        <v>90</v>
      </c>
      <c r="P160" s="68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60" s="615"/>
      <c r="R160" s="615"/>
      <c r="S160" s="615"/>
      <c r="T160" s="61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IFERROR(IF(Y160=0,"",ROUNDUP(Y160/H160,0)*0.0059),"")</f>
        <v/>
      </c>
      <c r="AA160" s="68" t="s">
        <v>45</v>
      </c>
      <c r="AB160" s="69" t="s">
        <v>45</v>
      </c>
      <c r="AC160" s="220" t="s">
        <v>277</v>
      </c>
      <c r="AG160" s="78"/>
      <c r="AJ160" s="84" t="s">
        <v>45</v>
      </c>
      <c r="AK160" s="84">
        <v>0</v>
      </c>
      <c r="BB160" s="221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20"/>
      <c r="B161" s="620"/>
      <c r="C161" s="620"/>
      <c r="D161" s="620"/>
      <c r="E161" s="620"/>
      <c r="F161" s="620"/>
      <c r="G161" s="620"/>
      <c r="H161" s="620"/>
      <c r="I161" s="620"/>
      <c r="J161" s="620"/>
      <c r="K161" s="620"/>
      <c r="L161" s="620"/>
      <c r="M161" s="620"/>
      <c r="N161" s="620"/>
      <c r="O161" s="621"/>
      <c r="P161" s="617" t="s">
        <v>40</v>
      </c>
      <c r="Q161" s="618"/>
      <c r="R161" s="618"/>
      <c r="S161" s="618"/>
      <c r="T161" s="618"/>
      <c r="U161" s="618"/>
      <c r="V161" s="61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20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17" t="s">
        <v>40</v>
      </c>
      <c r="Q162" s="618"/>
      <c r="R162" s="618"/>
      <c r="S162" s="618"/>
      <c r="T162" s="618"/>
      <c r="U162" s="618"/>
      <c r="V162" s="61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611" t="s">
        <v>283</v>
      </c>
      <c r="B163" s="611"/>
      <c r="C163" s="611"/>
      <c r="D163" s="611"/>
      <c r="E163" s="611"/>
      <c r="F163" s="611"/>
      <c r="G163" s="611"/>
      <c r="H163" s="611"/>
      <c r="I163" s="611"/>
      <c r="J163" s="611"/>
      <c r="K163" s="611"/>
      <c r="L163" s="611"/>
      <c r="M163" s="611"/>
      <c r="N163" s="611"/>
      <c r="O163" s="611"/>
      <c r="P163" s="611"/>
      <c r="Q163" s="611"/>
      <c r="R163" s="611"/>
      <c r="S163" s="611"/>
      <c r="T163" s="611"/>
      <c r="U163" s="611"/>
      <c r="V163" s="611"/>
      <c r="W163" s="611"/>
      <c r="X163" s="611"/>
      <c r="Y163" s="611"/>
      <c r="Z163" s="611"/>
      <c r="AA163" s="65"/>
      <c r="AB163" s="65"/>
      <c r="AC163" s="79"/>
    </row>
    <row r="164" spans="1:68" ht="14.25" customHeight="1" x14ac:dyDescent="0.25">
      <c r="A164" s="612" t="s">
        <v>108</v>
      </c>
      <c r="B164" s="612"/>
      <c r="C164" s="612"/>
      <c r="D164" s="612"/>
      <c r="E164" s="612"/>
      <c r="F164" s="612"/>
      <c r="G164" s="612"/>
      <c r="H164" s="612"/>
      <c r="I164" s="612"/>
      <c r="J164" s="612"/>
      <c r="K164" s="612"/>
      <c r="L164" s="612"/>
      <c r="M164" s="612"/>
      <c r="N164" s="612"/>
      <c r="O164" s="612"/>
      <c r="P164" s="612"/>
      <c r="Q164" s="612"/>
      <c r="R164" s="612"/>
      <c r="S164" s="612"/>
      <c r="T164" s="612"/>
      <c r="U164" s="612"/>
      <c r="V164" s="612"/>
      <c r="W164" s="612"/>
      <c r="X164" s="612"/>
      <c r="Y164" s="612"/>
      <c r="Z164" s="612"/>
      <c r="AA164" s="66"/>
      <c r="AB164" s="66"/>
      <c r="AC164" s="80"/>
    </row>
    <row r="165" spans="1:68" ht="16.5" customHeight="1" x14ac:dyDescent="0.25">
      <c r="A165" s="63" t="s">
        <v>284</v>
      </c>
      <c r="B165" s="63" t="s">
        <v>285</v>
      </c>
      <c r="C165" s="36">
        <v>4301011450</v>
      </c>
      <c r="D165" s="613">
        <v>4680115881402</v>
      </c>
      <c r="E165" s="613"/>
      <c r="F165" s="62">
        <v>1.35</v>
      </c>
      <c r="G165" s="37">
        <v>8</v>
      </c>
      <c r="H165" s="62">
        <v>10.8</v>
      </c>
      <c r="I165" s="62">
        <v>11.234999999999999</v>
      </c>
      <c r="J165" s="37">
        <v>64</v>
      </c>
      <c r="K165" s="37" t="s">
        <v>113</v>
      </c>
      <c r="L165" s="37" t="s">
        <v>45</v>
      </c>
      <c r="M165" s="38" t="s">
        <v>112</v>
      </c>
      <c r="N165" s="38"/>
      <c r="O165" s="37">
        <v>55</v>
      </c>
      <c r="P165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5" s="615"/>
      <c r="R165" s="615"/>
      <c r="S165" s="615"/>
      <c r="T165" s="61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4301011768</v>
      </c>
      <c r="D166" s="613">
        <v>4680115881396</v>
      </c>
      <c r="E166" s="613"/>
      <c r="F166" s="62">
        <v>0.45</v>
      </c>
      <c r="G166" s="37">
        <v>6</v>
      </c>
      <c r="H166" s="62">
        <v>2.7</v>
      </c>
      <c r="I166" s="62">
        <v>2.88</v>
      </c>
      <c r="J166" s="37">
        <v>182</v>
      </c>
      <c r="K166" s="37" t="s">
        <v>87</v>
      </c>
      <c r="L166" s="37" t="s">
        <v>45</v>
      </c>
      <c r="M166" s="38" t="s">
        <v>112</v>
      </c>
      <c r="N166" s="38"/>
      <c r="O166" s="37">
        <v>55</v>
      </c>
      <c r="P166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6" s="615"/>
      <c r="R166" s="615"/>
      <c r="S166" s="615"/>
      <c r="T166" s="616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286</v>
      </c>
      <c r="AG166" s="78"/>
      <c r="AJ166" s="84" t="s">
        <v>45</v>
      </c>
      <c r="AK166" s="84">
        <v>0</v>
      </c>
      <c r="BB166" s="225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620"/>
      <c r="B167" s="620"/>
      <c r="C167" s="620"/>
      <c r="D167" s="620"/>
      <c r="E167" s="620"/>
      <c r="F167" s="620"/>
      <c r="G167" s="620"/>
      <c r="H167" s="620"/>
      <c r="I167" s="620"/>
      <c r="J167" s="620"/>
      <c r="K167" s="620"/>
      <c r="L167" s="620"/>
      <c r="M167" s="620"/>
      <c r="N167" s="620"/>
      <c r="O167" s="621"/>
      <c r="P167" s="617" t="s">
        <v>40</v>
      </c>
      <c r="Q167" s="618"/>
      <c r="R167" s="618"/>
      <c r="S167" s="618"/>
      <c r="T167" s="618"/>
      <c r="U167" s="618"/>
      <c r="V167" s="619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620"/>
      <c r="B168" s="620"/>
      <c r="C168" s="620"/>
      <c r="D168" s="620"/>
      <c r="E168" s="620"/>
      <c r="F168" s="620"/>
      <c r="G168" s="620"/>
      <c r="H168" s="620"/>
      <c r="I168" s="620"/>
      <c r="J168" s="620"/>
      <c r="K168" s="620"/>
      <c r="L168" s="620"/>
      <c r="M168" s="620"/>
      <c r="N168" s="620"/>
      <c r="O168" s="621"/>
      <c r="P168" s="617" t="s">
        <v>40</v>
      </c>
      <c r="Q168" s="618"/>
      <c r="R168" s="618"/>
      <c r="S168" s="618"/>
      <c r="T168" s="618"/>
      <c r="U168" s="618"/>
      <c r="V168" s="619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4.25" customHeight="1" x14ac:dyDescent="0.25">
      <c r="A169" s="612" t="s">
        <v>141</v>
      </c>
      <c r="B169" s="612"/>
      <c r="C169" s="612"/>
      <c r="D169" s="612"/>
      <c r="E169" s="612"/>
      <c r="F169" s="612"/>
      <c r="G169" s="612"/>
      <c r="H169" s="612"/>
      <c r="I169" s="612"/>
      <c r="J169" s="612"/>
      <c r="K169" s="612"/>
      <c r="L169" s="612"/>
      <c r="M169" s="612"/>
      <c r="N169" s="612"/>
      <c r="O169" s="612"/>
      <c r="P169" s="612"/>
      <c r="Q169" s="612"/>
      <c r="R169" s="612"/>
      <c r="S169" s="612"/>
      <c r="T169" s="612"/>
      <c r="U169" s="612"/>
      <c r="V169" s="612"/>
      <c r="W169" s="612"/>
      <c r="X169" s="612"/>
      <c r="Y169" s="612"/>
      <c r="Z169" s="612"/>
      <c r="AA169" s="66"/>
      <c r="AB169" s="66"/>
      <c r="AC169" s="80"/>
    </row>
    <row r="170" spans="1:68" ht="16.5" customHeight="1" x14ac:dyDescent="0.25">
      <c r="A170" s="63" t="s">
        <v>289</v>
      </c>
      <c r="B170" s="63" t="s">
        <v>290</v>
      </c>
      <c r="C170" s="36">
        <v>4301020261</v>
      </c>
      <c r="D170" s="613">
        <v>4680115882935</v>
      </c>
      <c r="E170" s="613"/>
      <c r="F170" s="62">
        <v>1.35</v>
      </c>
      <c r="G170" s="37">
        <v>8</v>
      </c>
      <c r="H170" s="62">
        <v>10.8</v>
      </c>
      <c r="I170" s="62">
        <v>11.234999999999999</v>
      </c>
      <c r="J170" s="37">
        <v>64</v>
      </c>
      <c r="K170" s="37" t="s">
        <v>113</v>
      </c>
      <c r="L170" s="37" t="s">
        <v>45</v>
      </c>
      <c r="M170" s="38" t="s">
        <v>112</v>
      </c>
      <c r="N170" s="38"/>
      <c r="O170" s="37">
        <v>50</v>
      </c>
      <c r="P170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0" s="615"/>
      <c r="R170" s="615"/>
      <c r="S170" s="615"/>
      <c r="T170" s="61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IFERROR(IF(Y170=0,"",ROUNDUP(Y170/H170,0)*0.01898),"")</f>
        <v/>
      </c>
      <c r="AA170" s="68" t="s">
        <v>45</v>
      </c>
      <c r="AB170" s="69" t="s">
        <v>45</v>
      </c>
      <c r="AC170" s="226" t="s">
        <v>291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16.5" customHeight="1" x14ac:dyDescent="0.25">
      <c r="A171" s="63" t="s">
        <v>292</v>
      </c>
      <c r="B171" s="63" t="s">
        <v>293</v>
      </c>
      <c r="C171" s="36">
        <v>4301020220</v>
      </c>
      <c r="D171" s="613">
        <v>4680115880764</v>
      </c>
      <c r="E171" s="613"/>
      <c r="F171" s="62">
        <v>0.35</v>
      </c>
      <c r="G171" s="37">
        <v>6</v>
      </c>
      <c r="H171" s="62">
        <v>2.1</v>
      </c>
      <c r="I171" s="62">
        <v>2.2799999999999998</v>
      </c>
      <c r="J171" s="37">
        <v>182</v>
      </c>
      <c r="K171" s="37" t="s">
        <v>87</v>
      </c>
      <c r="L171" s="37" t="s">
        <v>45</v>
      </c>
      <c r="M171" s="38" t="s">
        <v>112</v>
      </c>
      <c r="N171" s="38"/>
      <c r="O171" s="37">
        <v>50</v>
      </c>
      <c r="P171" s="6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1" s="615"/>
      <c r="R171" s="615"/>
      <c r="S171" s="615"/>
      <c r="T171" s="61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28" t="s">
        <v>291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620"/>
      <c r="B172" s="620"/>
      <c r="C172" s="620"/>
      <c r="D172" s="620"/>
      <c r="E172" s="620"/>
      <c r="F172" s="620"/>
      <c r="G172" s="620"/>
      <c r="H172" s="620"/>
      <c r="I172" s="620"/>
      <c r="J172" s="620"/>
      <c r="K172" s="620"/>
      <c r="L172" s="620"/>
      <c r="M172" s="620"/>
      <c r="N172" s="620"/>
      <c r="O172" s="621"/>
      <c r="P172" s="617" t="s">
        <v>40</v>
      </c>
      <c r="Q172" s="618"/>
      <c r="R172" s="618"/>
      <c r="S172" s="618"/>
      <c r="T172" s="618"/>
      <c r="U172" s="618"/>
      <c r="V172" s="619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620"/>
      <c r="B173" s="620"/>
      <c r="C173" s="620"/>
      <c r="D173" s="620"/>
      <c r="E173" s="620"/>
      <c r="F173" s="620"/>
      <c r="G173" s="620"/>
      <c r="H173" s="620"/>
      <c r="I173" s="620"/>
      <c r="J173" s="620"/>
      <c r="K173" s="620"/>
      <c r="L173" s="620"/>
      <c r="M173" s="620"/>
      <c r="N173" s="620"/>
      <c r="O173" s="621"/>
      <c r="P173" s="617" t="s">
        <v>40</v>
      </c>
      <c r="Q173" s="618"/>
      <c r="R173" s="618"/>
      <c r="S173" s="618"/>
      <c r="T173" s="618"/>
      <c r="U173" s="618"/>
      <c r="V173" s="619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14.25" customHeight="1" x14ac:dyDescent="0.25">
      <c r="A174" s="612" t="s">
        <v>76</v>
      </c>
      <c r="B174" s="612"/>
      <c r="C174" s="612"/>
      <c r="D174" s="612"/>
      <c r="E174" s="612"/>
      <c r="F174" s="612"/>
      <c r="G174" s="612"/>
      <c r="H174" s="612"/>
      <c r="I174" s="612"/>
      <c r="J174" s="612"/>
      <c r="K174" s="612"/>
      <c r="L174" s="612"/>
      <c r="M174" s="612"/>
      <c r="N174" s="612"/>
      <c r="O174" s="612"/>
      <c r="P174" s="612"/>
      <c r="Q174" s="612"/>
      <c r="R174" s="612"/>
      <c r="S174" s="612"/>
      <c r="T174" s="612"/>
      <c r="U174" s="612"/>
      <c r="V174" s="612"/>
      <c r="W174" s="612"/>
      <c r="X174" s="612"/>
      <c r="Y174" s="612"/>
      <c r="Z174" s="612"/>
      <c r="AA174" s="66"/>
      <c r="AB174" s="66"/>
      <c r="AC174" s="80"/>
    </row>
    <row r="175" spans="1:68" ht="27" customHeight="1" x14ac:dyDescent="0.25">
      <c r="A175" s="63" t="s">
        <v>294</v>
      </c>
      <c r="B175" s="63" t="s">
        <v>295</v>
      </c>
      <c r="C175" s="36">
        <v>4301031224</v>
      </c>
      <c r="D175" s="613">
        <v>4680115882683</v>
      </c>
      <c r="E175" s="613"/>
      <c r="F175" s="62">
        <v>0.9</v>
      </c>
      <c r="G175" s="37">
        <v>6</v>
      </c>
      <c r="H175" s="62">
        <v>5.4</v>
      </c>
      <c r="I175" s="62">
        <v>5.61</v>
      </c>
      <c r="J175" s="37">
        <v>132</v>
      </c>
      <c r="K175" s="37" t="s">
        <v>116</v>
      </c>
      <c r="L175" s="37" t="s">
        <v>45</v>
      </c>
      <c r="M175" s="38" t="s">
        <v>80</v>
      </c>
      <c r="N175" s="38"/>
      <c r="O175" s="37">
        <v>40</v>
      </c>
      <c r="P175" s="6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5" s="615"/>
      <c r="R175" s="615"/>
      <c r="S175" s="615"/>
      <c r="T175" s="616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ref="Y175:Y182" si="10"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30" t="s">
        <v>296</v>
      </c>
      <c r="AG175" s="78"/>
      <c r="AJ175" s="84" t="s">
        <v>45</v>
      </c>
      <c r="AK175" s="84">
        <v>0</v>
      </c>
      <c r="BB175" s="231" t="s">
        <v>66</v>
      </c>
      <c r="BM175" s="78">
        <f t="shared" ref="BM175:BM182" si="11">IFERROR(X175*I175/H175,"0")</f>
        <v>0</v>
      </c>
      <c r="BN175" s="78">
        <f t="shared" ref="BN175:BN182" si="12">IFERROR(Y175*I175/H175,"0")</f>
        <v>0</v>
      </c>
      <c r="BO175" s="78">
        <f t="shared" ref="BO175:BO182" si="13">IFERROR(1/J175*(X175/H175),"0")</f>
        <v>0</v>
      </c>
      <c r="BP175" s="78">
        <f t="shared" ref="BP175:BP182" si="14">IFERROR(1/J175*(Y175/H175),"0")</f>
        <v>0</v>
      </c>
    </row>
    <row r="176" spans="1:68" ht="27" customHeight="1" x14ac:dyDescent="0.25">
      <c r="A176" s="63" t="s">
        <v>297</v>
      </c>
      <c r="B176" s="63" t="s">
        <v>298</v>
      </c>
      <c r="C176" s="36">
        <v>4301031230</v>
      </c>
      <c r="D176" s="613">
        <v>4680115882690</v>
      </c>
      <c r="E176" s="613"/>
      <c r="F176" s="62">
        <v>0.9</v>
      </c>
      <c r="G176" s="37">
        <v>6</v>
      </c>
      <c r="H176" s="62">
        <v>5.4</v>
      </c>
      <c r="I176" s="62">
        <v>5.61</v>
      </c>
      <c r="J176" s="37">
        <v>132</v>
      </c>
      <c r="K176" s="37" t="s">
        <v>116</v>
      </c>
      <c r="L176" s="37" t="s">
        <v>45</v>
      </c>
      <c r="M176" s="38" t="s">
        <v>80</v>
      </c>
      <c r="N176" s="38"/>
      <c r="O176" s="37">
        <v>40</v>
      </c>
      <c r="P176" s="6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6" s="615"/>
      <c r="R176" s="615"/>
      <c r="S176" s="615"/>
      <c r="T176" s="616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10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32" t="s">
        <v>299</v>
      </c>
      <c r="AG176" s="78"/>
      <c r="AJ176" s="84" t="s">
        <v>45</v>
      </c>
      <c r="AK176" s="84">
        <v>0</v>
      </c>
      <c r="BB176" s="233" t="s">
        <v>66</v>
      </c>
      <c r="BM176" s="78">
        <f t="shared" si="11"/>
        <v>0</v>
      </c>
      <c r="BN176" s="78">
        <f t="shared" si="12"/>
        <v>0</v>
      </c>
      <c r="BO176" s="78">
        <f t="shared" si="13"/>
        <v>0</v>
      </c>
      <c r="BP176" s="78">
        <f t="shared" si="14"/>
        <v>0</v>
      </c>
    </row>
    <row r="177" spans="1:68" ht="27" customHeight="1" x14ac:dyDescent="0.25">
      <c r="A177" s="63" t="s">
        <v>300</v>
      </c>
      <c r="B177" s="63" t="s">
        <v>301</v>
      </c>
      <c r="C177" s="36">
        <v>4301031220</v>
      </c>
      <c r="D177" s="613">
        <v>4680115882669</v>
      </c>
      <c r="E177" s="613"/>
      <c r="F177" s="62">
        <v>0.9</v>
      </c>
      <c r="G177" s="37">
        <v>6</v>
      </c>
      <c r="H177" s="62">
        <v>5.4</v>
      </c>
      <c r="I177" s="62">
        <v>5.61</v>
      </c>
      <c r="J177" s="37">
        <v>132</v>
      </c>
      <c r="K177" s="37" t="s">
        <v>116</v>
      </c>
      <c r="L177" s="37" t="s">
        <v>45</v>
      </c>
      <c r="M177" s="38" t="s">
        <v>80</v>
      </c>
      <c r="N177" s="38"/>
      <c r="O177" s="37">
        <v>40</v>
      </c>
      <c r="P177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77" s="615"/>
      <c r="R177" s="615"/>
      <c r="S177" s="615"/>
      <c r="T177" s="616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10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34" t="s">
        <v>302</v>
      </c>
      <c r="AG177" s="78"/>
      <c r="AJ177" s="84" t="s">
        <v>45</v>
      </c>
      <c r="AK177" s="84">
        <v>0</v>
      </c>
      <c r="BB177" s="235" t="s">
        <v>66</v>
      </c>
      <c r="BM177" s="78">
        <f t="shared" si="11"/>
        <v>0</v>
      </c>
      <c r="BN177" s="78">
        <f t="shared" si="12"/>
        <v>0</v>
      </c>
      <c r="BO177" s="78">
        <f t="shared" si="13"/>
        <v>0</v>
      </c>
      <c r="BP177" s="78">
        <f t="shared" si="14"/>
        <v>0</v>
      </c>
    </row>
    <row r="178" spans="1:68" ht="27" customHeight="1" x14ac:dyDescent="0.25">
      <c r="A178" s="63" t="s">
        <v>303</v>
      </c>
      <c r="B178" s="63" t="s">
        <v>304</v>
      </c>
      <c r="C178" s="36">
        <v>4301031221</v>
      </c>
      <c r="D178" s="613">
        <v>4680115882676</v>
      </c>
      <c r="E178" s="613"/>
      <c r="F178" s="62">
        <v>0.9</v>
      </c>
      <c r="G178" s="37">
        <v>6</v>
      </c>
      <c r="H178" s="62">
        <v>5.4</v>
      </c>
      <c r="I178" s="62">
        <v>5.61</v>
      </c>
      <c r="J178" s="37">
        <v>132</v>
      </c>
      <c r="K178" s="37" t="s">
        <v>116</v>
      </c>
      <c r="L178" s="37" t="s">
        <v>45</v>
      </c>
      <c r="M178" s="38" t="s">
        <v>80</v>
      </c>
      <c r="N178" s="38"/>
      <c r="O178" s="37">
        <v>40</v>
      </c>
      <c r="P178" s="6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78" s="615"/>
      <c r="R178" s="615"/>
      <c r="S178" s="615"/>
      <c r="T178" s="616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10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6" t="s">
        <v>305</v>
      </c>
      <c r="AG178" s="78"/>
      <c r="AJ178" s="84" t="s">
        <v>45</v>
      </c>
      <c r="AK178" s="84">
        <v>0</v>
      </c>
      <c r="BB178" s="237" t="s">
        <v>66</v>
      </c>
      <c r="BM178" s="78">
        <f t="shared" si="11"/>
        <v>0</v>
      </c>
      <c r="BN178" s="78">
        <f t="shared" si="12"/>
        <v>0</v>
      </c>
      <c r="BO178" s="78">
        <f t="shared" si="13"/>
        <v>0</v>
      </c>
      <c r="BP178" s="78">
        <f t="shared" si="14"/>
        <v>0</v>
      </c>
    </row>
    <row r="179" spans="1:68" ht="27" customHeight="1" x14ac:dyDescent="0.25">
      <c r="A179" s="63" t="s">
        <v>306</v>
      </c>
      <c r="B179" s="63" t="s">
        <v>307</v>
      </c>
      <c r="C179" s="36">
        <v>4301031223</v>
      </c>
      <c r="D179" s="613">
        <v>4680115884014</v>
      </c>
      <c r="E179" s="613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79" s="615"/>
      <c r="R179" s="615"/>
      <c r="S179" s="615"/>
      <c r="T179" s="616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10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38" t="s">
        <v>296</v>
      </c>
      <c r="AG179" s="78"/>
      <c r="AJ179" s="84" t="s">
        <v>45</v>
      </c>
      <c r="AK179" s="84">
        <v>0</v>
      </c>
      <c r="BB179" s="239" t="s">
        <v>66</v>
      </c>
      <c r="BM179" s="78">
        <f t="shared" si="11"/>
        <v>0</v>
      </c>
      <c r="BN179" s="78">
        <f t="shared" si="12"/>
        <v>0</v>
      </c>
      <c r="BO179" s="78">
        <f t="shared" si="13"/>
        <v>0</v>
      </c>
      <c r="BP179" s="78">
        <f t="shared" si="14"/>
        <v>0</v>
      </c>
    </row>
    <row r="180" spans="1:68" ht="27" customHeight="1" x14ac:dyDescent="0.25">
      <c r="A180" s="63" t="s">
        <v>308</v>
      </c>
      <c r="B180" s="63" t="s">
        <v>309</v>
      </c>
      <c r="C180" s="36">
        <v>4301031222</v>
      </c>
      <c r="D180" s="613">
        <v>4680115884007</v>
      </c>
      <c r="E180" s="613"/>
      <c r="F180" s="62">
        <v>0.3</v>
      </c>
      <c r="G180" s="37">
        <v>6</v>
      </c>
      <c r="H180" s="62">
        <v>1.8</v>
      </c>
      <c r="I180" s="62">
        <v>1.9</v>
      </c>
      <c r="J180" s="37">
        <v>234</v>
      </c>
      <c r="K180" s="37" t="s">
        <v>81</v>
      </c>
      <c r="L180" s="37" t="s">
        <v>45</v>
      </c>
      <c r="M180" s="38" t="s">
        <v>80</v>
      </c>
      <c r="N180" s="38"/>
      <c r="O180" s="37">
        <v>40</v>
      </c>
      <c r="P180" s="6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0" s="615"/>
      <c r="R180" s="615"/>
      <c r="S180" s="615"/>
      <c r="T180" s="616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10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40" t="s">
        <v>299</v>
      </c>
      <c r="AG180" s="78"/>
      <c r="AJ180" s="84" t="s">
        <v>45</v>
      </c>
      <c r="AK180" s="84">
        <v>0</v>
      </c>
      <c r="BB180" s="241" t="s">
        <v>66</v>
      </c>
      <c r="BM180" s="78">
        <f t="shared" si="11"/>
        <v>0</v>
      </c>
      <c r="BN180" s="78">
        <f t="shared" si="12"/>
        <v>0</v>
      </c>
      <c r="BO180" s="78">
        <f t="shared" si="13"/>
        <v>0</v>
      </c>
      <c r="BP180" s="78">
        <f t="shared" si="14"/>
        <v>0</v>
      </c>
    </row>
    <row r="181" spans="1:68" ht="27" customHeight="1" x14ac:dyDescent="0.25">
      <c r="A181" s="63" t="s">
        <v>310</v>
      </c>
      <c r="B181" s="63" t="s">
        <v>311</v>
      </c>
      <c r="C181" s="36">
        <v>4301031229</v>
      </c>
      <c r="D181" s="613">
        <v>4680115884038</v>
      </c>
      <c r="E181" s="613"/>
      <c r="F181" s="62">
        <v>0.3</v>
      </c>
      <c r="G181" s="37">
        <v>6</v>
      </c>
      <c r="H181" s="62">
        <v>1.8</v>
      </c>
      <c r="I181" s="62">
        <v>1.9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6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1" s="615"/>
      <c r="R181" s="615"/>
      <c r="S181" s="615"/>
      <c r="T181" s="616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10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42" t="s">
        <v>302</v>
      </c>
      <c r="AG181" s="78"/>
      <c r="AJ181" s="84" t="s">
        <v>45</v>
      </c>
      <c r="AK181" s="84">
        <v>0</v>
      </c>
      <c r="BB181" s="243" t="s">
        <v>66</v>
      </c>
      <c r="BM181" s="78">
        <f t="shared" si="11"/>
        <v>0</v>
      </c>
      <c r="BN181" s="78">
        <f t="shared" si="12"/>
        <v>0</v>
      </c>
      <c r="BO181" s="78">
        <f t="shared" si="13"/>
        <v>0</v>
      </c>
      <c r="BP181" s="78">
        <f t="shared" si="14"/>
        <v>0</v>
      </c>
    </row>
    <row r="182" spans="1:68" ht="27" customHeight="1" x14ac:dyDescent="0.25">
      <c r="A182" s="63" t="s">
        <v>312</v>
      </c>
      <c r="B182" s="63" t="s">
        <v>313</v>
      </c>
      <c r="C182" s="36">
        <v>4301031225</v>
      </c>
      <c r="D182" s="613">
        <v>4680115884021</v>
      </c>
      <c r="E182" s="613"/>
      <c r="F182" s="62">
        <v>0.3</v>
      </c>
      <c r="G182" s="37">
        <v>6</v>
      </c>
      <c r="H182" s="62">
        <v>1.8</v>
      </c>
      <c r="I182" s="62">
        <v>1.9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7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2" s="615"/>
      <c r="R182" s="615"/>
      <c r="S182" s="615"/>
      <c r="T182" s="616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10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44" t="s">
        <v>305</v>
      </c>
      <c r="AG182" s="78"/>
      <c r="AJ182" s="84" t="s">
        <v>45</v>
      </c>
      <c r="AK182" s="84">
        <v>0</v>
      </c>
      <c r="BB182" s="245" t="s">
        <v>66</v>
      </c>
      <c r="BM182" s="78">
        <f t="shared" si="11"/>
        <v>0</v>
      </c>
      <c r="BN182" s="78">
        <f t="shared" si="12"/>
        <v>0</v>
      </c>
      <c r="BO182" s="78">
        <f t="shared" si="13"/>
        <v>0</v>
      </c>
      <c r="BP182" s="78">
        <f t="shared" si="14"/>
        <v>0</v>
      </c>
    </row>
    <row r="183" spans="1:68" x14ac:dyDescent="0.2">
      <c r="A183" s="620"/>
      <c r="B183" s="620"/>
      <c r="C183" s="620"/>
      <c r="D183" s="620"/>
      <c r="E183" s="620"/>
      <c r="F183" s="620"/>
      <c r="G183" s="620"/>
      <c r="H183" s="620"/>
      <c r="I183" s="620"/>
      <c r="J183" s="620"/>
      <c r="K183" s="620"/>
      <c r="L183" s="620"/>
      <c r="M183" s="620"/>
      <c r="N183" s="620"/>
      <c r="O183" s="621"/>
      <c r="P183" s="617" t="s">
        <v>40</v>
      </c>
      <c r="Q183" s="618"/>
      <c r="R183" s="618"/>
      <c r="S183" s="618"/>
      <c r="T183" s="618"/>
      <c r="U183" s="618"/>
      <c r="V183" s="619"/>
      <c r="W183" s="42" t="s">
        <v>39</v>
      </c>
      <c r="X183" s="43">
        <f>IFERROR(X175/H175,"0")+IFERROR(X176/H176,"0")+IFERROR(X177/H177,"0")+IFERROR(X178/H178,"0")+IFERROR(X179/H179,"0")+IFERROR(X180/H180,"0")+IFERROR(X181/H181,"0")+IFERROR(X182/H182,"0")</f>
        <v>0</v>
      </c>
      <c r="Y183" s="43">
        <f>IFERROR(Y175/H175,"0")+IFERROR(Y176/H176,"0")+IFERROR(Y177/H177,"0")+IFERROR(Y178/H178,"0")+IFERROR(Y179/H179,"0")+IFERROR(Y180/H180,"0")+IFERROR(Y181/H181,"0")+IFERROR(Y182/H182,"0")</f>
        <v>0</v>
      </c>
      <c r="Z183" s="43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620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17" t="s">
        <v>40</v>
      </c>
      <c r="Q184" s="618"/>
      <c r="R184" s="618"/>
      <c r="S184" s="618"/>
      <c r="T184" s="618"/>
      <c r="U184" s="618"/>
      <c r="V184" s="619"/>
      <c r="W184" s="42" t="s">
        <v>0</v>
      </c>
      <c r="X184" s="43">
        <f>IFERROR(SUM(X175:X182),"0")</f>
        <v>0</v>
      </c>
      <c r="Y184" s="43">
        <f>IFERROR(SUM(Y175:Y182),"0")</f>
        <v>0</v>
      </c>
      <c r="Z184" s="42"/>
      <c r="AA184" s="67"/>
      <c r="AB184" s="67"/>
      <c r="AC184" s="67"/>
    </row>
    <row r="185" spans="1:68" ht="14.25" customHeight="1" x14ac:dyDescent="0.25">
      <c r="A185" s="612" t="s">
        <v>82</v>
      </c>
      <c r="B185" s="612"/>
      <c r="C185" s="612"/>
      <c r="D185" s="612"/>
      <c r="E185" s="612"/>
      <c r="F185" s="612"/>
      <c r="G185" s="612"/>
      <c r="H185" s="612"/>
      <c r="I185" s="612"/>
      <c r="J185" s="612"/>
      <c r="K185" s="612"/>
      <c r="L185" s="612"/>
      <c r="M185" s="612"/>
      <c r="N185" s="612"/>
      <c r="O185" s="612"/>
      <c r="P185" s="612"/>
      <c r="Q185" s="612"/>
      <c r="R185" s="612"/>
      <c r="S185" s="612"/>
      <c r="T185" s="612"/>
      <c r="U185" s="612"/>
      <c r="V185" s="612"/>
      <c r="W185" s="612"/>
      <c r="X185" s="612"/>
      <c r="Y185" s="612"/>
      <c r="Z185" s="612"/>
      <c r="AA185" s="66"/>
      <c r="AB185" s="66"/>
      <c r="AC185" s="80"/>
    </row>
    <row r="186" spans="1:68" ht="27" customHeight="1" x14ac:dyDescent="0.25">
      <c r="A186" s="63" t="s">
        <v>314</v>
      </c>
      <c r="B186" s="63" t="s">
        <v>315</v>
      </c>
      <c r="C186" s="36">
        <v>4301051408</v>
      </c>
      <c r="D186" s="613">
        <v>4680115881594</v>
      </c>
      <c r="E186" s="613"/>
      <c r="F186" s="62">
        <v>1.35</v>
      </c>
      <c r="G186" s="37">
        <v>6</v>
      </c>
      <c r="H186" s="62">
        <v>8.1</v>
      </c>
      <c r="I186" s="62">
        <v>8.6189999999999998</v>
      </c>
      <c r="J186" s="37">
        <v>64</v>
      </c>
      <c r="K186" s="37" t="s">
        <v>113</v>
      </c>
      <c r="L186" s="37" t="s">
        <v>45</v>
      </c>
      <c r="M186" s="38" t="s">
        <v>86</v>
      </c>
      <c r="N186" s="38"/>
      <c r="O186" s="37">
        <v>40</v>
      </c>
      <c r="P186" s="7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86" s="615"/>
      <c r="R186" s="615"/>
      <c r="S186" s="615"/>
      <c r="T186" s="616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4" si="15"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6" t="s">
        <v>316</v>
      </c>
      <c r="AG186" s="78"/>
      <c r="AJ186" s="84" t="s">
        <v>45</v>
      </c>
      <c r="AK186" s="84">
        <v>0</v>
      </c>
      <c r="BB186" s="247" t="s">
        <v>66</v>
      </c>
      <c r="BM186" s="78">
        <f t="shared" ref="BM186:BM194" si="16">IFERROR(X186*I186/H186,"0")</f>
        <v>0</v>
      </c>
      <c r="BN186" s="78">
        <f t="shared" ref="BN186:BN194" si="17">IFERROR(Y186*I186/H186,"0")</f>
        <v>0</v>
      </c>
      <c r="BO186" s="78">
        <f t="shared" ref="BO186:BO194" si="18">IFERROR(1/J186*(X186/H186),"0")</f>
        <v>0</v>
      </c>
      <c r="BP186" s="78">
        <f t="shared" ref="BP186:BP194" si="19">IFERROR(1/J186*(Y186/H186),"0")</f>
        <v>0</v>
      </c>
    </row>
    <row r="187" spans="1:68" ht="27" customHeight="1" x14ac:dyDescent="0.25">
      <c r="A187" s="63" t="s">
        <v>317</v>
      </c>
      <c r="B187" s="63" t="s">
        <v>318</v>
      </c>
      <c r="C187" s="36">
        <v>4301051411</v>
      </c>
      <c r="D187" s="613">
        <v>4680115881617</v>
      </c>
      <c r="E187" s="613"/>
      <c r="F187" s="62">
        <v>1.35</v>
      </c>
      <c r="G187" s="37">
        <v>6</v>
      </c>
      <c r="H187" s="62">
        <v>8.1</v>
      </c>
      <c r="I187" s="62">
        <v>8.6010000000000009</v>
      </c>
      <c r="J187" s="37">
        <v>64</v>
      </c>
      <c r="K187" s="37" t="s">
        <v>113</v>
      </c>
      <c r="L187" s="37" t="s">
        <v>45</v>
      </c>
      <c r="M187" s="38" t="s">
        <v>86</v>
      </c>
      <c r="N187" s="38"/>
      <c r="O187" s="37">
        <v>40</v>
      </c>
      <c r="P187" s="7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87" s="615"/>
      <c r="R187" s="615"/>
      <c r="S187" s="615"/>
      <c r="T187" s="616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15"/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8" t="s">
        <v>319</v>
      </c>
      <c r="AG187" s="78"/>
      <c r="AJ187" s="84" t="s">
        <v>45</v>
      </c>
      <c r="AK187" s="84">
        <v>0</v>
      </c>
      <c r="BB187" s="249" t="s">
        <v>66</v>
      </c>
      <c r="BM187" s="78">
        <f t="shared" si="16"/>
        <v>0</v>
      </c>
      <c r="BN187" s="78">
        <f t="shared" si="17"/>
        <v>0</v>
      </c>
      <c r="BO187" s="78">
        <f t="shared" si="18"/>
        <v>0</v>
      </c>
      <c r="BP187" s="78">
        <f t="shared" si="19"/>
        <v>0</v>
      </c>
    </row>
    <row r="188" spans="1:68" ht="16.5" customHeight="1" x14ac:dyDescent="0.25">
      <c r="A188" s="63" t="s">
        <v>320</v>
      </c>
      <c r="B188" s="63" t="s">
        <v>321</v>
      </c>
      <c r="C188" s="36">
        <v>4301051656</v>
      </c>
      <c r="D188" s="613">
        <v>4680115880573</v>
      </c>
      <c r="E188" s="613"/>
      <c r="F188" s="62">
        <v>1.45</v>
      </c>
      <c r="G188" s="37">
        <v>6</v>
      </c>
      <c r="H188" s="62">
        <v>8.6999999999999993</v>
      </c>
      <c r="I188" s="62">
        <v>9.2189999999999994</v>
      </c>
      <c r="J188" s="37">
        <v>64</v>
      </c>
      <c r="K188" s="37" t="s">
        <v>113</v>
      </c>
      <c r="L188" s="37" t="s">
        <v>45</v>
      </c>
      <c r="M188" s="38" t="s">
        <v>86</v>
      </c>
      <c r="N188" s="38"/>
      <c r="O188" s="37">
        <v>45</v>
      </c>
      <c r="P18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88" s="615"/>
      <c r="R188" s="615"/>
      <c r="S188" s="615"/>
      <c r="T188" s="616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15"/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50" t="s">
        <v>322</v>
      </c>
      <c r="AG188" s="78"/>
      <c r="AJ188" s="84" t="s">
        <v>45</v>
      </c>
      <c r="AK188" s="84">
        <v>0</v>
      </c>
      <c r="BB188" s="251" t="s">
        <v>66</v>
      </c>
      <c r="BM188" s="78">
        <f t="shared" si="16"/>
        <v>0</v>
      </c>
      <c r="BN188" s="78">
        <f t="shared" si="17"/>
        <v>0</v>
      </c>
      <c r="BO188" s="78">
        <f t="shared" si="18"/>
        <v>0</v>
      </c>
      <c r="BP188" s="78">
        <f t="shared" si="19"/>
        <v>0</v>
      </c>
    </row>
    <row r="189" spans="1:68" ht="27" customHeight="1" x14ac:dyDescent="0.25">
      <c r="A189" s="63" t="s">
        <v>323</v>
      </c>
      <c r="B189" s="63" t="s">
        <v>324</v>
      </c>
      <c r="C189" s="36">
        <v>4301051407</v>
      </c>
      <c r="D189" s="613">
        <v>4680115882195</v>
      </c>
      <c r="E189" s="613"/>
      <c r="F189" s="62">
        <v>0.4</v>
      </c>
      <c r="G189" s="37">
        <v>6</v>
      </c>
      <c r="H189" s="62">
        <v>2.4</v>
      </c>
      <c r="I189" s="62">
        <v>2.67</v>
      </c>
      <c r="J189" s="37">
        <v>182</v>
      </c>
      <c r="K189" s="37" t="s">
        <v>87</v>
      </c>
      <c r="L189" s="37" t="s">
        <v>45</v>
      </c>
      <c r="M189" s="38" t="s">
        <v>86</v>
      </c>
      <c r="N189" s="38"/>
      <c r="O189" s="37">
        <v>40</v>
      </c>
      <c r="P189" s="7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89" s="615"/>
      <c r="R189" s="615"/>
      <c r="S189" s="615"/>
      <c r="T189" s="616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15"/>
        <v>0</v>
      </c>
      <c r="Z189" s="41" t="str">
        <f t="shared" ref="Z189:Z194" si="20">IFERROR(IF(Y189=0,"",ROUNDUP(Y189/H189,0)*0.00651),"")</f>
        <v/>
      </c>
      <c r="AA189" s="68" t="s">
        <v>45</v>
      </c>
      <c r="AB189" s="69" t="s">
        <v>45</v>
      </c>
      <c r="AC189" s="252" t="s">
        <v>316</v>
      </c>
      <c r="AG189" s="78"/>
      <c r="AJ189" s="84" t="s">
        <v>45</v>
      </c>
      <c r="AK189" s="84">
        <v>0</v>
      </c>
      <c r="BB189" s="253" t="s">
        <v>66</v>
      </c>
      <c r="BM189" s="78">
        <f t="shared" si="16"/>
        <v>0</v>
      </c>
      <c r="BN189" s="78">
        <f t="shared" si="17"/>
        <v>0</v>
      </c>
      <c r="BO189" s="78">
        <f t="shared" si="18"/>
        <v>0</v>
      </c>
      <c r="BP189" s="78">
        <f t="shared" si="19"/>
        <v>0</v>
      </c>
    </row>
    <row r="190" spans="1:68" ht="27" customHeight="1" x14ac:dyDescent="0.25">
      <c r="A190" s="63" t="s">
        <v>325</v>
      </c>
      <c r="B190" s="63" t="s">
        <v>326</v>
      </c>
      <c r="C190" s="36">
        <v>4301051752</v>
      </c>
      <c r="D190" s="613">
        <v>4680115882607</v>
      </c>
      <c r="E190" s="613"/>
      <c r="F190" s="62">
        <v>0.3</v>
      </c>
      <c r="G190" s="37">
        <v>6</v>
      </c>
      <c r="H190" s="62">
        <v>1.8</v>
      </c>
      <c r="I190" s="62">
        <v>2.052</v>
      </c>
      <c r="J190" s="37">
        <v>182</v>
      </c>
      <c r="K190" s="37" t="s">
        <v>87</v>
      </c>
      <c r="L190" s="37" t="s">
        <v>45</v>
      </c>
      <c r="M190" s="38" t="s">
        <v>94</v>
      </c>
      <c r="N190" s="38"/>
      <c r="O190" s="37">
        <v>45</v>
      </c>
      <c r="P190" s="7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90" s="615"/>
      <c r="R190" s="615"/>
      <c r="S190" s="615"/>
      <c r="T190" s="616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15"/>
        <v>0</v>
      </c>
      <c r="Z190" s="41" t="str">
        <f t="shared" si="20"/>
        <v/>
      </c>
      <c r="AA190" s="68" t="s">
        <v>45</v>
      </c>
      <c r="AB190" s="69" t="s">
        <v>45</v>
      </c>
      <c r="AC190" s="254" t="s">
        <v>327</v>
      </c>
      <c r="AG190" s="78"/>
      <c r="AJ190" s="84" t="s">
        <v>45</v>
      </c>
      <c r="AK190" s="84">
        <v>0</v>
      </c>
      <c r="BB190" s="255" t="s">
        <v>66</v>
      </c>
      <c r="BM190" s="78">
        <f t="shared" si="16"/>
        <v>0</v>
      </c>
      <c r="BN190" s="78">
        <f t="shared" si="17"/>
        <v>0</v>
      </c>
      <c r="BO190" s="78">
        <f t="shared" si="18"/>
        <v>0</v>
      </c>
      <c r="BP190" s="78">
        <f t="shared" si="19"/>
        <v>0</v>
      </c>
    </row>
    <row r="191" spans="1:68" ht="27" customHeight="1" x14ac:dyDescent="0.25">
      <c r="A191" s="63" t="s">
        <v>328</v>
      </c>
      <c r="B191" s="63" t="s">
        <v>329</v>
      </c>
      <c r="C191" s="36">
        <v>4301051666</v>
      </c>
      <c r="D191" s="613">
        <v>4680115880092</v>
      </c>
      <c r="E191" s="613"/>
      <c r="F191" s="62">
        <v>0.4</v>
      </c>
      <c r="G191" s="37">
        <v>6</v>
      </c>
      <c r="H191" s="62">
        <v>2.4</v>
      </c>
      <c r="I191" s="62">
        <v>2.6520000000000001</v>
      </c>
      <c r="J191" s="37">
        <v>182</v>
      </c>
      <c r="K191" s="37" t="s">
        <v>87</v>
      </c>
      <c r="L191" s="37" t="s">
        <v>45</v>
      </c>
      <c r="M191" s="38" t="s">
        <v>86</v>
      </c>
      <c r="N191" s="38"/>
      <c r="O191" s="37">
        <v>45</v>
      </c>
      <c r="P191" s="7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91" s="615"/>
      <c r="R191" s="615"/>
      <c r="S191" s="615"/>
      <c r="T191" s="61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15"/>
        <v>0</v>
      </c>
      <c r="Z191" s="41" t="str">
        <f t="shared" si="20"/>
        <v/>
      </c>
      <c r="AA191" s="68" t="s">
        <v>45</v>
      </c>
      <c r="AB191" s="69" t="s">
        <v>45</v>
      </c>
      <c r="AC191" s="256" t="s">
        <v>322</v>
      </c>
      <c r="AG191" s="78"/>
      <c r="AJ191" s="84" t="s">
        <v>45</v>
      </c>
      <c r="AK191" s="84">
        <v>0</v>
      </c>
      <c r="BB191" s="257" t="s">
        <v>66</v>
      </c>
      <c r="BM191" s="78">
        <f t="shared" si="16"/>
        <v>0</v>
      </c>
      <c r="BN191" s="78">
        <f t="shared" si="17"/>
        <v>0</v>
      </c>
      <c r="BO191" s="78">
        <f t="shared" si="18"/>
        <v>0</v>
      </c>
      <c r="BP191" s="78">
        <f t="shared" si="19"/>
        <v>0</v>
      </c>
    </row>
    <row r="192" spans="1:68" ht="27" customHeight="1" x14ac:dyDescent="0.25">
      <c r="A192" s="63" t="s">
        <v>330</v>
      </c>
      <c r="B192" s="63" t="s">
        <v>331</v>
      </c>
      <c r="C192" s="36">
        <v>4301051668</v>
      </c>
      <c r="D192" s="613">
        <v>4680115880221</v>
      </c>
      <c r="E192" s="613"/>
      <c r="F192" s="62">
        <v>0.4</v>
      </c>
      <c r="G192" s="37">
        <v>6</v>
      </c>
      <c r="H192" s="62">
        <v>2.4</v>
      </c>
      <c r="I192" s="62">
        <v>2.6520000000000001</v>
      </c>
      <c r="J192" s="37">
        <v>182</v>
      </c>
      <c r="K192" s="37" t="s">
        <v>87</v>
      </c>
      <c r="L192" s="37" t="s">
        <v>45</v>
      </c>
      <c r="M192" s="38" t="s">
        <v>86</v>
      </c>
      <c r="N192" s="38"/>
      <c r="O192" s="37">
        <v>45</v>
      </c>
      <c r="P192" s="7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92" s="615"/>
      <c r="R192" s="615"/>
      <c r="S192" s="615"/>
      <c r="T192" s="61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5"/>
        <v>0</v>
      </c>
      <c r="Z192" s="41" t="str">
        <f t="shared" si="20"/>
        <v/>
      </c>
      <c r="AA192" s="68" t="s">
        <v>45</v>
      </c>
      <c r="AB192" s="69" t="s">
        <v>45</v>
      </c>
      <c r="AC192" s="258" t="s">
        <v>322</v>
      </c>
      <c r="AG192" s="78"/>
      <c r="AJ192" s="84" t="s">
        <v>45</v>
      </c>
      <c r="AK192" s="84">
        <v>0</v>
      </c>
      <c r="BB192" s="259" t="s">
        <v>66</v>
      </c>
      <c r="BM192" s="78">
        <f t="shared" si="16"/>
        <v>0</v>
      </c>
      <c r="BN192" s="78">
        <f t="shared" si="17"/>
        <v>0</v>
      </c>
      <c r="BO192" s="78">
        <f t="shared" si="18"/>
        <v>0</v>
      </c>
      <c r="BP192" s="78">
        <f t="shared" si="19"/>
        <v>0</v>
      </c>
    </row>
    <row r="193" spans="1:68" ht="27" customHeight="1" x14ac:dyDescent="0.25">
      <c r="A193" s="63" t="s">
        <v>332</v>
      </c>
      <c r="B193" s="63" t="s">
        <v>333</v>
      </c>
      <c r="C193" s="36">
        <v>4301051945</v>
      </c>
      <c r="D193" s="613">
        <v>4680115880504</v>
      </c>
      <c r="E193" s="613"/>
      <c r="F193" s="62">
        <v>0.4</v>
      </c>
      <c r="G193" s="37">
        <v>6</v>
      </c>
      <c r="H193" s="62">
        <v>2.4</v>
      </c>
      <c r="I193" s="62">
        <v>2.6520000000000001</v>
      </c>
      <c r="J193" s="37">
        <v>182</v>
      </c>
      <c r="K193" s="37" t="s">
        <v>87</v>
      </c>
      <c r="L193" s="37" t="s">
        <v>45</v>
      </c>
      <c r="M193" s="38" t="s">
        <v>94</v>
      </c>
      <c r="N193" s="38"/>
      <c r="O193" s="37">
        <v>40</v>
      </c>
      <c r="P193" s="70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193" s="615"/>
      <c r="R193" s="615"/>
      <c r="S193" s="615"/>
      <c r="T193" s="61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5"/>
        <v>0</v>
      </c>
      <c r="Z193" s="41" t="str">
        <f t="shared" si="20"/>
        <v/>
      </c>
      <c r="AA193" s="68" t="s">
        <v>45</v>
      </c>
      <c r="AB193" s="69" t="s">
        <v>45</v>
      </c>
      <c r="AC193" s="260" t="s">
        <v>334</v>
      </c>
      <c r="AG193" s="78"/>
      <c r="AJ193" s="84" t="s">
        <v>45</v>
      </c>
      <c r="AK193" s="84">
        <v>0</v>
      </c>
      <c r="BB193" s="261" t="s">
        <v>66</v>
      </c>
      <c r="BM193" s="78">
        <f t="shared" si="16"/>
        <v>0</v>
      </c>
      <c r="BN193" s="78">
        <f t="shared" si="17"/>
        <v>0</v>
      </c>
      <c r="BO193" s="78">
        <f t="shared" si="18"/>
        <v>0</v>
      </c>
      <c r="BP193" s="78">
        <f t="shared" si="19"/>
        <v>0</v>
      </c>
    </row>
    <row r="194" spans="1:68" ht="27" customHeight="1" x14ac:dyDescent="0.25">
      <c r="A194" s="63" t="s">
        <v>335</v>
      </c>
      <c r="B194" s="63" t="s">
        <v>336</v>
      </c>
      <c r="C194" s="36">
        <v>4301051410</v>
      </c>
      <c r="D194" s="613">
        <v>4680115882164</v>
      </c>
      <c r="E194" s="613"/>
      <c r="F194" s="62">
        <v>0.4</v>
      </c>
      <c r="G194" s="37">
        <v>6</v>
      </c>
      <c r="H194" s="62">
        <v>2.4</v>
      </c>
      <c r="I194" s="62">
        <v>2.6579999999999999</v>
      </c>
      <c r="J194" s="37">
        <v>182</v>
      </c>
      <c r="K194" s="37" t="s">
        <v>87</v>
      </c>
      <c r="L194" s="37" t="s">
        <v>45</v>
      </c>
      <c r="M194" s="38" t="s">
        <v>86</v>
      </c>
      <c r="N194" s="38"/>
      <c r="O194" s="37">
        <v>40</v>
      </c>
      <c r="P194" s="7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94" s="615"/>
      <c r="R194" s="615"/>
      <c r="S194" s="615"/>
      <c r="T194" s="61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5"/>
        <v>0</v>
      </c>
      <c r="Z194" s="41" t="str">
        <f t="shared" si="20"/>
        <v/>
      </c>
      <c r="AA194" s="68" t="s">
        <v>45</v>
      </c>
      <c r="AB194" s="69" t="s">
        <v>45</v>
      </c>
      <c r="AC194" s="262" t="s">
        <v>319</v>
      </c>
      <c r="AG194" s="78"/>
      <c r="AJ194" s="84" t="s">
        <v>45</v>
      </c>
      <c r="AK194" s="84">
        <v>0</v>
      </c>
      <c r="BB194" s="263" t="s">
        <v>66</v>
      </c>
      <c r="BM194" s="78">
        <f t="shared" si="16"/>
        <v>0</v>
      </c>
      <c r="BN194" s="78">
        <f t="shared" si="17"/>
        <v>0</v>
      </c>
      <c r="BO194" s="78">
        <f t="shared" si="18"/>
        <v>0</v>
      </c>
      <c r="BP194" s="78">
        <f t="shared" si="19"/>
        <v>0</v>
      </c>
    </row>
    <row r="195" spans="1:68" x14ac:dyDescent="0.2">
      <c r="A195" s="620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17" t="s">
        <v>40</v>
      </c>
      <c r="Q195" s="618"/>
      <c r="R195" s="618"/>
      <c r="S195" s="618"/>
      <c r="T195" s="618"/>
      <c r="U195" s="618"/>
      <c r="V195" s="619"/>
      <c r="W195" s="42" t="s">
        <v>39</v>
      </c>
      <c r="X195" s="43">
        <f>IFERROR(X186/H186,"0")+IFERROR(X187/H187,"0")+IFERROR(X188/H188,"0")+IFERROR(X189/H189,"0")+IFERROR(X190/H190,"0")+IFERROR(X191/H191,"0")+IFERROR(X192/H192,"0")+IFERROR(X193/H193,"0")+IFERROR(X194/H194,"0")</f>
        <v>0</v>
      </c>
      <c r="Y195" s="43">
        <f>IFERROR(Y186/H186,"0")+IFERROR(Y187/H187,"0")+IFERROR(Y188/H188,"0")+IFERROR(Y189/H189,"0")+IFERROR(Y190/H190,"0")+IFERROR(Y191/H191,"0")+IFERROR(Y192/H192,"0")+IFERROR(Y193/H193,"0")+IFERROR(Y194/H194,"0")</f>
        <v>0</v>
      </c>
      <c r="Z195" s="43">
        <f>IFERROR(IF(Z186="",0,Z186),"0")+IFERROR(IF(Z187="",0,Z187),"0")+IFERROR(IF(Z188="",0,Z188),"0")+IFERROR(IF(Z189="",0,Z189),"0")+IFERROR(IF(Z190="",0,Z190),"0")+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17" t="s">
        <v>40</v>
      </c>
      <c r="Q196" s="618"/>
      <c r="R196" s="618"/>
      <c r="S196" s="618"/>
      <c r="T196" s="618"/>
      <c r="U196" s="618"/>
      <c r="V196" s="619"/>
      <c r="W196" s="42" t="s">
        <v>0</v>
      </c>
      <c r="X196" s="43">
        <f>IFERROR(SUM(X186:X194),"0")</f>
        <v>0</v>
      </c>
      <c r="Y196" s="43">
        <f>IFERROR(SUM(Y186:Y194),"0")</f>
        <v>0</v>
      </c>
      <c r="Z196" s="42"/>
      <c r="AA196" s="67"/>
      <c r="AB196" s="67"/>
      <c r="AC196" s="67"/>
    </row>
    <row r="197" spans="1:68" ht="14.25" customHeight="1" x14ac:dyDescent="0.25">
      <c r="A197" s="612" t="s">
        <v>171</v>
      </c>
      <c r="B197" s="612"/>
      <c r="C197" s="612"/>
      <c r="D197" s="612"/>
      <c r="E197" s="612"/>
      <c r="F197" s="612"/>
      <c r="G197" s="612"/>
      <c r="H197" s="612"/>
      <c r="I197" s="612"/>
      <c r="J197" s="612"/>
      <c r="K197" s="612"/>
      <c r="L197" s="612"/>
      <c r="M197" s="612"/>
      <c r="N197" s="612"/>
      <c r="O197" s="612"/>
      <c r="P197" s="612"/>
      <c r="Q197" s="612"/>
      <c r="R197" s="612"/>
      <c r="S197" s="612"/>
      <c r="T197" s="612"/>
      <c r="U197" s="612"/>
      <c r="V197" s="612"/>
      <c r="W197" s="612"/>
      <c r="X197" s="612"/>
      <c r="Y197" s="612"/>
      <c r="Z197" s="612"/>
      <c r="AA197" s="66"/>
      <c r="AB197" s="66"/>
      <c r="AC197" s="80"/>
    </row>
    <row r="198" spans="1:68" ht="27" customHeight="1" x14ac:dyDescent="0.25">
      <c r="A198" s="63" t="s">
        <v>337</v>
      </c>
      <c r="B198" s="63" t="s">
        <v>338</v>
      </c>
      <c r="C198" s="36">
        <v>4301060463</v>
      </c>
      <c r="D198" s="613">
        <v>4680115880818</v>
      </c>
      <c r="E198" s="613"/>
      <c r="F198" s="62">
        <v>0.4</v>
      </c>
      <c r="G198" s="37">
        <v>6</v>
      </c>
      <c r="H198" s="62">
        <v>2.4</v>
      </c>
      <c r="I198" s="62">
        <v>2.6520000000000001</v>
      </c>
      <c r="J198" s="37">
        <v>182</v>
      </c>
      <c r="K198" s="37" t="s">
        <v>87</v>
      </c>
      <c r="L198" s="37" t="s">
        <v>45</v>
      </c>
      <c r="M198" s="38" t="s">
        <v>94</v>
      </c>
      <c r="N198" s="38"/>
      <c r="O198" s="37">
        <v>40</v>
      </c>
      <c r="P198" s="7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198" s="615"/>
      <c r="R198" s="615"/>
      <c r="S198" s="615"/>
      <c r="T198" s="616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4" t="s">
        <v>339</v>
      </c>
      <c r="AG198" s="78"/>
      <c r="AJ198" s="84" t="s">
        <v>45</v>
      </c>
      <c r="AK198" s="84">
        <v>0</v>
      </c>
      <c r="BB198" s="26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340</v>
      </c>
      <c r="B199" s="63" t="s">
        <v>341</v>
      </c>
      <c r="C199" s="36">
        <v>4301060389</v>
      </c>
      <c r="D199" s="613">
        <v>4680115880801</v>
      </c>
      <c r="E199" s="613"/>
      <c r="F199" s="62">
        <v>0.4</v>
      </c>
      <c r="G199" s="37">
        <v>6</v>
      </c>
      <c r="H199" s="62">
        <v>2.4</v>
      </c>
      <c r="I199" s="62">
        <v>2.6520000000000001</v>
      </c>
      <c r="J199" s="37">
        <v>182</v>
      </c>
      <c r="K199" s="37" t="s">
        <v>87</v>
      </c>
      <c r="L199" s="37" t="s">
        <v>45</v>
      </c>
      <c r="M199" s="38" t="s">
        <v>86</v>
      </c>
      <c r="N199" s="38"/>
      <c r="O199" s="37">
        <v>40</v>
      </c>
      <c r="P19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99" s="615"/>
      <c r="R199" s="615"/>
      <c r="S199" s="615"/>
      <c r="T199" s="616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66" t="s">
        <v>342</v>
      </c>
      <c r="AG199" s="78"/>
      <c r="AJ199" s="84" t="s">
        <v>45</v>
      </c>
      <c r="AK199" s="84">
        <v>0</v>
      </c>
      <c r="BB199" s="26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620"/>
      <c r="B200" s="620"/>
      <c r="C200" s="620"/>
      <c r="D200" s="620"/>
      <c r="E200" s="620"/>
      <c r="F200" s="620"/>
      <c r="G200" s="620"/>
      <c r="H200" s="620"/>
      <c r="I200" s="620"/>
      <c r="J200" s="620"/>
      <c r="K200" s="620"/>
      <c r="L200" s="620"/>
      <c r="M200" s="620"/>
      <c r="N200" s="620"/>
      <c r="O200" s="621"/>
      <c r="P200" s="617" t="s">
        <v>40</v>
      </c>
      <c r="Q200" s="618"/>
      <c r="R200" s="618"/>
      <c r="S200" s="618"/>
      <c r="T200" s="618"/>
      <c r="U200" s="618"/>
      <c r="V200" s="619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620"/>
      <c r="B201" s="620"/>
      <c r="C201" s="620"/>
      <c r="D201" s="620"/>
      <c r="E201" s="620"/>
      <c r="F201" s="620"/>
      <c r="G201" s="620"/>
      <c r="H201" s="620"/>
      <c r="I201" s="620"/>
      <c r="J201" s="620"/>
      <c r="K201" s="620"/>
      <c r="L201" s="620"/>
      <c r="M201" s="620"/>
      <c r="N201" s="620"/>
      <c r="O201" s="621"/>
      <c r="P201" s="617" t="s">
        <v>40</v>
      </c>
      <c r="Q201" s="618"/>
      <c r="R201" s="618"/>
      <c r="S201" s="618"/>
      <c r="T201" s="618"/>
      <c r="U201" s="618"/>
      <c r="V201" s="619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6.5" customHeight="1" x14ac:dyDescent="0.25">
      <c r="A202" s="611" t="s">
        <v>343</v>
      </c>
      <c r="B202" s="611"/>
      <c r="C202" s="611"/>
      <c r="D202" s="611"/>
      <c r="E202" s="611"/>
      <c r="F202" s="611"/>
      <c r="G202" s="611"/>
      <c r="H202" s="611"/>
      <c r="I202" s="611"/>
      <c r="J202" s="611"/>
      <c r="K202" s="611"/>
      <c r="L202" s="611"/>
      <c r="M202" s="611"/>
      <c r="N202" s="611"/>
      <c r="O202" s="611"/>
      <c r="P202" s="611"/>
      <c r="Q202" s="611"/>
      <c r="R202" s="611"/>
      <c r="S202" s="611"/>
      <c r="T202" s="611"/>
      <c r="U202" s="611"/>
      <c r="V202" s="611"/>
      <c r="W202" s="611"/>
      <c r="X202" s="611"/>
      <c r="Y202" s="611"/>
      <c r="Z202" s="611"/>
      <c r="AA202" s="65"/>
      <c r="AB202" s="65"/>
      <c r="AC202" s="79"/>
    </row>
    <row r="203" spans="1:68" ht="14.25" customHeight="1" x14ac:dyDescent="0.25">
      <c r="A203" s="612" t="s">
        <v>108</v>
      </c>
      <c r="B203" s="612"/>
      <c r="C203" s="612"/>
      <c r="D203" s="612"/>
      <c r="E203" s="612"/>
      <c r="F203" s="612"/>
      <c r="G203" s="612"/>
      <c r="H203" s="612"/>
      <c r="I203" s="612"/>
      <c r="J203" s="612"/>
      <c r="K203" s="612"/>
      <c r="L203" s="612"/>
      <c r="M203" s="612"/>
      <c r="N203" s="612"/>
      <c r="O203" s="612"/>
      <c r="P203" s="612"/>
      <c r="Q203" s="612"/>
      <c r="R203" s="612"/>
      <c r="S203" s="612"/>
      <c r="T203" s="612"/>
      <c r="U203" s="612"/>
      <c r="V203" s="612"/>
      <c r="W203" s="612"/>
      <c r="X203" s="612"/>
      <c r="Y203" s="612"/>
      <c r="Z203" s="612"/>
      <c r="AA203" s="66"/>
      <c r="AB203" s="66"/>
      <c r="AC203" s="80"/>
    </row>
    <row r="204" spans="1:68" ht="27" customHeight="1" x14ac:dyDescent="0.25">
      <c r="A204" s="63" t="s">
        <v>344</v>
      </c>
      <c r="B204" s="63" t="s">
        <v>345</v>
      </c>
      <c r="C204" s="36">
        <v>4301012228</v>
      </c>
      <c r="D204" s="613">
        <v>4680115887282</v>
      </c>
      <c r="E204" s="613"/>
      <c r="F204" s="62">
        <v>0.4</v>
      </c>
      <c r="G204" s="37">
        <v>6</v>
      </c>
      <c r="H204" s="62">
        <v>2.4</v>
      </c>
      <c r="I204" s="62">
        <v>2.58</v>
      </c>
      <c r="J204" s="37">
        <v>182</v>
      </c>
      <c r="K204" s="37" t="s">
        <v>87</v>
      </c>
      <c r="L204" s="37" t="s">
        <v>45</v>
      </c>
      <c r="M204" s="38" t="s">
        <v>112</v>
      </c>
      <c r="N204" s="38"/>
      <c r="O204" s="37">
        <v>55</v>
      </c>
      <c r="P204" s="71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04" s="615"/>
      <c r="R204" s="615"/>
      <c r="S204" s="615"/>
      <c r="T204" s="61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3" si="21"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347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ref="BM204:BM213" si="22">IFERROR(X204*I204/H204,"0")</f>
        <v>0</v>
      </c>
      <c r="BN204" s="78">
        <f t="shared" ref="BN204:BN213" si="23">IFERROR(Y204*I204/H204,"0")</f>
        <v>0</v>
      </c>
      <c r="BO204" s="78">
        <f t="shared" ref="BO204:BO213" si="24">IFERROR(1/J204*(X204/H204),"0")</f>
        <v>0</v>
      </c>
      <c r="BP204" s="78">
        <f t="shared" ref="BP204:BP213" si="25">IFERROR(1/J204*(Y204/H204),"0")</f>
        <v>0</v>
      </c>
    </row>
    <row r="205" spans="1:68" ht="27" customHeight="1" x14ac:dyDescent="0.25">
      <c r="A205" s="63" t="s">
        <v>348</v>
      </c>
      <c r="B205" s="63" t="s">
        <v>349</v>
      </c>
      <c r="C205" s="36">
        <v>4301011826</v>
      </c>
      <c r="D205" s="613">
        <v>4680115884137</v>
      </c>
      <c r="E205" s="613"/>
      <c r="F205" s="62">
        <v>1.45</v>
      </c>
      <c r="G205" s="37">
        <v>8</v>
      </c>
      <c r="H205" s="62">
        <v>11.6</v>
      </c>
      <c r="I205" s="62">
        <v>12.035</v>
      </c>
      <c r="J205" s="37">
        <v>64</v>
      </c>
      <c r="K205" s="37" t="s">
        <v>113</v>
      </c>
      <c r="L205" s="37" t="s">
        <v>45</v>
      </c>
      <c r="M205" s="38" t="s">
        <v>112</v>
      </c>
      <c r="N205" s="38"/>
      <c r="O205" s="37">
        <v>55</v>
      </c>
      <c r="P205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05" s="615"/>
      <c r="R205" s="615"/>
      <c r="S205" s="615"/>
      <c r="T205" s="61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70" t="s">
        <v>350</v>
      </c>
      <c r="AG205" s="78"/>
      <c r="AJ205" s="84" t="s">
        <v>45</v>
      </c>
      <c r="AK205" s="84">
        <v>0</v>
      </c>
      <c r="BB205" s="271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351</v>
      </c>
      <c r="B206" s="63" t="s">
        <v>352</v>
      </c>
      <c r="C206" s="36">
        <v>4301011724</v>
      </c>
      <c r="D206" s="613">
        <v>4680115884236</v>
      </c>
      <c r="E206" s="613"/>
      <c r="F206" s="62">
        <v>1.45</v>
      </c>
      <c r="G206" s="37">
        <v>8</v>
      </c>
      <c r="H206" s="62">
        <v>11.6</v>
      </c>
      <c r="I206" s="62">
        <v>12.035</v>
      </c>
      <c r="J206" s="37">
        <v>64</v>
      </c>
      <c r="K206" s="37" t="s">
        <v>113</v>
      </c>
      <c r="L206" s="37" t="s">
        <v>45</v>
      </c>
      <c r="M206" s="38" t="s">
        <v>112</v>
      </c>
      <c r="N206" s="38"/>
      <c r="O206" s="37">
        <v>55</v>
      </c>
      <c r="P206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06" s="615"/>
      <c r="R206" s="615"/>
      <c r="S206" s="615"/>
      <c r="T206" s="61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72" t="s">
        <v>346</v>
      </c>
      <c r="AG206" s="78"/>
      <c r="AJ206" s="84" t="s">
        <v>45</v>
      </c>
      <c r="AK206" s="84">
        <v>0</v>
      </c>
      <c r="BB206" s="273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353</v>
      </c>
      <c r="B207" s="63" t="s">
        <v>354</v>
      </c>
      <c r="C207" s="36">
        <v>4301011721</v>
      </c>
      <c r="D207" s="613">
        <v>4680115884175</v>
      </c>
      <c r="E207" s="613"/>
      <c r="F207" s="62">
        <v>1.45</v>
      </c>
      <c r="G207" s="37">
        <v>8</v>
      </c>
      <c r="H207" s="62">
        <v>11.6</v>
      </c>
      <c r="I207" s="62">
        <v>12.035</v>
      </c>
      <c r="J207" s="37">
        <v>64</v>
      </c>
      <c r="K207" s="37" t="s">
        <v>113</v>
      </c>
      <c r="L207" s="37" t="s">
        <v>45</v>
      </c>
      <c r="M207" s="38" t="s">
        <v>112</v>
      </c>
      <c r="N207" s="38"/>
      <c r="O207" s="37">
        <v>55</v>
      </c>
      <c r="P207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07" s="615"/>
      <c r="R207" s="615"/>
      <c r="S207" s="615"/>
      <c r="T207" s="61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74" t="s">
        <v>355</v>
      </c>
      <c r="AG207" s="78"/>
      <c r="AJ207" s="84" t="s">
        <v>45</v>
      </c>
      <c r="AK207" s="84">
        <v>0</v>
      </c>
      <c r="BB207" s="275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356</v>
      </c>
      <c r="B208" s="63" t="s">
        <v>357</v>
      </c>
      <c r="C208" s="36">
        <v>4301011824</v>
      </c>
      <c r="D208" s="613">
        <v>4680115884144</v>
      </c>
      <c r="E208" s="613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116</v>
      </c>
      <c r="L208" s="37" t="s">
        <v>45</v>
      </c>
      <c r="M208" s="38" t="s">
        <v>112</v>
      </c>
      <c r="N208" s="38"/>
      <c r="O208" s="37">
        <v>55</v>
      </c>
      <c r="P208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08" s="615"/>
      <c r="R208" s="615"/>
      <c r="S208" s="615"/>
      <c r="T208" s="61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ref="Z208:Z213" si="26">IFERROR(IF(Y208=0,"",ROUNDUP(Y208/H208,0)*0.00902),"")</f>
        <v/>
      </c>
      <c r="AA208" s="68" t="s">
        <v>45</v>
      </c>
      <c r="AB208" s="69" t="s">
        <v>45</v>
      </c>
      <c r="AC208" s="276" t="s">
        <v>350</v>
      </c>
      <c r="AG208" s="78"/>
      <c r="AJ208" s="84" t="s">
        <v>45</v>
      </c>
      <c r="AK208" s="84">
        <v>0</v>
      </c>
      <c r="BB208" s="277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356</v>
      </c>
      <c r="B209" s="63" t="s">
        <v>358</v>
      </c>
      <c r="C209" s="36">
        <v>4301012196</v>
      </c>
      <c r="D209" s="613">
        <v>4680115884144</v>
      </c>
      <c r="E209" s="613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116</v>
      </c>
      <c r="L209" s="37" t="s">
        <v>45</v>
      </c>
      <c r="M209" s="38" t="s">
        <v>112</v>
      </c>
      <c r="N209" s="38"/>
      <c r="O209" s="37">
        <v>55</v>
      </c>
      <c r="P209" s="717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09" s="615"/>
      <c r="R209" s="615"/>
      <c r="S209" s="615"/>
      <c r="T209" s="61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8" t="s">
        <v>350</v>
      </c>
      <c r="AG209" s="78"/>
      <c r="AJ209" s="84" t="s">
        <v>45</v>
      </c>
      <c r="AK209" s="84">
        <v>0</v>
      </c>
      <c r="BB209" s="279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359</v>
      </c>
      <c r="B210" s="63" t="s">
        <v>360</v>
      </c>
      <c r="C210" s="36">
        <v>4301012149</v>
      </c>
      <c r="D210" s="613">
        <v>4680115886551</v>
      </c>
      <c r="E210" s="613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116</v>
      </c>
      <c r="L210" s="37" t="s">
        <v>45</v>
      </c>
      <c r="M210" s="38" t="s">
        <v>112</v>
      </c>
      <c r="N210" s="38"/>
      <c r="O210" s="37">
        <v>55</v>
      </c>
      <c r="P210" s="71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10" s="615"/>
      <c r="R210" s="615"/>
      <c r="S210" s="615"/>
      <c r="T210" s="61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80" t="s">
        <v>361</v>
      </c>
      <c r="AG210" s="78"/>
      <c r="AJ210" s="84" t="s">
        <v>45</v>
      </c>
      <c r="AK210" s="84">
        <v>0</v>
      </c>
      <c r="BB210" s="281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362</v>
      </c>
      <c r="B211" s="63" t="s">
        <v>363</v>
      </c>
      <c r="C211" s="36">
        <v>4301011726</v>
      </c>
      <c r="D211" s="613">
        <v>4680115884182</v>
      </c>
      <c r="E211" s="613"/>
      <c r="F211" s="62">
        <v>0.37</v>
      </c>
      <c r="G211" s="37">
        <v>10</v>
      </c>
      <c r="H211" s="62">
        <v>3.7</v>
      </c>
      <c r="I211" s="62">
        <v>3.91</v>
      </c>
      <c r="J211" s="37">
        <v>132</v>
      </c>
      <c r="K211" s="37" t="s">
        <v>116</v>
      </c>
      <c r="L211" s="37" t="s">
        <v>45</v>
      </c>
      <c r="M211" s="38" t="s">
        <v>112</v>
      </c>
      <c r="N211" s="38"/>
      <c r="O211" s="37">
        <v>55</v>
      </c>
      <c r="P211" s="7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11" s="615"/>
      <c r="R211" s="615"/>
      <c r="S211" s="615"/>
      <c r="T211" s="61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82" t="s">
        <v>346</v>
      </c>
      <c r="AG211" s="78"/>
      <c r="AJ211" s="84" t="s">
        <v>45</v>
      </c>
      <c r="AK211" s="84">
        <v>0</v>
      </c>
      <c r="BB211" s="283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364</v>
      </c>
      <c r="B212" s="63" t="s">
        <v>365</v>
      </c>
      <c r="C212" s="36">
        <v>4301011722</v>
      </c>
      <c r="D212" s="613">
        <v>4680115884205</v>
      </c>
      <c r="E212" s="613"/>
      <c r="F212" s="62">
        <v>0.4</v>
      </c>
      <c r="G212" s="37">
        <v>10</v>
      </c>
      <c r="H212" s="62">
        <v>4</v>
      </c>
      <c r="I212" s="62">
        <v>4.21</v>
      </c>
      <c r="J212" s="37">
        <v>132</v>
      </c>
      <c r="K212" s="37" t="s">
        <v>116</v>
      </c>
      <c r="L212" s="37" t="s">
        <v>45</v>
      </c>
      <c r="M212" s="38" t="s">
        <v>112</v>
      </c>
      <c r="N212" s="38"/>
      <c r="O212" s="37">
        <v>55</v>
      </c>
      <c r="P212" s="7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12" s="615"/>
      <c r="R212" s="615"/>
      <c r="S212" s="615"/>
      <c r="T212" s="61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84" t="s">
        <v>355</v>
      </c>
      <c r="AG212" s="78"/>
      <c r="AJ212" s="84" t="s">
        <v>45</v>
      </c>
      <c r="AK212" s="84">
        <v>0</v>
      </c>
      <c r="BB212" s="285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ht="27" customHeight="1" x14ac:dyDescent="0.25">
      <c r="A213" s="63" t="s">
        <v>364</v>
      </c>
      <c r="B213" s="63" t="s">
        <v>366</v>
      </c>
      <c r="C213" s="36">
        <v>4301012195</v>
      </c>
      <c r="D213" s="613">
        <v>4680115884205</v>
      </c>
      <c r="E213" s="613"/>
      <c r="F213" s="62">
        <v>0.4</v>
      </c>
      <c r="G213" s="37">
        <v>10</v>
      </c>
      <c r="H213" s="62">
        <v>4</v>
      </c>
      <c r="I213" s="62">
        <v>4.21</v>
      </c>
      <c r="J213" s="37">
        <v>132</v>
      </c>
      <c r="K213" s="37" t="s">
        <v>116</v>
      </c>
      <c r="L213" s="37" t="s">
        <v>45</v>
      </c>
      <c r="M213" s="38" t="s">
        <v>112</v>
      </c>
      <c r="N213" s="38"/>
      <c r="O213" s="37">
        <v>55</v>
      </c>
      <c r="P213" s="721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13" s="615"/>
      <c r="R213" s="615"/>
      <c r="S213" s="615"/>
      <c r="T213" s="61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1"/>
        <v>0</v>
      </c>
      <c r="Z213" s="41" t="str">
        <f t="shared" si="26"/>
        <v/>
      </c>
      <c r="AA213" s="68" t="s">
        <v>45</v>
      </c>
      <c r="AB213" s="69" t="s">
        <v>45</v>
      </c>
      <c r="AC213" s="286" t="s">
        <v>355</v>
      </c>
      <c r="AG213" s="78"/>
      <c r="AJ213" s="84" t="s">
        <v>45</v>
      </c>
      <c r="AK213" s="84">
        <v>0</v>
      </c>
      <c r="BB213" s="287" t="s">
        <v>66</v>
      </c>
      <c r="BM213" s="78">
        <f t="shared" si="22"/>
        <v>0</v>
      </c>
      <c r="BN213" s="78">
        <f t="shared" si="23"/>
        <v>0</v>
      </c>
      <c r="BO213" s="78">
        <f t="shared" si="24"/>
        <v>0</v>
      </c>
      <c r="BP213" s="78">
        <f t="shared" si="25"/>
        <v>0</v>
      </c>
    </row>
    <row r="214" spans="1:68" x14ac:dyDescent="0.2">
      <c r="A214" s="620"/>
      <c r="B214" s="620"/>
      <c r="C214" s="620"/>
      <c r="D214" s="620"/>
      <c r="E214" s="620"/>
      <c r="F214" s="620"/>
      <c r="G214" s="620"/>
      <c r="H214" s="620"/>
      <c r="I214" s="620"/>
      <c r="J214" s="620"/>
      <c r="K214" s="620"/>
      <c r="L214" s="620"/>
      <c r="M214" s="620"/>
      <c r="N214" s="620"/>
      <c r="O214" s="621"/>
      <c r="P214" s="617" t="s">
        <v>40</v>
      </c>
      <c r="Q214" s="618"/>
      <c r="R214" s="618"/>
      <c r="S214" s="618"/>
      <c r="T214" s="618"/>
      <c r="U214" s="618"/>
      <c r="V214" s="619"/>
      <c r="W214" s="42" t="s">
        <v>39</v>
      </c>
      <c r="X214" s="43">
        <f>IFERROR(X204/H204,"0")+IFERROR(X205/H205,"0")+IFERROR(X206/H206,"0")+IFERROR(X207/H207,"0")+IFERROR(X208/H208,"0")+IFERROR(X209/H209,"0")+IFERROR(X210/H210,"0")+IFERROR(X211/H211,"0")+IFERROR(X212/H212,"0")+IFERROR(X213/H213,"0")</f>
        <v>0</v>
      </c>
      <c r="Y214" s="43">
        <f>IFERROR(Y204/H204,"0")+IFERROR(Y205/H205,"0")+IFERROR(Y206/H206,"0")+IFERROR(Y207/H207,"0")+IFERROR(Y208/H208,"0")+IFERROR(Y209/H209,"0")+IFERROR(Y210/H210,"0")+IFERROR(Y211/H211,"0")+IFERROR(Y212/H212,"0")+IFERROR(Y213/H213,"0")</f>
        <v>0</v>
      </c>
      <c r="Z214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620"/>
      <c r="B215" s="620"/>
      <c r="C215" s="620"/>
      <c r="D215" s="620"/>
      <c r="E215" s="620"/>
      <c r="F215" s="620"/>
      <c r="G215" s="620"/>
      <c r="H215" s="620"/>
      <c r="I215" s="620"/>
      <c r="J215" s="620"/>
      <c r="K215" s="620"/>
      <c r="L215" s="620"/>
      <c r="M215" s="620"/>
      <c r="N215" s="620"/>
      <c r="O215" s="621"/>
      <c r="P215" s="617" t="s">
        <v>40</v>
      </c>
      <c r="Q215" s="618"/>
      <c r="R215" s="618"/>
      <c r="S215" s="618"/>
      <c r="T215" s="618"/>
      <c r="U215" s="618"/>
      <c r="V215" s="619"/>
      <c r="W215" s="42" t="s">
        <v>0</v>
      </c>
      <c r="X215" s="43">
        <f>IFERROR(SUM(X204:X213),"0")</f>
        <v>0</v>
      </c>
      <c r="Y215" s="43">
        <f>IFERROR(SUM(Y204:Y213),"0")</f>
        <v>0</v>
      </c>
      <c r="Z215" s="42"/>
      <c r="AA215" s="67"/>
      <c r="AB215" s="67"/>
      <c r="AC215" s="67"/>
    </row>
    <row r="216" spans="1:68" ht="14.25" customHeight="1" x14ac:dyDescent="0.25">
      <c r="A216" s="612" t="s">
        <v>141</v>
      </c>
      <c r="B216" s="612"/>
      <c r="C216" s="612"/>
      <c r="D216" s="612"/>
      <c r="E216" s="612"/>
      <c r="F216" s="612"/>
      <c r="G216" s="612"/>
      <c r="H216" s="612"/>
      <c r="I216" s="612"/>
      <c r="J216" s="612"/>
      <c r="K216" s="612"/>
      <c r="L216" s="612"/>
      <c r="M216" s="612"/>
      <c r="N216" s="612"/>
      <c r="O216" s="612"/>
      <c r="P216" s="612"/>
      <c r="Q216" s="612"/>
      <c r="R216" s="612"/>
      <c r="S216" s="612"/>
      <c r="T216" s="612"/>
      <c r="U216" s="612"/>
      <c r="V216" s="612"/>
      <c r="W216" s="612"/>
      <c r="X216" s="612"/>
      <c r="Y216" s="612"/>
      <c r="Z216" s="612"/>
      <c r="AA216" s="66"/>
      <c r="AB216" s="66"/>
      <c r="AC216" s="80"/>
    </row>
    <row r="217" spans="1:68" ht="27" customHeight="1" x14ac:dyDescent="0.25">
      <c r="A217" s="63" t="s">
        <v>367</v>
      </c>
      <c r="B217" s="63" t="s">
        <v>368</v>
      </c>
      <c r="C217" s="36">
        <v>4301020377</v>
      </c>
      <c r="D217" s="613">
        <v>4680115885981</v>
      </c>
      <c r="E217" s="613"/>
      <c r="F217" s="62">
        <v>0.33</v>
      </c>
      <c r="G217" s="37">
        <v>6</v>
      </c>
      <c r="H217" s="62">
        <v>1.98</v>
      </c>
      <c r="I217" s="62">
        <v>2.08</v>
      </c>
      <c r="J217" s="37">
        <v>234</v>
      </c>
      <c r="K217" s="37" t="s">
        <v>81</v>
      </c>
      <c r="L217" s="37" t="s">
        <v>45</v>
      </c>
      <c r="M217" s="38" t="s">
        <v>86</v>
      </c>
      <c r="N217" s="38"/>
      <c r="O217" s="37">
        <v>50</v>
      </c>
      <c r="P217" s="72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17" s="615"/>
      <c r="R217" s="615"/>
      <c r="S217" s="615"/>
      <c r="T217" s="61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88" t="s">
        <v>369</v>
      </c>
      <c r="AG217" s="78"/>
      <c r="AJ217" s="84" t="s">
        <v>45</v>
      </c>
      <c r="AK217" s="84">
        <v>0</v>
      </c>
      <c r="BB217" s="289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20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17" t="s">
        <v>40</v>
      </c>
      <c r="Q218" s="618"/>
      <c r="R218" s="618"/>
      <c r="S218" s="618"/>
      <c r="T218" s="618"/>
      <c r="U218" s="618"/>
      <c r="V218" s="619"/>
      <c r="W218" s="42" t="s">
        <v>39</v>
      </c>
      <c r="X218" s="43">
        <f>IFERROR(X217/H217,"0")</f>
        <v>0</v>
      </c>
      <c r="Y218" s="43">
        <f>IFERROR(Y217/H217,"0")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17" t="s">
        <v>40</v>
      </c>
      <c r="Q219" s="618"/>
      <c r="R219" s="618"/>
      <c r="S219" s="618"/>
      <c r="T219" s="618"/>
      <c r="U219" s="618"/>
      <c r="V219" s="619"/>
      <c r="W219" s="42" t="s">
        <v>0</v>
      </c>
      <c r="X219" s="43">
        <f>IFERROR(SUM(X217:X217),"0")</f>
        <v>0</v>
      </c>
      <c r="Y219" s="43">
        <f>IFERROR(SUM(Y217:Y217),"0")</f>
        <v>0</v>
      </c>
      <c r="Z219" s="42"/>
      <c r="AA219" s="67"/>
      <c r="AB219" s="67"/>
      <c r="AC219" s="67"/>
    </row>
    <row r="220" spans="1:68" ht="14.25" customHeight="1" x14ac:dyDescent="0.25">
      <c r="A220" s="612" t="s">
        <v>370</v>
      </c>
      <c r="B220" s="612"/>
      <c r="C220" s="612"/>
      <c r="D220" s="612"/>
      <c r="E220" s="612"/>
      <c r="F220" s="612"/>
      <c r="G220" s="612"/>
      <c r="H220" s="612"/>
      <c r="I220" s="612"/>
      <c r="J220" s="612"/>
      <c r="K220" s="612"/>
      <c r="L220" s="612"/>
      <c r="M220" s="612"/>
      <c r="N220" s="612"/>
      <c r="O220" s="612"/>
      <c r="P220" s="612"/>
      <c r="Q220" s="612"/>
      <c r="R220" s="612"/>
      <c r="S220" s="612"/>
      <c r="T220" s="612"/>
      <c r="U220" s="612"/>
      <c r="V220" s="612"/>
      <c r="W220" s="612"/>
      <c r="X220" s="612"/>
      <c r="Y220" s="612"/>
      <c r="Z220" s="612"/>
      <c r="AA220" s="66"/>
      <c r="AB220" s="66"/>
      <c r="AC220" s="80"/>
    </row>
    <row r="221" spans="1:68" ht="27" customHeight="1" x14ac:dyDescent="0.25">
      <c r="A221" s="63" t="s">
        <v>371</v>
      </c>
      <c r="B221" s="63" t="s">
        <v>372</v>
      </c>
      <c r="C221" s="36">
        <v>4301040362</v>
      </c>
      <c r="D221" s="613">
        <v>4680115886803</v>
      </c>
      <c r="E221" s="613"/>
      <c r="F221" s="62">
        <v>0.12</v>
      </c>
      <c r="G221" s="37">
        <v>15</v>
      </c>
      <c r="H221" s="62">
        <v>1.8</v>
      </c>
      <c r="I221" s="62">
        <v>1.9750000000000001</v>
      </c>
      <c r="J221" s="37">
        <v>216</v>
      </c>
      <c r="K221" s="37" t="s">
        <v>274</v>
      </c>
      <c r="L221" s="37" t="s">
        <v>45</v>
      </c>
      <c r="M221" s="38" t="s">
        <v>273</v>
      </c>
      <c r="N221" s="38"/>
      <c r="O221" s="37">
        <v>45</v>
      </c>
      <c r="P221" s="723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21" s="615"/>
      <c r="R221" s="615"/>
      <c r="S221" s="615"/>
      <c r="T221" s="61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IFERROR(IF(Y221=0,"",ROUNDUP(Y221/H221,0)*0.0059),"")</f>
        <v/>
      </c>
      <c r="AA221" s="68" t="s">
        <v>45</v>
      </c>
      <c r="AB221" s="69" t="s">
        <v>45</v>
      </c>
      <c r="AC221" s="290" t="s">
        <v>373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20"/>
      <c r="B222" s="620"/>
      <c r="C222" s="620"/>
      <c r="D222" s="620"/>
      <c r="E222" s="620"/>
      <c r="F222" s="620"/>
      <c r="G222" s="620"/>
      <c r="H222" s="620"/>
      <c r="I222" s="620"/>
      <c r="J222" s="620"/>
      <c r="K222" s="620"/>
      <c r="L222" s="620"/>
      <c r="M222" s="620"/>
      <c r="N222" s="620"/>
      <c r="O222" s="621"/>
      <c r="P222" s="617" t="s">
        <v>40</v>
      </c>
      <c r="Q222" s="618"/>
      <c r="R222" s="618"/>
      <c r="S222" s="618"/>
      <c r="T222" s="618"/>
      <c r="U222" s="618"/>
      <c r="V222" s="619"/>
      <c r="W222" s="42" t="s">
        <v>39</v>
      </c>
      <c r="X222" s="43">
        <f>IFERROR(X221/H221,"0")</f>
        <v>0</v>
      </c>
      <c r="Y222" s="43">
        <f>IFERROR(Y221/H221,"0")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620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17" t="s">
        <v>40</v>
      </c>
      <c r="Q223" s="618"/>
      <c r="R223" s="618"/>
      <c r="S223" s="618"/>
      <c r="T223" s="618"/>
      <c r="U223" s="618"/>
      <c r="V223" s="619"/>
      <c r="W223" s="42" t="s">
        <v>0</v>
      </c>
      <c r="X223" s="43">
        <f>IFERROR(SUM(X221:X221),"0")</f>
        <v>0</v>
      </c>
      <c r="Y223" s="43">
        <f>IFERROR(SUM(Y221:Y221),"0")</f>
        <v>0</v>
      </c>
      <c r="Z223" s="42"/>
      <c r="AA223" s="67"/>
      <c r="AB223" s="67"/>
      <c r="AC223" s="67"/>
    </row>
    <row r="224" spans="1:68" ht="14.25" customHeight="1" x14ac:dyDescent="0.25">
      <c r="A224" s="612" t="s">
        <v>374</v>
      </c>
      <c r="B224" s="612"/>
      <c r="C224" s="612"/>
      <c r="D224" s="612"/>
      <c r="E224" s="612"/>
      <c r="F224" s="612"/>
      <c r="G224" s="612"/>
      <c r="H224" s="612"/>
      <c r="I224" s="612"/>
      <c r="J224" s="612"/>
      <c r="K224" s="612"/>
      <c r="L224" s="612"/>
      <c r="M224" s="612"/>
      <c r="N224" s="612"/>
      <c r="O224" s="612"/>
      <c r="P224" s="612"/>
      <c r="Q224" s="612"/>
      <c r="R224" s="612"/>
      <c r="S224" s="612"/>
      <c r="T224" s="612"/>
      <c r="U224" s="612"/>
      <c r="V224" s="612"/>
      <c r="W224" s="612"/>
      <c r="X224" s="612"/>
      <c r="Y224" s="612"/>
      <c r="Z224" s="612"/>
      <c r="AA224" s="66"/>
      <c r="AB224" s="66"/>
      <c r="AC224" s="80"/>
    </row>
    <row r="225" spans="1:68" ht="27" customHeight="1" x14ac:dyDescent="0.25">
      <c r="A225" s="63" t="s">
        <v>375</v>
      </c>
      <c r="B225" s="63" t="s">
        <v>376</v>
      </c>
      <c r="C225" s="36">
        <v>4301041004</v>
      </c>
      <c r="D225" s="613">
        <v>4680115886704</v>
      </c>
      <c r="E225" s="613"/>
      <c r="F225" s="62">
        <v>5.5E-2</v>
      </c>
      <c r="G225" s="37">
        <v>18</v>
      </c>
      <c r="H225" s="62">
        <v>0.99</v>
      </c>
      <c r="I225" s="62">
        <v>1.18</v>
      </c>
      <c r="J225" s="37">
        <v>216</v>
      </c>
      <c r="K225" s="37" t="s">
        <v>274</v>
      </c>
      <c r="L225" s="37" t="s">
        <v>45</v>
      </c>
      <c r="M225" s="38" t="s">
        <v>273</v>
      </c>
      <c r="N225" s="38"/>
      <c r="O225" s="37">
        <v>90</v>
      </c>
      <c r="P225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25" s="615"/>
      <c r="R225" s="615"/>
      <c r="S225" s="615"/>
      <c r="T225" s="616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IFERROR(IF(Y225=0,"",ROUNDUP(Y225/H225,0)*0.0059),"")</f>
        <v/>
      </c>
      <c r="AA225" s="68" t="s">
        <v>45</v>
      </c>
      <c r="AB225" s="69" t="s">
        <v>45</v>
      </c>
      <c r="AC225" s="292" t="s">
        <v>377</v>
      </c>
      <c r="AG225" s="78"/>
      <c r="AJ225" s="84" t="s">
        <v>45</v>
      </c>
      <c r="AK225" s="84">
        <v>0</v>
      </c>
      <c r="BB225" s="293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4301041008</v>
      </c>
      <c r="D226" s="613">
        <v>4680115886681</v>
      </c>
      <c r="E226" s="613"/>
      <c r="F226" s="62">
        <v>0.12</v>
      </c>
      <c r="G226" s="37">
        <v>15</v>
      </c>
      <c r="H226" s="62">
        <v>1.8</v>
      </c>
      <c r="I226" s="62">
        <v>1.9750000000000001</v>
      </c>
      <c r="J226" s="37">
        <v>216</v>
      </c>
      <c r="K226" s="37" t="s">
        <v>274</v>
      </c>
      <c r="L226" s="37" t="s">
        <v>45</v>
      </c>
      <c r="M226" s="38" t="s">
        <v>273</v>
      </c>
      <c r="N226" s="38"/>
      <c r="O226" s="37">
        <v>90</v>
      </c>
      <c r="P226" s="7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26" s="615"/>
      <c r="R226" s="615"/>
      <c r="S226" s="615"/>
      <c r="T226" s="616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IFERROR(IF(Y226=0,"",ROUNDUP(Y226/H226,0)*0.0059),"")</f>
        <v/>
      </c>
      <c r="AA226" s="68" t="s">
        <v>45</v>
      </c>
      <c r="AB226" s="69" t="s">
        <v>45</v>
      </c>
      <c r="AC226" s="294" t="s">
        <v>377</v>
      </c>
      <c r="AG226" s="78"/>
      <c r="AJ226" s="84" t="s">
        <v>45</v>
      </c>
      <c r="AK226" s="84">
        <v>0</v>
      </c>
      <c r="BB226" s="295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4301041007</v>
      </c>
      <c r="D227" s="613">
        <v>4680115886735</v>
      </c>
      <c r="E227" s="613"/>
      <c r="F227" s="62">
        <v>0.05</v>
      </c>
      <c r="G227" s="37">
        <v>18</v>
      </c>
      <c r="H227" s="62">
        <v>0.9</v>
      </c>
      <c r="I227" s="62">
        <v>1.0900000000000001</v>
      </c>
      <c r="J227" s="37">
        <v>216</v>
      </c>
      <c r="K227" s="37" t="s">
        <v>274</v>
      </c>
      <c r="L227" s="37" t="s">
        <v>45</v>
      </c>
      <c r="M227" s="38" t="s">
        <v>273</v>
      </c>
      <c r="N227" s="38"/>
      <c r="O227" s="37">
        <v>90</v>
      </c>
      <c r="P227" s="72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27" s="615"/>
      <c r="R227" s="615"/>
      <c r="S227" s="615"/>
      <c r="T227" s="616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IFERROR(IF(Y227=0,"",ROUNDUP(Y227/H227,0)*0.0059),"")</f>
        <v/>
      </c>
      <c r="AA227" s="68" t="s">
        <v>45</v>
      </c>
      <c r="AB227" s="69" t="s">
        <v>45</v>
      </c>
      <c r="AC227" s="296" t="s">
        <v>377</v>
      </c>
      <c r="AG227" s="78"/>
      <c r="AJ227" s="84" t="s">
        <v>45</v>
      </c>
      <c r="AK227" s="84">
        <v>0</v>
      </c>
      <c r="BB227" s="297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382</v>
      </c>
      <c r="B228" s="63" t="s">
        <v>383</v>
      </c>
      <c r="C228" s="36">
        <v>4301041006</v>
      </c>
      <c r="D228" s="613">
        <v>4680115886728</v>
      </c>
      <c r="E228" s="613"/>
      <c r="F228" s="62">
        <v>5.5E-2</v>
      </c>
      <c r="G228" s="37">
        <v>18</v>
      </c>
      <c r="H228" s="62">
        <v>0.99</v>
      </c>
      <c r="I228" s="62">
        <v>1.18</v>
      </c>
      <c r="J228" s="37">
        <v>216</v>
      </c>
      <c r="K228" s="37" t="s">
        <v>274</v>
      </c>
      <c r="L228" s="37" t="s">
        <v>45</v>
      </c>
      <c r="M228" s="38" t="s">
        <v>273</v>
      </c>
      <c r="N228" s="38"/>
      <c r="O228" s="37">
        <v>90</v>
      </c>
      <c r="P228" s="72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28" s="615"/>
      <c r="R228" s="615"/>
      <c r="S228" s="615"/>
      <c r="T228" s="616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IFERROR(IF(Y228=0,"",ROUNDUP(Y228/H228,0)*0.0059),"")</f>
        <v/>
      </c>
      <c r="AA228" s="68" t="s">
        <v>45</v>
      </c>
      <c r="AB228" s="69" t="s">
        <v>45</v>
      </c>
      <c r="AC228" s="298" t="s">
        <v>377</v>
      </c>
      <c r="AG228" s="78"/>
      <c r="AJ228" s="84" t="s">
        <v>45</v>
      </c>
      <c r="AK228" s="84">
        <v>0</v>
      </c>
      <c r="BB228" s="299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384</v>
      </c>
      <c r="B229" s="63" t="s">
        <v>385</v>
      </c>
      <c r="C229" s="36">
        <v>4301041005</v>
      </c>
      <c r="D229" s="613">
        <v>4680115886711</v>
      </c>
      <c r="E229" s="613"/>
      <c r="F229" s="62">
        <v>5.5E-2</v>
      </c>
      <c r="G229" s="37">
        <v>18</v>
      </c>
      <c r="H229" s="62">
        <v>0.99</v>
      </c>
      <c r="I229" s="62">
        <v>1.18</v>
      </c>
      <c r="J229" s="37">
        <v>216</v>
      </c>
      <c r="K229" s="37" t="s">
        <v>274</v>
      </c>
      <c r="L229" s="37" t="s">
        <v>45</v>
      </c>
      <c r="M229" s="38" t="s">
        <v>273</v>
      </c>
      <c r="N229" s="38"/>
      <c r="O229" s="37">
        <v>90</v>
      </c>
      <c r="P229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29" s="615"/>
      <c r="R229" s="615"/>
      <c r="S229" s="615"/>
      <c r="T229" s="616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IFERROR(IF(Y229=0,"",ROUNDUP(Y229/H229,0)*0.0059),"")</f>
        <v/>
      </c>
      <c r="AA229" s="68" t="s">
        <v>45</v>
      </c>
      <c r="AB229" s="69" t="s">
        <v>45</v>
      </c>
      <c r="AC229" s="300" t="s">
        <v>377</v>
      </c>
      <c r="AG229" s="78"/>
      <c r="AJ229" s="84" t="s">
        <v>45</v>
      </c>
      <c r="AK229" s="84">
        <v>0</v>
      </c>
      <c r="BB229" s="301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620"/>
      <c r="B230" s="620"/>
      <c r="C230" s="620"/>
      <c r="D230" s="620"/>
      <c r="E230" s="620"/>
      <c r="F230" s="620"/>
      <c r="G230" s="620"/>
      <c r="H230" s="620"/>
      <c r="I230" s="620"/>
      <c r="J230" s="620"/>
      <c r="K230" s="620"/>
      <c r="L230" s="620"/>
      <c r="M230" s="620"/>
      <c r="N230" s="620"/>
      <c r="O230" s="621"/>
      <c r="P230" s="617" t="s">
        <v>40</v>
      </c>
      <c r="Q230" s="618"/>
      <c r="R230" s="618"/>
      <c r="S230" s="618"/>
      <c r="T230" s="618"/>
      <c r="U230" s="618"/>
      <c r="V230" s="619"/>
      <c r="W230" s="42" t="s">
        <v>39</v>
      </c>
      <c r="X230" s="43">
        <f>IFERROR(X225/H225,"0")+IFERROR(X226/H226,"0")+IFERROR(X227/H227,"0")+IFERROR(X228/H228,"0")+IFERROR(X229/H229,"0")</f>
        <v>0</v>
      </c>
      <c r="Y230" s="43">
        <f>IFERROR(Y225/H225,"0")+IFERROR(Y226/H226,"0")+IFERROR(Y227/H227,"0")+IFERROR(Y228/H228,"0")+IFERROR(Y229/H229,"0")</f>
        <v>0</v>
      </c>
      <c r="Z230" s="43">
        <f>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20"/>
      <c r="B231" s="620"/>
      <c r="C231" s="620"/>
      <c r="D231" s="620"/>
      <c r="E231" s="620"/>
      <c r="F231" s="620"/>
      <c r="G231" s="620"/>
      <c r="H231" s="620"/>
      <c r="I231" s="620"/>
      <c r="J231" s="620"/>
      <c r="K231" s="620"/>
      <c r="L231" s="620"/>
      <c r="M231" s="620"/>
      <c r="N231" s="620"/>
      <c r="O231" s="621"/>
      <c r="P231" s="617" t="s">
        <v>40</v>
      </c>
      <c r="Q231" s="618"/>
      <c r="R231" s="618"/>
      <c r="S231" s="618"/>
      <c r="T231" s="618"/>
      <c r="U231" s="618"/>
      <c r="V231" s="619"/>
      <c r="W231" s="42" t="s">
        <v>0</v>
      </c>
      <c r="X231" s="43">
        <f>IFERROR(SUM(X225:X229),"0")</f>
        <v>0</v>
      </c>
      <c r="Y231" s="43">
        <f>IFERROR(SUM(Y225:Y229),"0")</f>
        <v>0</v>
      </c>
      <c r="Z231" s="42"/>
      <c r="AA231" s="67"/>
      <c r="AB231" s="67"/>
      <c r="AC231" s="67"/>
    </row>
    <row r="232" spans="1:68" ht="16.5" customHeight="1" x14ac:dyDescent="0.25">
      <c r="A232" s="611" t="s">
        <v>386</v>
      </c>
      <c r="B232" s="611"/>
      <c r="C232" s="611"/>
      <c r="D232" s="611"/>
      <c r="E232" s="611"/>
      <c r="F232" s="611"/>
      <c r="G232" s="611"/>
      <c r="H232" s="611"/>
      <c r="I232" s="611"/>
      <c r="J232" s="611"/>
      <c r="K232" s="611"/>
      <c r="L232" s="611"/>
      <c r="M232" s="611"/>
      <c r="N232" s="611"/>
      <c r="O232" s="611"/>
      <c r="P232" s="611"/>
      <c r="Q232" s="611"/>
      <c r="R232" s="611"/>
      <c r="S232" s="611"/>
      <c r="T232" s="611"/>
      <c r="U232" s="611"/>
      <c r="V232" s="611"/>
      <c r="W232" s="611"/>
      <c r="X232" s="611"/>
      <c r="Y232" s="611"/>
      <c r="Z232" s="611"/>
      <c r="AA232" s="65"/>
      <c r="AB232" s="65"/>
      <c r="AC232" s="79"/>
    </row>
    <row r="233" spans="1:68" ht="14.25" customHeight="1" x14ac:dyDescent="0.25">
      <c r="A233" s="612" t="s">
        <v>108</v>
      </c>
      <c r="B233" s="612"/>
      <c r="C233" s="612"/>
      <c r="D233" s="612"/>
      <c r="E233" s="612"/>
      <c r="F233" s="612"/>
      <c r="G233" s="612"/>
      <c r="H233" s="612"/>
      <c r="I233" s="612"/>
      <c r="J233" s="612"/>
      <c r="K233" s="612"/>
      <c r="L233" s="612"/>
      <c r="M233" s="612"/>
      <c r="N233" s="612"/>
      <c r="O233" s="612"/>
      <c r="P233" s="612"/>
      <c r="Q233" s="612"/>
      <c r="R233" s="612"/>
      <c r="S233" s="612"/>
      <c r="T233" s="612"/>
      <c r="U233" s="612"/>
      <c r="V233" s="612"/>
      <c r="W233" s="612"/>
      <c r="X233" s="612"/>
      <c r="Y233" s="612"/>
      <c r="Z233" s="612"/>
      <c r="AA233" s="66"/>
      <c r="AB233" s="66"/>
      <c r="AC233" s="80"/>
    </row>
    <row r="234" spans="1:68" ht="27" customHeight="1" x14ac:dyDescent="0.25">
      <c r="A234" s="63" t="s">
        <v>387</v>
      </c>
      <c r="B234" s="63" t="s">
        <v>388</v>
      </c>
      <c r="C234" s="36">
        <v>4301011855</v>
      </c>
      <c r="D234" s="613">
        <v>4680115885837</v>
      </c>
      <c r="E234" s="613"/>
      <c r="F234" s="62">
        <v>1.35</v>
      </c>
      <c r="G234" s="37">
        <v>8</v>
      </c>
      <c r="H234" s="62">
        <v>10.8</v>
      </c>
      <c r="I234" s="62">
        <v>11.234999999999999</v>
      </c>
      <c r="J234" s="37">
        <v>64</v>
      </c>
      <c r="K234" s="37" t="s">
        <v>113</v>
      </c>
      <c r="L234" s="37" t="s">
        <v>45</v>
      </c>
      <c r="M234" s="38" t="s">
        <v>112</v>
      </c>
      <c r="N234" s="38"/>
      <c r="O234" s="37">
        <v>55</v>
      </c>
      <c r="P234" s="7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34" s="615"/>
      <c r="R234" s="615"/>
      <c r="S234" s="615"/>
      <c r="T234" s="61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t="37.5" customHeight="1" x14ac:dyDescent="0.25">
      <c r="A235" s="63" t="s">
        <v>390</v>
      </c>
      <c r="B235" s="63" t="s">
        <v>391</v>
      </c>
      <c r="C235" s="36">
        <v>4301011853</v>
      </c>
      <c r="D235" s="613">
        <v>4680115885851</v>
      </c>
      <c r="E235" s="613"/>
      <c r="F235" s="62">
        <v>1.35</v>
      </c>
      <c r="G235" s="37">
        <v>8</v>
      </c>
      <c r="H235" s="62">
        <v>10.8</v>
      </c>
      <c r="I235" s="62">
        <v>11.234999999999999</v>
      </c>
      <c r="J235" s="37">
        <v>64</v>
      </c>
      <c r="K235" s="37" t="s">
        <v>113</v>
      </c>
      <c r="L235" s="37" t="s">
        <v>45</v>
      </c>
      <c r="M235" s="38" t="s">
        <v>112</v>
      </c>
      <c r="N235" s="38"/>
      <c r="O235" s="37">
        <v>55</v>
      </c>
      <c r="P235" s="7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35" s="615"/>
      <c r="R235" s="615"/>
      <c r="S235" s="615"/>
      <c r="T235" s="61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04" t="s">
        <v>392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393</v>
      </c>
      <c r="B236" s="63" t="s">
        <v>394</v>
      </c>
      <c r="C236" s="36">
        <v>4301011850</v>
      </c>
      <c r="D236" s="613">
        <v>4680115885806</v>
      </c>
      <c r="E236" s="613"/>
      <c r="F236" s="62">
        <v>1.35</v>
      </c>
      <c r="G236" s="37">
        <v>8</v>
      </c>
      <c r="H236" s="62">
        <v>10.8</v>
      </c>
      <c r="I236" s="62">
        <v>11.234999999999999</v>
      </c>
      <c r="J236" s="37">
        <v>64</v>
      </c>
      <c r="K236" s="37" t="s">
        <v>113</v>
      </c>
      <c r="L236" s="37" t="s">
        <v>45</v>
      </c>
      <c r="M236" s="38" t="s">
        <v>112</v>
      </c>
      <c r="N236" s="38"/>
      <c r="O236" s="37">
        <v>55</v>
      </c>
      <c r="P236" s="7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36" s="615"/>
      <c r="R236" s="615"/>
      <c r="S236" s="615"/>
      <c r="T236" s="61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396</v>
      </c>
      <c r="B237" s="63" t="s">
        <v>397</v>
      </c>
      <c r="C237" s="36">
        <v>4301011852</v>
      </c>
      <c r="D237" s="613">
        <v>4680115885844</v>
      </c>
      <c r="E237" s="613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116</v>
      </c>
      <c r="L237" s="37" t="s">
        <v>45</v>
      </c>
      <c r="M237" s="38" t="s">
        <v>112</v>
      </c>
      <c r="N237" s="38"/>
      <c r="O237" s="37">
        <v>55</v>
      </c>
      <c r="P237" s="7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37" s="615"/>
      <c r="R237" s="615"/>
      <c r="S237" s="615"/>
      <c r="T237" s="61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08" t="s">
        <v>398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37.5" customHeight="1" x14ac:dyDescent="0.25">
      <c r="A238" s="63" t="s">
        <v>399</v>
      </c>
      <c r="B238" s="63" t="s">
        <v>400</v>
      </c>
      <c r="C238" s="36">
        <v>4301011851</v>
      </c>
      <c r="D238" s="613">
        <v>4680115885820</v>
      </c>
      <c r="E238" s="613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116</v>
      </c>
      <c r="L238" s="37" t="s">
        <v>45</v>
      </c>
      <c r="M238" s="38" t="s">
        <v>112</v>
      </c>
      <c r="N238" s="38"/>
      <c r="O238" s="37">
        <v>55</v>
      </c>
      <c r="P238" s="7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38" s="615"/>
      <c r="R238" s="615"/>
      <c r="S238" s="615"/>
      <c r="T238" s="61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0" t="s">
        <v>401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0"/>
      <c r="B239" s="620"/>
      <c r="C239" s="620"/>
      <c r="D239" s="620"/>
      <c r="E239" s="620"/>
      <c r="F239" s="620"/>
      <c r="G239" s="620"/>
      <c r="H239" s="620"/>
      <c r="I239" s="620"/>
      <c r="J239" s="620"/>
      <c r="K239" s="620"/>
      <c r="L239" s="620"/>
      <c r="M239" s="620"/>
      <c r="N239" s="620"/>
      <c r="O239" s="621"/>
      <c r="P239" s="617" t="s">
        <v>40</v>
      </c>
      <c r="Q239" s="618"/>
      <c r="R239" s="618"/>
      <c r="S239" s="618"/>
      <c r="T239" s="618"/>
      <c r="U239" s="618"/>
      <c r="V239" s="619"/>
      <c r="W239" s="42" t="s">
        <v>39</v>
      </c>
      <c r="X239" s="43">
        <f>IFERROR(X234/H234,"0")+IFERROR(X235/H235,"0")+IFERROR(X236/H236,"0")+IFERROR(X237/H237,"0")+IFERROR(X238/H238,"0")</f>
        <v>0</v>
      </c>
      <c r="Y239" s="43">
        <f>IFERROR(Y234/H234,"0")+IFERROR(Y235/H235,"0")+IFERROR(Y236/H236,"0")+IFERROR(Y237/H237,"0")+IFERROR(Y238/H238,"0")</f>
        <v>0</v>
      </c>
      <c r="Z239" s="43">
        <f>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20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17" t="s">
        <v>40</v>
      </c>
      <c r="Q240" s="618"/>
      <c r="R240" s="618"/>
      <c r="S240" s="618"/>
      <c r="T240" s="618"/>
      <c r="U240" s="618"/>
      <c r="V240" s="619"/>
      <c r="W240" s="42" t="s">
        <v>0</v>
      </c>
      <c r="X240" s="43">
        <f>IFERROR(SUM(X234:X238),"0")</f>
        <v>0</v>
      </c>
      <c r="Y240" s="43">
        <f>IFERROR(SUM(Y234:Y238),"0")</f>
        <v>0</v>
      </c>
      <c r="Z240" s="42"/>
      <c r="AA240" s="67"/>
      <c r="AB240" s="67"/>
      <c r="AC240" s="67"/>
    </row>
    <row r="241" spans="1:68" ht="16.5" customHeight="1" x14ac:dyDescent="0.25">
      <c r="A241" s="611" t="s">
        <v>402</v>
      </c>
      <c r="B241" s="611"/>
      <c r="C241" s="611"/>
      <c r="D241" s="611"/>
      <c r="E241" s="611"/>
      <c r="F241" s="611"/>
      <c r="G241" s="611"/>
      <c r="H241" s="611"/>
      <c r="I241" s="611"/>
      <c r="J241" s="611"/>
      <c r="K241" s="611"/>
      <c r="L241" s="611"/>
      <c r="M241" s="611"/>
      <c r="N241" s="611"/>
      <c r="O241" s="611"/>
      <c r="P241" s="611"/>
      <c r="Q241" s="611"/>
      <c r="R241" s="611"/>
      <c r="S241" s="611"/>
      <c r="T241" s="611"/>
      <c r="U241" s="611"/>
      <c r="V241" s="611"/>
      <c r="W241" s="611"/>
      <c r="X241" s="611"/>
      <c r="Y241" s="611"/>
      <c r="Z241" s="611"/>
      <c r="AA241" s="65"/>
      <c r="AB241" s="65"/>
      <c r="AC241" s="79"/>
    </row>
    <row r="242" spans="1:68" ht="14.25" customHeight="1" x14ac:dyDescent="0.25">
      <c r="A242" s="612" t="s">
        <v>108</v>
      </c>
      <c r="B242" s="612"/>
      <c r="C242" s="612"/>
      <c r="D242" s="612"/>
      <c r="E242" s="612"/>
      <c r="F242" s="612"/>
      <c r="G242" s="612"/>
      <c r="H242" s="612"/>
      <c r="I242" s="612"/>
      <c r="J242" s="612"/>
      <c r="K242" s="612"/>
      <c r="L242" s="612"/>
      <c r="M242" s="612"/>
      <c r="N242" s="612"/>
      <c r="O242" s="612"/>
      <c r="P242" s="612"/>
      <c r="Q242" s="612"/>
      <c r="R242" s="612"/>
      <c r="S242" s="612"/>
      <c r="T242" s="612"/>
      <c r="U242" s="612"/>
      <c r="V242" s="612"/>
      <c r="W242" s="612"/>
      <c r="X242" s="612"/>
      <c r="Y242" s="612"/>
      <c r="Z242" s="612"/>
      <c r="AA242" s="66"/>
      <c r="AB242" s="66"/>
      <c r="AC242" s="80"/>
    </row>
    <row r="243" spans="1:68" ht="27" customHeight="1" x14ac:dyDescent="0.25">
      <c r="A243" s="63" t="s">
        <v>403</v>
      </c>
      <c r="B243" s="63" t="s">
        <v>404</v>
      </c>
      <c r="C243" s="36">
        <v>4301011223</v>
      </c>
      <c r="D243" s="613">
        <v>4607091383423</v>
      </c>
      <c r="E243" s="613"/>
      <c r="F243" s="62">
        <v>1.35</v>
      </c>
      <c r="G243" s="37">
        <v>8</v>
      </c>
      <c r="H243" s="62">
        <v>10.8</v>
      </c>
      <c r="I243" s="62">
        <v>11.331</v>
      </c>
      <c r="J243" s="37">
        <v>64</v>
      </c>
      <c r="K243" s="37" t="s">
        <v>113</v>
      </c>
      <c r="L243" s="37" t="s">
        <v>45</v>
      </c>
      <c r="M243" s="38" t="s">
        <v>86</v>
      </c>
      <c r="N243" s="38"/>
      <c r="O243" s="37">
        <v>35</v>
      </c>
      <c r="P243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43" s="615"/>
      <c r="R243" s="615"/>
      <c r="S243" s="615"/>
      <c r="T243" s="61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12" t="s">
        <v>111</v>
      </c>
      <c r="AG243" s="78"/>
      <c r="AJ243" s="84" t="s">
        <v>45</v>
      </c>
      <c r="AK243" s="84">
        <v>0</v>
      </c>
      <c r="BB243" s="313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405</v>
      </c>
      <c r="B244" s="63" t="s">
        <v>406</v>
      </c>
      <c r="C244" s="36">
        <v>4301012199</v>
      </c>
      <c r="D244" s="613">
        <v>4680115886957</v>
      </c>
      <c r="E244" s="613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113</v>
      </c>
      <c r="L244" s="37" t="s">
        <v>45</v>
      </c>
      <c r="M244" s="38" t="s">
        <v>86</v>
      </c>
      <c r="N244" s="38"/>
      <c r="O244" s="37">
        <v>30</v>
      </c>
      <c r="P244" s="735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44" s="615"/>
      <c r="R244" s="615"/>
      <c r="S244" s="615"/>
      <c r="T244" s="61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14" t="s">
        <v>407</v>
      </c>
      <c r="AG244" s="78"/>
      <c r="AJ244" s="84" t="s">
        <v>45</v>
      </c>
      <c r="AK244" s="84">
        <v>0</v>
      </c>
      <c r="BB244" s="31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4301012098</v>
      </c>
      <c r="D245" s="613">
        <v>4680115885660</v>
      </c>
      <c r="E245" s="613"/>
      <c r="F245" s="62">
        <v>1.35</v>
      </c>
      <c r="G245" s="37">
        <v>8</v>
      </c>
      <c r="H245" s="62">
        <v>10.8</v>
      </c>
      <c r="I245" s="62">
        <v>11.234999999999999</v>
      </c>
      <c r="J245" s="37">
        <v>64</v>
      </c>
      <c r="K245" s="37" t="s">
        <v>113</v>
      </c>
      <c r="L245" s="37" t="s">
        <v>45</v>
      </c>
      <c r="M245" s="38" t="s">
        <v>86</v>
      </c>
      <c r="N245" s="38"/>
      <c r="O245" s="37">
        <v>35</v>
      </c>
      <c r="P245" s="7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45" s="615"/>
      <c r="R245" s="615"/>
      <c r="S245" s="615"/>
      <c r="T245" s="61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16" t="s">
        <v>410</v>
      </c>
      <c r="AG245" s="78"/>
      <c r="AJ245" s="84" t="s">
        <v>45</v>
      </c>
      <c r="AK245" s="84">
        <v>0</v>
      </c>
      <c r="BB245" s="317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37.5" customHeight="1" x14ac:dyDescent="0.25">
      <c r="A246" s="63" t="s">
        <v>411</v>
      </c>
      <c r="B246" s="63" t="s">
        <v>412</v>
      </c>
      <c r="C246" s="36">
        <v>4301012176</v>
      </c>
      <c r="D246" s="613">
        <v>4680115886773</v>
      </c>
      <c r="E246" s="613"/>
      <c r="F246" s="62">
        <v>0.9</v>
      </c>
      <c r="G246" s="37">
        <v>10</v>
      </c>
      <c r="H246" s="62">
        <v>9</v>
      </c>
      <c r="I246" s="62">
        <v>9.4350000000000005</v>
      </c>
      <c r="J246" s="37">
        <v>64</v>
      </c>
      <c r="K246" s="37" t="s">
        <v>113</v>
      </c>
      <c r="L246" s="37" t="s">
        <v>45</v>
      </c>
      <c r="M246" s="38" t="s">
        <v>112</v>
      </c>
      <c r="N246" s="38"/>
      <c r="O246" s="37">
        <v>31</v>
      </c>
      <c r="P246" s="737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46" s="615"/>
      <c r="R246" s="615"/>
      <c r="S246" s="615"/>
      <c r="T246" s="61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18" t="s">
        <v>413</v>
      </c>
      <c r="AG246" s="78"/>
      <c r="AJ246" s="84" t="s">
        <v>45</v>
      </c>
      <c r="AK246" s="84">
        <v>0</v>
      </c>
      <c r="BB246" s="31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20"/>
      <c r="B247" s="620"/>
      <c r="C247" s="620"/>
      <c r="D247" s="620"/>
      <c r="E247" s="620"/>
      <c r="F247" s="620"/>
      <c r="G247" s="620"/>
      <c r="H247" s="620"/>
      <c r="I247" s="620"/>
      <c r="J247" s="620"/>
      <c r="K247" s="620"/>
      <c r="L247" s="620"/>
      <c r="M247" s="620"/>
      <c r="N247" s="620"/>
      <c r="O247" s="621"/>
      <c r="P247" s="617" t="s">
        <v>40</v>
      </c>
      <c r="Q247" s="618"/>
      <c r="R247" s="618"/>
      <c r="S247" s="618"/>
      <c r="T247" s="618"/>
      <c r="U247" s="618"/>
      <c r="V247" s="619"/>
      <c r="W247" s="42" t="s">
        <v>39</v>
      </c>
      <c r="X247" s="43">
        <f>IFERROR(X243/H243,"0")+IFERROR(X244/H244,"0")+IFERROR(X245/H245,"0")+IFERROR(X246/H246,"0")</f>
        <v>0</v>
      </c>
      <c r="Y247" s="43">
        <f>IFERROR(Y243/H243,"0")+IFERROR(Y244/H244,"0")+IFERROR(Y245/H245,"0")+IFERROR(Y246/H246,"0")</f>
        <v>0</v>
      </c>
      <c r="Z247" s="43">
        <f>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20"/>
      <c r="B248" s="620"/>
      <c r="C248" s="620"/>
      <c r="D248" s="620"/>
      <c r="E248" s="620"/>
      <c r="F248" s="620"/>
      <c r="G248" s="620"/>
      <c r="H248" s="620"/>
      <c r="I248" s="620"/>
      <c r="J248" s="620"/>
      <c r="K248" s="620"/>
      <c r="L248" s="620"/>
      <c r="M248" s="620"/>
      <c r="N248" s="620"/>
      <c r="O248" s="621"/>
      <c r="P248" s="617" t="s">
        <v>40</v>
      </c>
      <c r="Q248" s="618"/>
      <c r="R248" s="618"/>
      <c r="S248" s="618"/>
      <c r="T248" s="618"/>
      <c r="U248" s="618"/>
      <c r="V248" s="619"/>
      <c r="W248" s="42" t="s">
        <v>0</v>
      </c>
      <c r="X248" s="43">
        <f>IFERROR(SUM(X243:X246),"0")</f>
        <v>0</v>
      </c>
      <c r="Y248" s="43">
        <f>IFERROR(SUM(Y243:Y246),"0")</f>
        <v>0</v>
      </c>
      <c r="Z248" s="42"/>
      <c r="AA248" s="67"/>
      <c r="AB248" s="67"/>
      <c r="AC248" s="67"/>
    </row>
    <row r="249" spans="1:68" ht="16.5" customHeight="1" x14ac:dyDescent="0.25">
      <c r="A249" s="611" t="s">
        <v>414</v>
      </c>
      <c r="B249" s="611"/>
      <c r="C249" s="611"/>
      <c r="D249" s="611"/>
      <c r="E249" s="611"/>
      <c r="F249" s="611"/>
      <c r="G249" s="611"/>
      <c r="H249" s="611"/>
      <c r="I249" s="611"/>
      <c r="J249" s="611"/>
      <c r="K249" s="611"/>
      <c r="L249" s="611"/>
      <c r="M249" s="611"/>
      <c r="N249" s="611"/>
      <c r="O249" s="611"/>
      <c r="P249" s="611"/>
      <c r="Q249" s="611"/>
      <c r="R249" s="611"/>
      <c r="S249" s="611"/>
      <c r="T249" s="611"/>
      <c r="U249" s="611"/>
      <c r="V249" s="611"/>
      <c r="W249" s="611"/>
      <c r="X249" s="611"/>
      <c r="Y249" s="611"/>
      <c r="Z249" s="611"/>
      <c r="AA249" s="65"/>
      <c r="AB249" s="65"/>
      <c r="AC249" s="79"/>
    </row>
    <row r="250" spans="1:68" ht="14.25" customHeight="1" x14ac:dyDescent="0.25">
      <c r="A250" s="612" t="s">
        <v>82</v>
      </c>
      <c r="B250" s="612"/>
      <c r="C250" s="612"/>
      <c r="D250" s="612"/>
      <c r="E250" s="612"/>
      <c r="F250" s="612"/>
      <c r="G250" s="612"/>
      <c r="H250" s="612"/>
      <c r="I250" s="612"/>
      <c r="J250" s="612"/>
      <c r="K250" s="612"/>
      <c r="L250" s="612"/>
      <c r="M250" s="612"/>
      <c r="N250" s="612"/>
      <c r="O250" s="612"/>
      <c r="P250" s="612"/>
      <c r="Q250" s="612"/>
      <c r="R250" s="612"/>
      <c r="S250" s="612"/>
      <c r="T250" s="612"/>
      <c r="U250" s="612"/>
      <c r="V250" s="612"/>
      <c r="W250" s="612"/>
      <c r="X250" s="612"/>
      <c r="Y250" s="612"/>
      <c r="Z250" s="612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4301051893</v>
      </c>
      <c r="D251" s="613">
        <v>4680115886186</v>
      </c>
      <c r="E251" s="613"/>
      <c r="F251" s="62">
        <v>0.3</v>
      </c>
      <c r="G251" s="37">
        <v>6</v>
      </c>
      <c r="H251" s="62">
        <v>1.8</v>
      </c>
      <c r="I251" s="62">
        <v>1.98</v>
      </c>
      <c r="J251" s="37">
        <v>182</v>
      </c>
      <c r="K251" s="37" t="s">
        <v>87</v>
      </c>
      <c r="L251" s="37" t="s">
        <v>45</v>
      </c>
      <c r="M251" s="38" t="s">
        <v>86</v>
      </c>
      <c r="N251" s="38"/>
      <c r="O251" s="37">
        <v>45</v>
      </c>
      <c r="P251" s="7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51" s="615"/>
      <c r="R251" s="615"/>
      <c r="S251" s="615"/>
      <c r="T251" s="61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20" t="s">
        <v>417</v>
      </c>
      <c r="AG251" s="78"/>
      <c r="AJ251" s="84" t="s">
        <v>45</v>
      </c>
      <c r="AK251" s="84">
        <v>0</v>
      </c>
      <c r="BB251" s="321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4301051795</v>
      </c>
      <c r="D252" s="613">
        <v>4680115881228</v>
      </c>
      <c r="E252" s="613"/>
      <c r="F252" s="62">
        <v>0.4</v>
      </c>
      <c r="G252" s="37">
        <v>6</v>
      </c>
      <c r="H252" s="62">
        <v>2.4</v>
      </c>
      <c r="I252" s="62">
        <v>2.6520000000000001</v>
      </c>
      <c r="J252" s="37">
        <v>182</v>
      </c>
      <c r="K252" s="37" t="s">
        <v>87</v>
      </c>
      <c r="L252" s="37" t="s">
        <v>45</v>
      </c>
      <c r="M252" s="38" t="s">
        <v>94</v>
      </c>
      <c r="N252" s="38"/>
      <c r="O252" s="37">
        <v>40</v>
      </c>
      <c r="P25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52" s="615"/>
      <c r="R252" s="615"/>
      <c r="S252" s="615"/>
      <c r="T252" s="61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22" t="s">
        <v>420</v>
      </c>
      <c r="AG252" s="78"/>
      <c r="AJ252" s="84" t="s">
        <v>45</v>
      </c>
      <c r="AK252" s="84">
        <v>0</v>
      </c>
      <c r="BB252" s="323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421</v>
      </c>
      <c r="B253" s="63" t="s">
        <v>422</v>
      </c>
      <c r="C253" s="36">
        <v>4301051388</v>
      </c>
      <c r="D253" s="613">
        <v>4680115881211</v>
      </c>
      <c r="E253" s="613"/>
      <c r="F253" s="62">
        <v>0.4</v>
      </c>
      <c r="G253" s="37">
        <v>6</v>
      </c>
      <c r="H253" s="62">
        <v>2.4</v>
      </c>
      <c r="I253" s="62">
        <v>2.58</v>
      </c>
      <c r="J253" s="37">
        <v>182</v>
      </c>
      <c r="K253" s="37" t="s">
        <v>87</v>
      </c>
      <c r="L253" s="37" t="s">
        <v>45</v>
      </c>
      <c r="M253" s="38" t="s">
        <v>86</v>
      </c>
      <c r="N253" s="38"/>
      <c r="O253" s="37">
        <v>45</v>
      </c>
      <c r="P253" s="74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53" s="615"/>
      <c r="R253" s="615"/>
      <c r="S253" s="615"/>
      <c r="T253" s="61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IFERROR(IF(Y253=0,"",ROUNDUP(Y253/H253,0)*0.00651),"")</f>
        <v/>
      </c>
      <c r="AA253" s="68" t="s">
        <v>45</v>
      </c>
      <c r="AB253" s="69" t="s">
        <v>45</v>
      </c>
      <c r="AC253" s="324" t="s">
        <v>423</v>
      </c>
      <c r="AG253" s="78"/>
      <c r="AJ253" s="84" t="s">
        <v>45</v>
      </c>
      <c r="AK253" s="84">
        <v>0</v>
      </c>
      <c r="BB253" s="325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20"/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1"/>
      <c r="P254" s="617" t="s">
        <v>40</v>
      </c>
      <c r="Q254" s="618"/>
      <c r="R254" s="618"/>
      <c r="S254" s="618"/>
      <c r="T254" s="618"/>
      <c r="U254" s="618"/>
      <c r="V254" s="619"/>
      <c r="W254" s="42" t="s">
        <v>39</v>
      </c>
      <c r="X254" s="43">
        <f>IFERROR(X251/H251,"0")+IFERROR(X252/H252,"0")+IFERROR(X253/H253,"0")</f>
        <v>0</v>
      </c>
      <c r="Y254" s="43">
        <f>IFERROR(Y251/H251,"0")+IFERROR(Y252/H252,"0")+IFERROR(Y253/H253,"0")</f>
        <v>0</v>
      </c>
      <c r="Z254" s="43">
        <f>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20"/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1"/>
      <c r="P255" s="617" t="s">
        <v>40</v>
      </c>
      <c r="Q255" s="618"/>
      <c r="R255" s="618"/>
      <c r="S255" s="618"/>
      <c r="T255" s="618"/>
      <c r="U255" s="618"/>
      <c r="V255" s="619"/>
      <c r="W255" s="42" t="s">
        <v>0</v>
      </c>
      <c r="X255" s="43">
        <f>IFERROR(SUM(X251:X253),"0")</f>
        <v>0</v>
      </c>
      <c r="Y255" s="43">
        <f>IFERROR(SUM(Y251:Y253),"0")</f>
        <v>0</v>
      </c>
      <c r="Z255" s="42"/>
      <c r="AA255" s="67"/>
      <c r="AB255" s="67"/>
      <c r="AC255" s="67"/>
    </row>
    <row r="256" spans="1:68" ht="16.5" customHeight="1" x14ac:dyDescent="0.25">
      <c r="A256" s="611" t="s">
        <v>424</v>
      </c>
      <c r="B256" s="611"/>
      <c r="C256" s="611"/>
      <c r="D256" s="611"/>
      <c r="E256" s="611"/>
      <c r="F256" s="611"/>
      <c r="G256" s="611"/>
      <c r="H256" s="611"/>
      <c r="I256" s="611"/>
      <c r="J256" s="611"/>
      <c r="K256" s="611"/>
      <c r="L256" s="611"/>
      <c r="M256" s="611"/>
      <c r="N256" s="611"/>
      <c r="O256" s="611"/>
      <c r="P256" s="611"/>
      <c r="Q256" s="611"/>
      <c r="R256" s="611"/>
      <c r="S256" s="611"/>
      <c r="T256" s="611"/>
      <c r="U256" s="611"/>
      <c r="V256" s="611"/>
      <c r="W256" s="611"/>
      <c r="X256" s="611"/>
      <c r="Y256" s="611"/>
      <c r="Z256" s="611"/>
      <c r="AA256" s="65"/>
      <c r="AB256" s="65"/>
      <c r="AC256" s="79"/>
    </row>
    <row r="257" spans="1:68" ht="14.25" customHeight="1" x14ac:dyDescent="0.25">
      <c r="A257" s="612" t="s">
        <v>76</v>
      </c>
      <c r="B257" s="612"/>
      <c r="C257" s="612"/>
      <c r="D257" s="612"/>
      <c r="E257" s="612"/>
      <c r="F257" s="612"/>
      <c r="G257" s="612"/>
      <c r="H257" s="612"/>
      <c r="I257" s="612"/>
      <c r="J257" s="612"/>
      <c r="K257" s="612"/>
      <c r="L257" s="612"/>
      <c r="M257" s="612"/>
      <c r="N257" s="612"/>
      <c r="O257" s="612"/>
      <c r="P257" s="612"/>
      <c r="Q257" s="612"/>
      <c r="R257" s="612"/>
      <c r="S257" s="612"/>
      <c r="T257" s="612"/>
      <c r="U257" s="612"/>
      <c r="V257" s="612"/>
      <c r="W257" s="612"/>
      <c r="X257" s="612"/>
      <c r="Y257" s="612"/>
      <c r="Z257" s="612"/>
      <c r="AA257" s="66"/>
      <c r="AB257" s="66"/>
      <c r="AC257" s="80"/>
    </row>
    <row r="258" spans="1:68" ht="27" customHeight="1" x14ac:dyDescent="0.25">
      <c r="A258" s="63" t="s">
        <v>425</v>
      </c>
      <c r="B258" s="63" t="s">
        <v>426</v>
      </c>
      <c r="C258" s="36">
        <v>4301031307</v>
      </c>
      <c r="D258" s="613">
        <v>4680115880344</v>
      </c>
      <c r="E258" s="613"/>
      <c r="F258" s="62">
        <v>0.28000000000000003</v>
      </c>
      <c r="G258" s="37">
        <v>6</v>
      </c>
      <c r="H258" s="62">
        <v>1.68</v>
      </c>
      <c r="I258" s="62">
        <v>1.78</v>
      </c>
      <c r="J258" s="37">
        <v>234</v>
      </c>
      <c r="K258" s="37" t="s">
        <v>81</v>
      </c>
      <c r="L258" s="37" t="s">
        <v>45</v>
      </c>
      <c r="M258" s="38" t="s">
        <v>80</v>
      </c>
      <c r="N258" s="38"/>
      <c r="O258" s="37">
        <v>40</v>
      </c>
      <c r="P258" s="74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58" s="615"/>
      <c r="R258" s="615"/>
      <c r="S258" s="615"/>
      <c r="T258" s="61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26" t="s">
        <v>427</v>
      </c>
      <c r="AG258" s="78"/>
      <c r="AJ258" s="84" t="s">
        <v>45</v>
      </c>
      <c r="AK258" s="84">
        <v>0</v>
      </c>
      <c r="BB258" s="327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428</v>
      </c>
      <c r="B259" s="63" t="s">
        <v>429</v>
      </c>
      <c r="C259" s="36">
        <v>4301031429</v>
      </c>
      <c r="D259" s="613">
        <v>4680115886919</v>
      </c>
      <c r="E259" s="613"/>
      <c r="F259" s="62">
        <v>0.4</v>
      </c>
      <c r="G259" s="37">
        <v>6</v>
      </c>
      <c r="H259" s="62">
        <v>2.4</v>
      </c>
      <c r="I259" s="62">
        <v>2.58</v>
      </c>
      <c r="J259" s="37">
        <v>182</v>
      </c>
      <c r="K259" s="37" t="s">
        <v>87</v>
      </c>
      <c r="L259" s="37" t="s">
        <v>45</v>
      </c>
      <c r="M259" s="38" t="s">
        <v>80</v>
      </c>
      <c r="N259" s="38"/>
      <c r="O259" s="37">
        <v>40</v>
      </c>
      <c r="P259" s="74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59" s="615"/>
      <c r="R259" s="615"/>
      <c r="S259" s="615"/>
      <c r="T259" s="61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IFERROR(IF(Y259=0,"",ROUNDUP(Y259/H259,0)*0.00651),"")</f>
        <v/>
      </c>
      <c r="AA259" s="68" t="s">
        <v>45</v>
      </c>
      <c r="AB259" s="69" t="s">
        <v>45</v>
      </c>
      <c r="AC259" s="328" t="s">
        <v>430</v>
      </c>
      <c r="AG259" s="78"/>
      <c r="AJ259" s="84" t="s">
        <v>45</v>
      </c>
      <c r="AK259" s="84">
        <v>0</v>
      </c>
      <c r="BB259" s="329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20"/>
      <c r="B260" s="620"/>
      <c r="C260" s="620"/>
      <c r="D260" s="620"/>
      <c r="E260" s="620"/>
      <c r="F260" s="620"/>
      <c r="G260" s="620"/>
      <c r="H260" s="620"/>
      <c r="I260" s="620"/>
      <c r="J260" s="620"/>
      <c r="K260" s="620"/>
      <c r="L260" s="620"/>
      <c r="M260" s="620"/>
      <c r="N260" s="620"/>
      <c r="O260" s="621"/>
      <c r="P260" s="617" t="s">
        <v>40</v>
      </c>
      <c r="Q260" s="618"/>
      <c r="R260" s="618"/>
      <c r="S260" s="618"/>
      <c r="T260" s="618"/>
      <c r="U260" s="618"/>
      <c r="V260" s="619"/>
      <c r="W260" s="42" t="s">
        <v>39</v>
      </c>
      <c r="X260" s="43">
        <f>IFERROR(X258/H258,"0")+IFERROR(X259/H259,"0")</f>
        <v>0</v>
      </c>
      <c r="Y260" s="43">
        <f>IFERROR(Y258/H258,"0")+IFERROR(Y259/H259,"0")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620"/>
      <c r="B261" s="620"/>
      <c r="C261" s="620"/>
      <c r="D261" s="620"/>
      <c r="E261" s="620"/>
      <c r="F261" s="620"/>
      <c r="G261" s="620"/>
      <c r="H261" s="620"/>
      <c r="I261" s="620"/>
      <c r="J261" s="620"/>
      <c r="K261" s="620"/>
      <c r="L261" s="620"/>
      <c r="M261" s="620"/>
      <c r="N261" s="620"/>
      <c r="O261" s="621"/>
      <c r="P261" s="617" t="s">
        <v>40</v>
      </c>
      <c r="Q261" s="618"/>
      <c r="R261" s="618"/>
      <c r="S261" s="618"/>
      <c r="T261" s="618"/>
      <c r="U261" s="618"/>
      <c r="V261" s="619"/>
      <c r="W261" s="42" t="s">
        <v>0</v>
      </c>
      <c r="X261" s="43">
        <f>IFERROR(SUM(X258:X259),"0")</f>
        <v>0</v>
      </c>
      <c r="Y261" s="43">
        <f>IFERROR(SUM(Y258:Y259),"0")</f>
        <v>0</v>
      </c>
      <c r="Z261" s="42"/>
      <c r="AA261" s="67"/>
      <c r="AB261" s="67"/>
      <c r="AC261" s="67"/>
    </row>
    <row r="262" spans="1:68" ht="14.25" customHeight="1" x14ac:dyDescent="0.25">
      <c r="A262" s="612" t="s">
        <v>82</v>
      </c>
      <c r="B262" s="612"/>
      <c r="C262" s="612"/>
      <c r="D262" s="612"/>
      <c r="E262" s="612"/>
      <c r="F262" s="612"/>
      <c r="G262" s="612"/>
      <c r="H262" s="612"/>
      <c r="I262" s="612"/>
      <c r="J262" s="612"/>
      <c r="K262" s="612"/>
      <c r="L262" s="612"/>
      <c r="M262" s="612"/>
      <c r="N262" s="612"/>
      <c r="O262" s="612"/>
      <c r="P262" s="612"/>
      <c r="Q262" s="612"/>
      <c r="R262" s="612"/>
      <c r="S262" s="612"/>
      <c r="T262" s="612"/>
      <c r="U262" s="612"/>
      <c r="V262" s="612"/>
      <c r="W262" s="612"/>
      <c r="X262" s="612"/>
      <c r="Y262" s="612"/>
      <c r="Z262" s="612"/>
      <c r="AA262" s="66"/>
      <c r="AB262" s="66"/>
      <c r="AC262" s="80"/>
    </row>
    <row r="263" spans="1:68" ht="37.5" customHeight="1" x14ac:dyDescent="0.25">
      <c r="A263" s="63" t="s">
        <v>431</v>
      </c>
      <c r="B263" s="63" t="s">
        <v>432</v>
      </c>
      <c r="C263" s="36">
        <v>4301051782</v>
      </c>
      <c r="D263" s="613">
        <v>4680115884618</v>
      </c>
      <c r="E263" s="613"/>
      <c r="F263" s="62">
        <v>0.6</v>
      </c>
      <c r="G263" s="37">
        <v>6</v>
      </c>
      <c r="H263" s="62">
        <v>3.6</v>
      </c>
      <c r="I263" s="62">
        <v>3.81</v>
      </c>
      <c r="J263" s="37">
        <v>132</v>
      </c>
      <c r="K263" s="37" t="s">
        <v>116</v>
      </c>
      <c r="L263" s="37" t="s">
        <v>45</v>
      </c>
      <c r="M263" s="38" t="s">
        <v>86</v>
      </c>
      <c r="N263" s="38"/>
      <c r="O263" s="37">
        <v>45</v>
      </c>
      <c r="P263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63" s="615"/>
      <c r="R263" s="615"/>
      <c r="S263" s="615"/>
      <c r="T263" s="61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30" t="s">
        <v>433</v>
      </c>
      <c r="AG263" s="78"/>
      <c r="AJ263" s="84" t="s">
        <v>45</v>
      </c>
      <c r="AK263" s="84">
        <v>0</v>
      </c>
      <c r="BB263" s="331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20"/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1"/>
      <c r="P264" s="617" t="s">
        <v>40</v>
      </c>
      <c r="Q264" s="618"/>
      <c r="R264" s="618"/>
      <c r="S264" s="618"/>
      <c r="T264" s="618"/>
      <c r="U264" s="618"/>
      <c r="V264" s="619"/>
      <c r="W264" s="42" t="s">
        <v>39</v>
      </c>
      <c r="X264" s="43">
        <f>IFERROR(X263/H263,"0")</f>
        <v>0</v>
      </c>
      <c r="Y264" s="43">
        <f>IFERROR(Y263/H263,"0")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620"/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1"/>
      <c r="P265" s="617" t="s">
        <v>40</v>
      </c>
      <c r="Q265" s="618"/>
      <c r="R265" s="618"/>
      <c r="S265" s="618"/>
      <c r="T265" s="618"/>
      <c r="U265" s="618"/>
      <c r="V265" s="619"/>
      <c r="W265" s="42" t="s">
        <v>0</v>
      </c>
      <c r="X265" s="43">
        <f>IFERROR(SUM(X263:X263),"0")</f>
        <v>0</v>
      </c>
      <c r="Y265" s="43">
        <f>IFERROR(SUM(Y263:Y263),"0")</f>
        <v>0</v>
      </c>
      <c r="Z265" s="42"/>
      <c r="AA265" s="67"/>
      <c r="AB265" s="67"/>
      <c r="AC265" s="67"/>
    </row>
    <row r="266" spans="1:68" ht="16.5" customHeight="1" x14ac:dyDescent="0.25">
      <c r="A266" s="611" t="s">
        <v>434</v>
      </c>
      <c r="B266" s="611"/>
      <c r="C266" s="611"/>
      <c r="D266" s="611"/>
      <c r="E266" s="611"/>
      <c r="F266" s="611"/>
      <c r="G266" s="611"/>
      <c r="H266" s="611"/>
      <c r="I266" s="611"/>
      <c r="J266" s="611"/>
      <c r="K266" s="611"/>
      <c r="L266" s="611"/>
      <c r="M266" s="611"/>
      <c r="N266" s="611"/>
      <c r="O266" s="611"/>
      <c r="P266" s="611"/>
      <c r="Q266" s="611"/>
      <c r="R266" s="611"/>
      <c r="S266" s="611"/>
      <c r="T266" s="611"/>
      <c r="U266" s="611"/>
      <c r="V266" s="611"/>
      <c r="W266" s="611"/>
      <c r="X266" s="611"/>
      <c r="Y266" s="611"/>
      <c r="Z266" s="611"/>
      <c r="AA266" s="65"/>
      <c r="AB266" s="65"/>
      <c r="AC266" s="79"/>
    </row>
    <row r="267" spans="1:68" ht="14.25" customHeight="1" x14ac:dyDescent="0.25">
      <c r="A267" s="612" t="s">
        <v>108</v>
      </c>
      <c r="B267" s="612"/>
      <c r="C267" s="612"/>
      <c r="D267" s="612"/>
      <c r="E267" s="612"/>
      <c r="F267" s="612"/>
      <c r="G267" s="612"/>
      <c r="H267" s="612"/>
      <c r="I267" s="612"/>
      <c r="J267" s="612"/>
      <c r="K267" s="612"/>
      <c r="L267" s="612"/>
      <c r="M267" s="612"/>
      <c r="N267" s="612"/>
      <c r="O267" s="612"/>
      <c r="P267" s="612"/>
      <c r="Q267" s="612"/>
      <c r="R267" s="612"/>
      <c r="S267" s="612"/>
      <c r="T267" s="612"/>
      <c r="U267" s="612"/>
      <c r="V267" s="612"/>
      <c r="W267" s="612"/>
      <c r="X267" s="612"/>
      <c r="Y267" s="612"/>
      <c r="Z267" s="612"/>
      <c r="AA267" s="66"/>
      <c r="AB267" s="66"/>
      <c r="AC267" s="80"/>
    </row>
    <row r="268" spans="1:68" ht="27" customHeight="1" x14ac:dyDescent="0.25">
      <c r="A268" s="63" t="s">
        <v>435</v>
      </c>
      <c r="B268" s="63" t="s">
        <v>436</v>
      </c>
      <c r="C268" s="36">
        <v>4301011662</v>
      </c>
      <c r="D268" s="613">
        <v>4680115883703</v>
      </c>
      <c r="E268" s="613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113</v>
      </c>
      <c r="L268" s="37" t="s">
        <v>45</v>
      </c>
      <c r="M268" s="38" t="s">
        <v>112</v>
      </c>
      <c r="N268" s="38"/>
      <c r="O268" s="37">
        <v>55</v>
      </c>
      <c r="P268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68" s="615"/>
      <c r="R268" s="615"/>
      <c r="S268" s="615"/>
      <c r="T268" s="61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438</v>
      </c>
      <c r="AB268" s="69" t="s">
        <v>45</v>
      </c>
      <c r="AC268" s="332" t="s">
        <v>437</v>
      </c>
      <c r="AG268" s="78"/>
      <c r="AJ268" s="84" t="s">
        <v>45</v>
      </c>
      <c r="AK268" s="84">
        <v>0</v>
      </c>
      <c r="BB268" s="33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20"/>
      <c r="B269" s="620"/>
      <c r="C269" s="620"/>
      <c r="D269" s="620"/>
      <c r="E269" s="620"/>
      <c r="F269" s="620"/>
      <c r="G269" s="620"/>
      <c r="H269" s="620"/>
      <c r="I269" s="620"/>
      <c r="J269" s="620"/>
      <c r="K269" s="620"/>
      <c r="L269" s="620"/>
      <c r="M269" s="620"/>
      <c r="N269" s="620"/>
      <c r="O269" s="621"/>
      <c r="P269" s="617" t="s">
        <v>40</v>
      </c>
      <c r="Q269" s="618"/>
      <c r="R269" s="618"/>
      <c r="S269" s="618"/>
      <c r="T269" s="618"/>
      <c r="U269" s="618"/>
      <c r="V269" s="619"/>
      <c r="W269" s="42" t="s">
        <v>39</v>
      </c>
      <c r="X269" s="43">
        <f>IFERROR(X268/H268,"0")</f>
        <v>0</v>
      </c>
      <c r="Y269" s="43">
        <f>IFERROR(Y268/H268,"0")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620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17" t="s">
        <v>40</v>
      </c>
      <c r="Q270" s="618"/>
      <c r="R270" s="618"/>
      <c r="S270" s="618"/>
      <c r="T270" s="618"/>
      <c r="U270" s="618"/>
      <c r="V270" s="619"/>
      <c r="W270" s="42" t="s">
        <v>0</v>
      </c>
      <c r="X270" s="43">
        <f>IFERROR(SUM(X268:X268),"0")</f>
        <v>0</v>
      </c>
      <c r="Y270" s="43">
        <f>IFERROR(SUM(Y268:Y268),"0")</f>
        <v>0</v>
      </c>
      <c r="Z270" s="42"/>
      <c r="AA270" s="67"/>
      <c r="AB270" s="67"/>
      <c r="AC270" s="67"/>
    </row>
    <row r="271" spans="1:68" ht="16.5" customHeight="1" x14ac:dyDescent="0.25">
      <c r="A271" s="611" t="s">
        <v>439</v>
      </c>
      <c r="B271" s="611"/>
      <c r="C271" s="611"/>
      <c r="D271" s="611"/>
      <c r="E271" s="611"/>
      <c r="F271" s="611"/>
      <c r="G271" s="611"/>
      <c r="H271" s="611"/>
      <c r="I271" s="611"/>
      <c r="J271" s="611"/>
      <c r="K271" s="611"/>
      <c r="L271" s="611"/>
      <c r="M271" s="611"/>
      <c r="N271" s="611"/>
      <c r="O271" s="611"/>
      <c r="P271" s="611"/>
      <c r="Q271" s="611"/>
      <c r="R271" s="611"/>
      <c r="S271" s="611"/>
      <c r="T271" s="611"/>
      <c r="U271" s="611"/>
      <c r="V271" s="611"/>
      <c r="W271" s="611"/>
      <c r="X271" s="611"/>
      <c r="Y271" s="611"/>
      <c r="Z271" s="611"/>
      <c r="AA271" s="65"/>
      <c r="AB271" s="65"/>
      <c r="AC271" s="79"/>
    </row>
    <row r="272" spans="1:68" ht="14.25" customHeight="1" x14ac:dyDescent="0.25">
      <c r="A272" s="612" t="s">
        <v>108</v>
      </c>
      <c r="B272" s="612"/>
      <c r="C272" s="612"/>
      <c r="D272" s="612"/>
      <c r="E272" s="612"/>
      <c r="F272" s="612"/>
      <c r="G272" s="612"/>
      <c r="H272" s="612"/>
      <c r="I272" s="612"/>
      <c r="J272" s="612"/>
      <c r="K272" s="612"/>
      <c r="L272" s="612"/>
      <c r="M272" s="612"/>
      <c r="N272" s="612"/>
      <c r="O272" s="612"/>
      <c r="P272" s="612"/>
      <c r="Q272" s="612"/>
      <c r="R272" s="612"/>
      <c r="S272" s="612"/>
      <c r="T272" s="612"/>
      <c r="U272" s="612"/>
      <c r="V272" s="612"/>
      <c r="W272" s="612"/>
      <c r="X272" s="612"/>
      <c r="Y272" s="612"/>
      <c r="Z272" s="612"/>
      <c r="AA272" s="66"/>
      <c r="AB272" s="66"/>
      <c r="AC272" s="80"/>
    </row>
    <row r="273" spans="1:68" ht="27" customHeight="1" x14ac:dyDescent="0.25">
      <c r="A273" s="63" t="s">
        <v>440</v>
      </c>
      <c r="B273" s="63" t="s">
        <v>441</v>
      </c>
      <c r="C273" s="36">
        <v>4301012126</v>
      </c>
      <c r="D273" s="613">
        <v>4607091386004</v>
      </c>
      <c r="E273" s="613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113</v>
      </c>
      <c r="L273" s="37" t="s">
        <v>45</v>
      </c>
      <c r="M273" s="38" t="s">
        <v>112</v>
      </c>
      <c r="N273" s="38"/>
      <c r="O273" s="37">
        <v>55</v>
      </c>
      <c r="P273" s="74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73" s="615"/>
      <c r="R273" s="615"/>
      <c r="S273" s="615"/>
      <c r="T273" s="616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ref="Y273:Y278" si="27"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34" t="s">
        <v>442</v>
      </c>
      <c r="AG273" s="78"/>
      <c r="AJ273" s="84" t="s">
        <v>45</v>
      </c>
      <c r="AK273" s="84">
        <v>0</v>
      </c>
      <c r="BB273" s="335" t="s">
        <v>66</v>
      </c>
      <c r="BM273" s="78">
        <f t="shared" ref="BM273:BM278" si="28">IFERROR(X273*I273/H273,"0")</f>
        <v>0</v>
      </c>
      <c r="BN273" s="78">
        <f t="shared" ref="BN273:BN278" si="29">IFERROR(Y273*I273/H273,"0")</f>
        <v>0</v>
      </c>
      <c r="BO273" s="78">
        <f t="shared" ref="BO273:BO278" si="30">IFERROR(1/J273*(X273/H273),"0")</f>
        <v>0</v>
      </c>
      <c r="BP273" s="78">
        <f t="shared" ref="BP273:BP278" si="31">IFERROR(1/J273*(Y273/H273),"0")</f>
        <v>0</v>
      </c>
    </row>
    <row r="274" spans="1:68" ht="27" customHeight="1" x14ac:dyDescent="0.25">
      <c r="A274" s="63" t="s">
        <v>443</v>
      </c>
      <c r="B274" s="63" t="s">
        <v>444</v>
      </c>
      <c r="C274" s="36">
        <v>4301012024</v>
      </c>
      <c r="D274" s="613">
        <v>4680115885615</v>
      </c>
      <c r="E274" s="613"/>
      <c r="F274" s="62">
        <v>1.35</v>
      </c>
      <c r="G274" s="37">
        <v>8</v>
      </c>
      <c r="H274" s="62">
        <v>10.8</v>
      </c>
      <c r="I274" s="62">
        <v>11.234999999999999</v>
      </c>
      <c r="J274" s="37">
        <v>64</v>
      </c>
      <c r="K274" s="37" t="s">
        <v>113</v>
      </c>
      <c r="L274" s="37" t="s">
        <v>45</v>
      </c>
      <c r="M274" s="38" t="s">
        <v>86</v>
      </c>
      <c r="N274" s="38"/>
      <c r="O274" s="37">
        <v>55</v>
      </c>
      <c r="P274" s="7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74" s="615"/>
      <c r="R274" s="615"/>
      <c r="S274" s="615"/>
      <c r="T274" s="616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27"/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36" t="s">
        <v>445</v>
      </c>
      <c r="AG274" s="78"/>
      <c r="AJ274" s="84" t="s">
        <v>45</v>
      </c>
      <c r="AK274" s="84">
        <v>0</v>
      </c>
      <c r="BB274" s="337" t="s">
        <v>66</v>
      </c>
      <c r="BM274" s="78">
        <f t="shared" si="28"/>
        <v>0</v>
      </c>
      <c r="BN274" s="78">
        <f t="shared" si="29"/>
        <v>0</v>
      </c>
      <c r="BO274" s="78">
        <f t="shared" si="30"/>
        <v>0</v>
      </c>
      <c r="BP274" s="78">
        <f t="shared" si="31"/>
        <v>0</v>
      </c>
    </row>
    <row r="275" spans="1:68" ht="37.5" customHeight="1" x14ac:dyDescent="0.25">
      <c r="A275" s="63" t="s">
        <v>446</v>
      </c>
      <c r="B275" s="63" t="s">
        <v>447</v>
      </c>
      <c r="C275" s="36">
        <v>4301011858</v>
      </c>
      <c r="D275" s="613">
        <v>4680115885646</v>
      </c>
      <c r="E275" s="613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113</v>
      </c>
      <c r="L275" s="37" t="s">
        <v>45</v>
      </c>
      <c r="M275" s="38" t="s">
        <v>112</v>
      </c>
      <c r="N275" s="38"/>
      <c r="O275" s="37">
        <v>55</v>
      </c>
      <c r="P275" s="7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75" s="615"/>
      <c r="R275" s="615"/>
      <c r="S275" s="615"/>
      <c r="T275" s="616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27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38" t="s">
        <v>448</v>
      </c>
      <c r="AG275" s="78"/>
      <c r="AJ275" s="84" t="s">
        <v>45</v>
      </c>
      <c r="AK275" s="84">
        <v>0</v>
      </c>
      <c r="BB275" s="339" t="s">
        <v>66</v>
      </c>
      <c r="BM275" s="78">
        <f t="shared" si="28"/>
        <v>0</v>
      </c>
      <c r="BN275" s="78">
        <f t="shared" si="29"/>
        <v>0</v>
      </c>
      <c r="BO275" s="78">
        <f t="shared" si="30"/>
        <v>0</v>
      </c>
      <c r="BP275" s="78">
        <f t="shared" si="31"/>
        <v>0</v>
      </c>
    </row>
    <row r="276" spans="1:68" ht="27" customHeight="1" x14ac:dyDescent="0.25">
      <c r="A276" s="63" t="s">
        <v>449</v>
      </c>
      <c r="B276" s="63" t="s">
        <v>450</v>
      </c>
      <c r="C276" s="36">
        <v>4301012016</v>
      </c>
      <c r="D276" s="613">
        <v>4680115885554</v>
      </c>
      <c r="E276" s="613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113</v>
      </c>
      <c r="L276" s="37" t="s">
        <v>45</v>
      </c>
      <c r="M276" s="38" t="s">
        <v>86</v>
      </c>
      <c r="N276" s="38"/>
      <c r="O276" s="37">
        <v>55</v>
      </c>
      <c r="P276" s="74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76" s="615"/>
      <c r="R276" s="615"/>
      <c r="S276" s="615"/>
      <c r="T276" s="616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27"/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40" t="s">
        <v>451</v>
      </c>
      <c r="AG276" s="78"/>
      <c r="AJ276" s="84" t="s">
        <v>45</v>
      </c>
      <c r="AK276" s="84">
        <v>0</v>
      </c>
      <c r="BB276" s="341" t="s">
        <v>66</v>
      </c>
      <c r="BM276" s="78">
        <f t="shared" si="28"/>
        <v>0</v>
      </c>
      <c r="BN276" s="78">
        <f t="shared" si="29"/>
        <v>0</v>
      </c>
      <c r="BO276" s="78">
        <f t="shared" si="30"/>
        <v>0</v>
      </c>
      <c r="BP276" s="78">
        <f t="shared" si="31"/>
        <v>0</v>
      </c>
    </row>
    <row r="277" spans="1:68" ht="27" customHeight="1" x14ac:dyDescent="0.25">
      <c r="A277" s="63" t="s">
        <v>452</v>
      </c>
      <c r="B277" s="63" t="s">
        <v>453</v>
      </c>
      <c r="C277" s="36">
        <v>4301011857</v>
      </c>
      <c r="D277" s="613">
        <v>4680115885622</v>
      </c>
      <c r="E277" s="613"/>
      <c r="F277" s="62">
        <v>0.4</v>
      </c>
      <c r="G277" s="37">
        <v>10</v>
      </c>
      <c r="H277" s="62">
        <v>4</v>
      </c>
      <c r="I277" s="62">
        <v>4.21</v>
      </c>
      <c r="J277" s="37">
        <v>132</v>
      </c>
      <c r="K277" s="37" t="s">
        <v>116</v>
      </c>
      <c r="L277" s="37" t="s">
        <v>45</v>
      </c>
      <c r="M277" s="38" t="s">
        <v>112</v>
      </c>
      <c r="N277" s="38"/>
      <c r="O277" s="37">
        <v>55</v>
      </c>
      <c r="P277" s="7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77" s="615"/>
      <c r="R277" s="615"/>
      <c r="S277" s="615"/>
      <c r="T277" s="616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27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2" t="s">
        <v>445</v>
      </c>
      <c r="AG277" s="78"/>
      <c r="AJ277" s="84" t="s">
        <v>45</v>
      </c>
      <c r="AK277" s="84">
        <v>0</v>
      </c>
      <c r="BB277" s="343" t="s">
        <v>66</v>
      </c>
      <c r="BM277" s="78">
        <f t="shared" si="28"/>
        <v>0</v>
      </c>
      <c r="BN277" s="78">
        <f t="shared" si="29"/>
        <v>0</v>
      </c>
      <c r="BO277" s="78">
        <f t="shared" si="30"/>
        <v>0</v>
      </c>
      <c r="BP277" s="78">
        <f t="shared" si="31"/>
        <v>0</v>
      </c>
    </row>
    <row r="278" spans="1:68" ht="27" customHeight="1" x14ac:dyDescent="0.25">
      <c r="A278" s="63" t="s">
        <v>454</v>
      </c>
      <c r="B278" s="63" t="s">
        <v>455</v>
      </c>
      <c r="C278" s="36">
        <v>4301011859</v>
      </c>
      <c r="D278" s="613">
        <v>4680115885608</v>
      </c>
      <c r="E278" s="613"/>
      <c r="F278" s="62">
        <v>0.4</v>
      </c>
      <c r="G278" s="37">
        <v>10</v>
      </c>
      <c r="H278" s="62">
        <v>4</v>
      </c>
      <c r="I278" s="62">
        <v>4.21</v>
      </c>
      <c r="J278" s="37">
        <v>132</v>
      </c>
      <c r="K278" s="37" t="s">
        <v>116</v>
      </c>
      <c r="L278" s="37" t="s">
        <v>45</v>
      </c>
      <c r="M278" s="38" t="s">
        <v>112</v>
      </c>
      <c r="N278" s="38"/>
      <c r="O278" s="37">
        <v>55</v>
      </c>
      <c r="P278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78" s="615"/>
      <c r="R278" s="615"/>
      <c r="S278" s="615"/>
      <c r="T278" s="616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27"/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4" t="s">
        <v>456</v>
      </c>
      <c r="AG278" s="78"/>
      <c r="AJ278" s="84" t="s">
        <v>45</v>
      </c>
      <c r="AK278" s="84">
        <v>0</v>
      </c>
      <c r="BB278" s="345" t="s">
        <v>66</v>
      </c>
      <c r="BM278" s="78">
        <f t="shared" si="28"/>
        <v>0</v>
      </c>
      <c r="BN278" s="78">
        <f t="shared" si="29"/>
        <v>0</v>
      </c>
      <c r="BO278" s="78">
        <f t="shared" si="30"/>
        <v>0</v>
      </c>
      <c r="BP278" s="78">
        <f t="shared" si="31"/>
        <v>0</v>
      </c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17" t="s">
        <v>40</v>
      </c>
      <c r="Q279" s="618"/>
      <c r="R279" s="618"/>
      <c r="S279" s="618"/>
      <c r="T279" s="618"/>
      <c r="U279" s="618"/>
      <c r="V279" s="619"/>
      <c r="W279" s="42" t="s">
        <v>39</v>
      </c>
      <c r="X279" s="43">
        <f>IFERROR(X273/H273,"0")+IFERROR(X274/H274,"0")+IFERROR(X275/H275,"0")+IFERROR(X276/H276,"0")+IFERROR(X277/H277,"0")+IFERROR(X278/H278,"0")</f>
        <v>0</v>
      </c>
      <c r="Y279" s="43">
        <f>IFERROR(Y273/H273,"0")+IFERROR(Y274/H274,"0")+IFERROR(Y275/H275,"0")+IFERROR(Y276/H276,"0")+IFERROR(Y277/H277,"0")+IFERROR(Y278/H278,"0")</f>
        <v>0</v>
      </c>
      <c r="Z279" s="43">
        <f>IFERROR(IF(Z273="",0,Z273),"0")+IFERROR(IF(Z274="",0,Z274),"0")+IFERROR(IF(Z275="",0,Z275),"0")+IFERROR(IF(Z276="",0,Z276),"0")+IFERROR(IF(Z277="",0,Z277),"0")+IFERROR(IF(Z278="",0,Z278),"0")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620"/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1"/>
      <c r="P280" s="617" t="s">
        <v>40</v>
      </c>
      <c r="Q280" s="618"/>
      <c r="R280" s="618"/>
      <c r="S280" s="618"/>
      <c r="T280" s="618"/>
      <c r="U280" s="618"/>
      <c r="V280" s="619"/>
      <c r="W280" s="42" t="s">
        <v>0</v>
      </c>
      <c r="X280" s="43">
        <f>IFERROR(SUM(X273:X278),"0")</f>
        <v>0</v>
      </c>
      <c r="Y280" s="43">
        <f>IFERROR(SUM(Y273:Y278),"0")</f>
        <v>0</v>
      </c>
      <c r="Z280" s="42"/>
      <c r="AA280" s="67"/>
      <c r="AB280" s="67"/>
      <c r="AC280" s="67"/>
    </row>
    <row r="281" spans="1:68" ht="14.25" customHeight="1" x14ac:dyDescent="0.25">
      <c r="A281" s="612" t="s">
        <v>76</v>
      </c>
      <c r="B281" s="612"/>
      <c r="C281" s="612"/>
      <c r="D281" s="612"/>
      <c r="E281" s="612"/>
      <c r="F281" s="612"/>
      <c r="G281" s="612"/>
      <c r="H281" s="612"/>
      <c r="I281" s="612"/>
      <c r="J281" s="612"/>
      <c r="K281" s="612"/>
      <c r="L281" s="612"/>
      <c r="M281" s="612"/>
      <c r="N281" s="612"/>
      <c r="O281" s="612"/>
      <c r="P281" s="612"/>
      <c r="Q281" s="612"/>
      <c r="R281" s="612"/>
      <c r="S281" s="612"/>
      <c r="T281" s="612"/>
      <c r="U281" s="612"/>
      <c r="V281" s="612"/>
      <c r="W281" s="612"/>
      <c r="X281" s="612"/>
      <c r="Y281" s="612"/>
      <c r="Z281" s="612"/>
      <c r="AA281" s="66"/>
      <c r="AB281" s="66"/>
      <c r="AC281" s="80"/>
    </row>
    <row r="282" spans="1:68" ht="27" customHeight="1" x14ac:dyDescent="0.25">
      <c r="A282" s="63" t="s">
        <v>457</v>
      </c>
      <c r="B282" s="63" t="s">
        <v>458</v>
      </c>
      <c r="C282" s="36">
        <v>4301030878</v>
      </c>
      <c r="D282" s="613">
        <v>4607091387193</v>
      </c>
      <c r="E282" s="613"/>
      <c r="F282" s="62">
        <v>0.7</v>
      </c>
      <c r="G282" s="37">
        <v>6</v>
      </c>
      <c r="H282" s="62">
        <v>4.2</v>
      </c>
      <c r="I282" s="62">
        <v>4.47</v>
      </c>
      <c r="J282" s="37">
        <v>132</v>
      </c>
      <c r="K282" s="37" t="s">
        <v>116</v>
      </c>
      <c r="L282" s="37" t="s">
        <v>45</v>
      </c>
      <c r="M282" s="38" t="s">
        <v>80</v>
      </c>
      <c r="N282" s="38"/>
      <c r="O282" s="37">
        <v>35</v>
      </c>
      <c r="P28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82" s="615"/>
      <c r="R282" s="615"/>
      <c r="S282" s="615"/>
      <c r="T282" s="61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ref="Y282:Y288" si="32"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6" t="s">
        <v>459</v>
      </c>
      <c r="AG282" s="78"/>
      <c r="AJ282" s="84" t="s">
        <v>45</v>
      </c>
      <c r="AK282" s="84">
        <v>0</v>
      </c>
      <c r="BB282" s="347" t="s">
        <v>66</v>
      </c>
      <c r="BM282" s="78">
        <f t="shared" ref="BM282:BM288" si="33">IFERROR(X282*I282/H282,"0")</f>
        <v>0</v>
      </c>
      <c r="BN282" s="78">
        <f t="shared" ref="BN282:BN288" si="34">IFERROR(Y282*I282/H282,"0")</f>
        <v>0</v>
      </c>
      <c r="BO282" s="78">
        <f t="shared" ref="BO282:BO288" si="35">IFERROR(1/J282*(X282/H282),"0")</f>
        <v>0</v>
      </c>
      <c r="BP282" s="78">
        <f t="shared" ref="BP282:BP288" si="36">IFERROR(1/J282*(Y282/H282),"0")</f>
        <v>0</v>
      </c>
    </row>
    <row r="283" spans="1:68" ht="27" customHeight="1" x14ac:dyDescent="0.25">
      <c r="A283" s="63" t="s">
        <v>460</v>
      </c>
      <c r="B283" s="63" t="s">
        <v>461</v>
      </c>
      <c r="C283" s="36">
        <v>4301031153</v>
      </c>
      <c r="D283" s="613">
        <v>4607091387230</v>
      </c>
      <c r="E283" s="613"/>
      <c r="F283" s="62">
        <v>0.7</v>
      </c>
      <c r="G283" s="37">
        <v>6</v>
      </c>
      <c r="H283" s="62">
        <v>4.2</v>
      </c>
      <c r="I283" s="62">
        <v>4.47</v>
      </c>
      <c r="J283" s="37">
        <v>132</v>
      </c>
      <c r="K283" s="37" t="s">
        <v>116</v>
      </c>
      <c r="L283" s="37" t="s">
        <v>45</v>
      </c>
      <c r="M283" s="38" t="s">
        <v>80</v>
      </c>
      <c r="N283" s="38"/>
      <c r="O283" s="37">
        <v>40</v>
      </c>
      <c r="P283" s="7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83" s="615"/>
      <c r="R283" s="615"/>
      <c r="S283" s="615"/>
      <c r="T283" s="61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32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48" t="s">
        <v>462</v>
      </c>
      <c r="AG283" s="78"/>
      <c r="AJ283" s="84" t="s">
        <v>45</v>
      </c>
      <c r="AK283" s="84">
        <v>0</v>
      </c>
      <c r="BB283" s="349" t="s">
        <v>66</v>
      </c>
      <c r="BM283" s="78">
        <f t="shared" si="33"/>
        <v>0</v>
      </c>
      <c r="BN283" s="78">
        <f t="shared" si="34"/>
        <v>0</v>
      </c>
      <c r="BO283" s="78">
        <f t="shared" si="35"/>
        <v>0</v>
      </c>
      <c r="BP283" s="78">
        <f t="shared" si="36"/>
        <v>0</v>
      </c>
    </row>
    <row r="284" spans="1:68" ht="27" customHeight="1" x14ac:dyDescent="0.25">
      <c r="A284" s="63" t="s">
        <v>463</v>
      </c>
      <c r="B284" s="63" t="s">
        <v>464</v>
      </c>
      <c r="C284" s="36">
        <v>4301031154</v>
      </c>
      <c r="D284" s="613">
        <v>4607091387292</v>
      </c>
      <c r="E284" s="613"/>
      <c r="F284" s="62">
        <v>0.73</v>
      </c>
      <c r="G284" s="37">
        <v>6</v>
      </c>
      <c r="H284" s="62">
        <v>4.38</v>
      </c>
      <c r="I284" s="62">
        <v>4.6500000000000004</v>
      </c>
      <c r="J284" s="37">
        <v>132</v>
      </c>
      <c r="K284" s="37" t="s">
        <v>116</v>
      </c>
      <c r="L284" s="37" t="s">
        <v>45</v>
      </c>
      <c r="M284" s="38" t="s">
        <v>80</v>
      </c>
      <c r="N284" s="38"/>
      <c r="O284" s="37">
        <v>45</v>
      </c>
      <c r="P284" s="7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84" s="615"/>
      <c r="R284" s="615"/>
      <c r="S284" s="615"/>
      <c r="T284" s="61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32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0" t="s">
        <v>465</v>
      </c>
      <c r="AG284" s="78"/>
      <c r="AJ284" s="84" t="s">
        <v>45</v>
      </c>
      <c r="AK284" s="84">
        <v>0</v>
      </c>
      <c r="BB284" s="351" t="s">
        <v>66</v>
      </c>
      <c r="BM284" s="78">
        <f t="shared" si="33"/>
        <v>0</v>
      </c>
      <c r="BN284" s="78">
        <f t="shared" si="34"/>
        <v>0</v>
      </c>
      <c r="BO284" s="78">
        <f t="shared" si="35"/>
        <v>0</v>
      </c>
      <c r="BP284" s="78">
        <f t="shared" si="36"/>
        <v>0</v>
      </c>
    </row>
    <row r="285" spans="1:68" ht="27" customHeight="1" x14ac:dyDescent="0.25">
      <c r="A285" s="63" t="s">
        <v>466</v>
      </c>
      <c r="B285" s="63" t="s">
        <v>467</v>
      </c>
      <c r="C285" s="36">
        <v>4301031152</v>
      </c>
      <c r="D285" s="613">
        <v>4607091387285</v>
      </c>
      <c r="E285" s="613"/>
      <c r="F285" s="62">
        <v>0.35</v>
      </c>
      <c r="G285" s="37">
        <v>6</v>
      </c>
      <c r="H285" s="62">
        <v>2.1</v>
      </c>
      <c r="I285" s="62">
        <v>2.23</v>
      </c>
      <c r="J285" s="37">
        <v>234</v>
      </c>
      <c r="K285" s="37" t="s">
        <v>81</v>
      </c>
      <c r="L285" s="37" t="s">
        <v>45</v>
      </c>
      <c r="M285" s="38" t="s">
        <v>80</v>
      </c>
      <c r="N285" s="38"/>
      <c r="O285" s="37">
        <v>40</v>
      </c>
      <c r="P285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85" s="615"/>
      <c r="R285" s="615"/>
      <c r="S285" s="615"/>
      <c r="T285" s="61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32"/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52" t="s">
        <v>462</v>
      </c>
      <c r="AG285" s="78"/>
      <c r="AJ285" s="84" t="s">
        <v>45</v>
      </c>
      <c r="AK285" s="84">
        <v>0</v>
      </c>
      <c r="BB285" s="353" t="s">
        <v>66</v>
      </c>
      <c r="BM285" s="78">
        <f t="shared" si="33"/>
        <v>0</v>
      </c>
      <c r="BN285" s="78">
        <f t="shared" si="34"/>
        <v>0</v>
      </c>
      <c r="BO285" s="78">
        <f t="shared" si="35"/>
        <v>0</v>
      </c>
      <c r="BP285" s="78">
        <f t="shared" si="36"/>
        <v>0</v>
      </c>
    </row>
    <row r="286" spans="1:68" ht="27" customHeight="1" x14ac:dyDescent="0.25">
      <c r="A286" s="63" t="s">
        <v>468</v>
      </c>
      <c r="B286" s="63" t="s">
        <v>469</v>
      </c>
      <c r="C286" s="36">
        <v>4301031305</v>
      </c>
      <c r="D286" s="613">
        <v>4607091389845</v>
      </c>
      <c r="E286" s="613"/>
      <c r="F286" s="62">
        <v>0.35</v>
      </c>
      <c r="G286" s="37">
        <v>6</v>
      </c>
      <c r="H286" s="62">
        <v>2.1</v>
      </c>
      <c r="I286" s="62">
        <v>2.2000000000000002</v>
      </c>
      <c r="J286" s="37">
        <v>234</v>
      </c>
      <c r="K286" s="37" t="s">
        <v>81</v>
      </c>
      <c r="L286" s="37" t="s">
        <v>45</v>
      </c>
      <c r="M286" s="38" t="s">
        <v>80</v>
      </c>
      <c r="N286" s="38"/>
      <c r="O286" s="37">
        <v>40</v>
      </c>
      <c r="P286" s="75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86" s="615"/>
      <c r="R286" s="615"/>
      <c r="S286" s="615"/>
      <c r="T286" s="61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32"/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54" t="s">
        <v>470</v>
      </c>
      <c r="AG286" s="78"/>
      <c r="AJ286" s="84" t="s">
        <v>45</v>
      </c>
      <c r="AK286" s="84">
        <v>0</v>
      </c>
      <c r="BB286" s="355" t="s">
        <v>66</v>
      </c>
      <c r="BM286" s="78">
        <f t="shared" si="33"/>
        <v>0</v>
      </c>
      <c r="BN286" s="78">
        <f t="shared" si="34"/>
        <v>0</v>
      </c>
      <c r="BO286" s="78">
        <f t="shared" si="35"/>
        <v>0</v>
      </c>
      <c r="BP286" s="78">
        <f t="shared" si="36"/>
        <v>0</v>
      </c>
    </row>
    <row r="287" spans="1:68" ht="27" customHeight="1" x14ac:dyDescent="0.25">
      <c r="A287" s="63" t="s">
        <v>471</v>
      </c>
      <c r="B287" s="63" t="s">
        <v>472</v>
      </c>
      <c r="C287" s="36">
        <v>4301031306</v>
      </c>
      <c r="D287" s="613">
        <v>4680115882881</v>
      </c>
      <c r="E287" s="613"/>
      <c r="F287" s="62">
        <v>0.28000000000000003</v>
      </c>
      <c r="G287" s="37">
        <v>6</v>
      </c>
      <c r="H287" s="62">
        <v>1.68</v>
      </c>
      <c r="I287" s="62">
        <v>1.81</v>
      </c>
      <c r="J287" s="37">
        <v>234</v>
      </c>
      <c r="K287" s="37" t="s">
        <v>81</v>
      </c>
      <c r="L287" s="37" t="s">
        <v>45</v>
      </c>
      <c r="M287" s="38" t="s">
        <v>80</v>
      </c>
      <c r="N287" s="38"/>
      <c r="O287" s="37">
        <v>40</v>
      </c>
      <c r="P287" s="7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87" s="615"/>
      <c r="R287" s="615"/>
      <c r="S287" s="615"/>
      <c r="T287" s="61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32"/>
        <v>0</v>
      </c>
      <c r="Z287" s="41" t="str">
        <f>IFERROR(IF(Y287=0,"",ROUNDUP(Y287/H287,0)*0.00502),"")</f>
        <v/>
      </c>
      <c r="AA287" s="68" t="s">
        <v>45</v>
      </c>
      <c r="AB287" s="69" t="s">
        <v>45</v>
      </c>
      <c r="AC287" s="356" t="s">
        <v>470</v>
      </c>
      <c r="AG287" s="78"/>
      <c r="AJ287" s="84" t="s">
        <v>45</v>
      </c>
      <c r="AK287" s="84">
        <v>0</v>
      </c>
      <c r="BB287" s="357" t="s">
        <v>66</v>
      </c>
      <c r="BM287" s="78">
        <f t="shared" si="33"/>
        <v>0</v>
      </c>
      <c r="BN287" s="78">
        <f t="shared" si="34"/>
        <v>0</v>
      </c>
      <c r="BO287" s="78">
        <f t="shared" si="35"/>
        <v>0</v>
      </c>
      <c r="BP287" s="78">
        <f t="shared" si="36"/>
        <v>0</v>
      </c>
    </row>
    <row r="288" spans="1:68" ht="27" customHeight="1" x14ac:dyDescent="0.25">
      <c r="A288" s="63" t="s">
        <v>473</v>
      </c>
      <c r="B288" s="63" t="s">
        <v>474</v>
      </c>
      <c r="C288" s="36">
        <v>4301031066</v>
      </c>
      <c r="D288" s="613">
        <v>4607091383836</v>
      </c>
      <c r="E288" s="613"/>
      <c r="F288" s="62">
        <v>0.3</v>
      </c>
      <c r="G288" s="37">
        <v>6</v>
      </c>
      <c r="H288" s="62">
        <v>1.8</v>
      </c>
      <c r="I288" s="62">
        <v>2.028</v>
      </c>
      <c r="J288" s="37">
        <v>182</v>
      </c>
      <c r="K288" s="37" t="s">
        <v>87</v>
      </c>
      <c r="L288" s="37" t="s">
        <v>45</v>
      </c>
      <c r="M288" s="38" t="s">
        <v>80</v>
      </c>
      <c r="N288" s="38"/>
      <c r="O288" s="37">
        <v>40</v>
      </c>
      <c r="P288" s="7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8" s="615"/>
      <c r="R288" s="615"/>
      <c r="S288" s="615"/>
      <c r="T288" s="61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32"/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58" t="s">
        <v>475</v>
      </c>
      <c r="AG288" s="78"/>
      <c r="AJ288" s="84" t="s">
        <v>45</v>
      </c>
      <c r="AK288" s="84">
        <v>0</v>
      </c>
      <c r="BB288" s="359" t="s">
        <v>66</v>
      </c>
      <c r="BM288" s="78">
        <f t="shared" si="33"/>
        <v>0</v>
      </c>
      <c r="BN288" s="78">
        <f t="shared" si="34"/>
        <v>0</v>
      </c>
      <c r="BO288" s="78">
        <f t="shared" si="35"/>
        <v>0</v>
      </c>
      <c r="BP288" s="78">
        <f t="shared" si="36"/>
        <v>0</v>
      </c>
    </row>
    <row r="289" spans="1:68" x14ac:dyDescent="0.2">
      <c r="A289" s="620"/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1"/>
      <c r="P289" s="617" t="s">
        <v>40</v>
      </c>
      <c r="Q289" s="618"/>
      <c r="R289" s="618"/>
      <c r="S289" s="618"/>
      <c r="T289" s="618"/>
      <c r="U289" s="618"/>
      <c r="V289" s="619"/>
      <c r="W289" s="42" t="s">
        <v>39</v>
      </c>
      <c r="X289" s="43">
        <f>IFERROR(X282/H282,"0")+IFERROR(X283/H283,"0")+IFERROR(X284/H284,"0")+IFERROR(X285/H285,"0")+IFERROR(X286/H286,"0")+IFERROR(X287/H287,"0")+IFERROR(X288/H288,"0")</f>
        <v>0</v>
      </c>
      <c r="Y289" s="43">
        <f>IFERROR(Y282/H282,"0")+IFERROR(Y283/H283,"0")+IFERROR(Y284/H284,"0")+IFERROR(Y285/H285,"0")+IFERROR(Y286/H286,"0")+IFERROR(Y287/H287,"0")+IFERROR(Y288/H288,"0")</f>
        <v>0</v>
      </c>
      <c r="Z289" s="43">
        <f>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620"/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1"/>
      <c r="P290" s="617" t="s">
        <v>40</v>
      </c>
      <c r="Q290" s="618"/>
      <c r="R290" s="618"/>
      <c r="S290" s="618"/>
      <c r="T290" s="618"/>
      <c r="U290" s="618"/>
      <c r="V290" s="619"/>
      <c r="W290" s="42" t="s">
        <v>0</v>
      </c>
      <c r="X290" s="43">
        <f>IFERROR(SUM(X282:X288),"0")</f>
        <v>0</v>
      </c>
      <c r="Y290" s="43">
        <f>IFERROR(SUM(Y282:Y288),"0")</f>
        <v>0</v>
      </c>
      <c r="Z290" s="42"/>
      <c r="AA290" s="67"/>
      <c r="AB290" s="67"/>
      <c r="AC290" s="67"/>
    </row>
    <row r="291" spans="1:68" ht="14.25" customHeight="1" x14ac:dyDescent="0.25">
      <c r="A291" s="612" t="s">
        <v>82</v>
      </c>
      <c r="B291" s="612"/>
      <c r="C291" s="612"/>
      <c r="D291" s="612"/>
      <c r="E291" s="612"/>
      <c r="F291" s="612"/>
      <c r="G291" s="612"/>
      <c r="H291" s="612"/>
      <c r="I291" s="612"/>
      <c r="J291" s="612"/>
      <c r="K291" s="612"/>
      <c r="L291" s="612"/>
      <c r="M291" s="612"/>
      <c r="N291" s="612"/>
      <c r="O291" s="612"/>
      <c r="P291" s="612"/>
      <c r="Q291" s="612"/>
      <c r="R291" s="612"/>
      <c r="S291" s="612"/>
      <c r="T291" s="612"/>
      <c r="U291" s="612"/>
      <c r="V291" s="612"/>
      <c r="W291" s="612"/>
      <c r="X291" s="612"/>
      <c r="Y291" s="612"/>
      <c r="Z291" s="612"/>
      <c r="AA291" s="66"/>
      <c r="AB291" s="66"/>
      <c r="AC291" s="80"/>
    </row>
    <row r="292" spans="1:68" ht="27" customHeight="1" x14ac:dyDescent="0.25">
      <c r="A292" s="63" t="s">
        <v>476</v>
      </c>
      <c r="B292" s="63" t="s">
        <v>477</v>
      </c>
      <c r="C292" s="36">
        <v>4301051100</v>
      </c>
      <c r="D292" s="613">
        <v>4607091387766</v>
      </c>
      <c r="E292" s="613"/>
      <c r="F292" s="62">
        <v>1.3</v>
      </c>
      <c r="G292" s="37">
        <v>6</v>
      </c>
      <c r="H292" s="62">
        <v>7.8</v>
      </c>
      <c r="I292" s="62">
        <v>8.3130000000000006</v>
      </c>
      <c r="J292" s="37">
        <v>64</v>
      </c>
      <c r="K292" s="37" t="s">
        <v>113</v>
      </c>
      <c r="L292" s="37" t="s">
        <v>45</v>
      </c>
      <c r="M292" s="38" t="s">
        <v>86</v>
      </c>
      <c r="N292" s="38"/>
      <c r="O292" s="37">
        <v>40</v>
      </c>
      <c r="P292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92" s="615"/>
      <c r="R292" s="615"/>
      <c r="S292" s="615"/>
      <c r="T292" s="61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60" t="s">
        <v>478</v>
      </c>
      <c r="AG292" s="78"/>
      <c r="AJ292" s="84" t="s">
        <v>45</v>
      </c>
      <c r="AK292" s="84">
        <v>0</v>
      </c>
      <c r="BB292" s="36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479</v>
      </c>
      <c r="B293" s="63" t="s">
        <v>480</v>
      </c>
      <c r="C293" s="36">
        <v>4301051818</v>
      </c>
      <c r="D293" s="613">
        <v>4607091387957</v>
      </c>
      <c r="E293" s="613"/>
      <c r="F293" s="62">
        <v>1.3</v>
      </c>
      <c r="G293" s="37">
        <v>6</v>
      </c>
      <c r="H293" s="62">
        <v>7.8</v>
      </c>
      <c r="I293" s="62">
        <v>8.3190000000000008</v>
      </c>
      <c r="J293" s="37">
        <v>64</v>
      </c>
      <c r="K293" s="37" t="s">
        <v>113</v>
      </c>
      <c r="L293" s="37" t="s">
        <v>45</v>
      </c>
      <c r="M293" s="38" t="s">
        <v>86</v>
      </c>
      <c r="N293" s="38"/>
      <c r="O293" s="37">
        <v>40</v>
      </c>
      <c r="P293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93" s="615"/>
      <c r="R293" s="615"/>
      <c r="S293" s="615"/>
      <c r="T293" s="61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62" t="s">
        <v>481</v>
      </c>
      <c r="AG293" s="78"/>
      <c r="AJ293" s="84" t="s">
        <v>45</v>
      </c>
      <c r="AK293" s="84">
        <v>0</v>
      </c>
      <c r="BB293" s="363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482</v>
      </c>
      <c r="B294" s="63" t="s">
        <v>483</v>
      </c>
      <c r="C294" s="36">
        <v>4301051819</v>
      </c>
      <c r="D294" s="613">
        <v>4607091387964</v>
      </c>
      <c r="E294" s="613"/>
      <c r="F294" s="62">
        <v>1.35</v>
      </c>
      <c r="G294" s="37">
        <v>6</v>
      </c>
      <c r="H294" s="62">
        <v>8.1</v>
      </c>
      <c r="I294" s="62">
        <v>8.6010000000000009</v>
      </c>
      <c r="J294" s="37">
        <v>64</v>
      </c>
      <c r="K294" s="37" t="s">
        <v>113</v>
      </c>
      <c r="L294" s="37" t="s">
        <v>45</v>
      </c>
      <c r="M294" s="38" t="s">
        <v>86</v>
      </c>
      <c r="N294" s="38"/>
      <c r="O294" s="37">
        <v>40</v>
      </c>
      <c r="P294" s="7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94" s="615"/>
      <c r="R294" s="615"/>
      <c r="S294" s="615"/>
      <c r="T294" s="61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64" t="s">
        <v>484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27" customHeight="1" x14ac:dyDescent="0.25">
      <c r="A295" s="63" t="s">
        <v>485</v>
      </c>
      <c r="B295" s="63" t="s">
        <v>486</v>
      </c>
      <c r="C295" s="36">
        <v>4301051734</v>
      </c>
      <c r="D295" s="613">
        <v>4680115884588</v>
      </c>
      <c r="E295" s="613"/>
      <c r="F295" s="62">
        <v>0.5</v>
      </c>
      <c r="G295" s="37">
        <v>6</v>
      </c>
      <c r="H295" s="62">
        <v>3</v>
      </c>
      <c r="I295" s="62">
        <v>3.246</v>
      </c>
      <c r="J295" s="37">
        <v>182</v>
      </c>
      <c r="K295" s="37" t="s">
        <v>87</v>
      </c>
      <c r="L295" s="37" t="s">
        <v>45</v>
      </c>
      <c r="M295" s="38" t="s">
        <v>86</v>
      </c>
      <c r="N295" s="38"/>
      <c r="O295" s="37">
        <v>40</v>
      </c>
      <c r="P295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95" s="615"/>
      <c r="R295" s="615"/>
      <c r="S295" s="615"/>
      <c r="T295" s="616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487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customHeight="1" x14ac:dyDescent="0.25">
      <c r="A296" s="63" t="s">
        <v>488</v>
      </c>
      <c r="B296" s="63" t="s">
        <v>489</v>
      </c>
      <c r="C296" s="36">
        <v>4301051578</v>
      </c>
      <c r="D296" s="613">
        <v>4607091387513</v>
      </c>
      <c r="E296" s="613"/>
      <c r="F296" s="62">
        <v>0.45</v>
      </c>
      <c r="G296" s="37">
        <v>6</v>
      </c>
      <c r="H296" s="62">
        <v>2.7</v>
      </c>
      <c r="I296" s="62">
        <v>2.9580000000000002</v>
      </c>
      <c r="J296" s="37">
        <v>182</v>
      </c>
      <c r="K296" s="37" t="s">
        <v>87</v>
      </c>
      <c r="L296" s="37" t="s">
        <v>45</v>
      </c>
      <c r="M296" s="38" t="s">
        <v>94</v>
      </c>
      <c r="N296" s="38"/>
      <c r="O296" s="37">
        <v>40</v>
      </c>
      <c r="P296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96" s="615"/>
      <c r="R296" s="615"/>
      <c r="S296" s="615"/>
      <c r="T296" s="616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IFERROR(IF(Y296=0,"",ROUNDUP(Y296/H296,0)*0.00651),"")</f>
        <v/>
      </c>
      <c r="AA296" s="68" t="s">
        <v>45</v>
      </c>
      <c r="AB296" s="69" t="s">
        <v>45</v>
      </c>
      <c r="AC296" s="368" t="s">
        <v>490</v>
      </c>
      <c r="AG296" s="78"/>
      <c r="AJ296" s="84" t="s">
        <v>45</v>
      </c>
      <c r="AK296" s="84">
        <v>0</v>
      </c>
      <c r="BB296" s="369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620"/>
      <c r="B297" s="620"/>
      <c r="C297" s="620"/>
      <c r="D297" s="620"/>
      <c r="E297" s="620"/>
      <c r="F297" s="620"/>
      <c r="G297" s="620"/>
      <c r="H297" s="620"/>
      <c r="I297" s="620"/>
      <c r="J297" s="620"/>
      <c r="K297" s="620"/>
      <c r="L297" s="620"/>
      <c r="M297" s="620"/>
      <c r="N297" s="620"/>
      <c r="O297" s="621"/>
      <c r="P297" s="617" t="s">
        <v>40</v>
      </c>
      <c r="Q297" s="618"/>
      <c r="R297" s="618"/>
      <c r="S297" s="618"/>
      <c r="T297" s="618"/>
      <c r="U297" s="618"/>
      <c r="V297" s="619"/>
      <c r="W297" s="42" t="s">
        <v>39</v>
      </c>
      <c r="X297" s="43">
        <f>IFERROR(X292/H292,"0")+IFERROR(X293/H293,"0")+IFERROR(X294/H294,"0")+IFERROR(X295/H295,"0")+IFERROR(X296/H296,"0")</f>
        <v>0</v>
      </c>
      <c r="Y297" s="43">
        <f>IFERROR(Y292/H292,"0")+IFERROR(Y293/H293,"0")+IFERROR(Y294/H294,"0")+IFERROR(Y295/H295,"0")+IFERROR(Y296/H296,"0")</f>
        <v>0</v>
      </c>
      <c r="Z297" s="43">
        <f>IFERROR(IF(Z292="",0,Z292),"0")+IFERROR(IF(Z293="",0,Z293),"0")+IFERROR(IF(Z294="",0,Z294),"0")+IFERROR(IF(Z295="",0,Z295),"0")+IFERROR(IF(Z296="",0,Z296),"0")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620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17" t="s">
        <v>40</v>
      </c>
      <c r="Q298" s="618"/>
      <c r="R298" s="618"/>
      <c r="S298" s="618"/>
      <c r="T298" s="618"/>
      <c r="U298" s="618"/>
      <c r="V298" s="619"/>
      <c r="W298" s="42" t="s">
        <v>0</v>
      </c>
      <c r="X298" s="43">
        <f>IFERROR(SUM(X292:X296),"0")</f>
        <v>0</v>
      </c>
      <c r="Y298" s="43">
        <f>IFERROR(SUM(Y292:Y296),"0")</f>
        <v>0</v>
      </c>
      <c r="Z298" s="42"/>
      <c r="AA298" s="67"/>
      <c r="AB298" s="67"/>
      <c r="AC298" s="67"/>
    </row>
    <row r="299" spans="1:68" ht="14.25" customHeight="1" x14ac:dyDescent="0.25">
      <c r="A299" s="612" t="s">
        <v>171</v>
      </c>
      <c r="B299" s="612"/>
      <c r="C299" s="612"/>
      <c r="D299" s="612"/>
      <c r="E299" s="612"/>
      <c r="F299" s="612"/>
      <c r="G299" s="612"/>
      <c r="H299" s="612"/>
      <c r="I299" s="612"/>
      <c r="J299" s="612"/>
      <c r="K299" s="612"/>
      <c r="L299" s="612"/>
      <c r="M299" s="612"/>
      <c r="N299" s="612"/>
      <c r="O299" s="612"/>
      <c r="P299" s="612"/>
      <c r="Q299" s="612"/>
      <c r="R299" s="612"/>
      <c r="S299" s="612"/>
      <c r="T299" s="612"/>
      <c r="U299" s="612"/>
      <c r="V299" s="612"/>
      <c r="W299" s="612"/>
      <c r="X299" s="612"/>
      <c r="Y299" s="612"/>
      <c r="Z299" s="612"/>
      <c r="AA299" s="66"/>
      <c r="AB299" s="66"/>
      <c r="AC299" s="80"/>
    </row>
    <row r="300" spans="1:68" ht="27" customHeight="1" x14ac:dyDescent="0.25">
      <c r="A300" s="63" t="s">
        <v>491</v>
      </c>
      <c r="B300" s="63" t="s">
        <v>492</v>
      </c>
      <c r="C300" s="36">
        <v>4301060387</v>
      </c>
      <c r="D300" s="613">
        <v>4607091380880</v>
      </c>
      <c r="E300" s="613"/>
      <c r="F300" s="62">
        <v>1.4</v>
      </c>
      <c r="G300" s="37">
        <v>6</v>
      </c>
      <c r="H300" s="62">
        <v>8.4</v>
      </c>
      <c r="I300" s="62">
        <v>8.9190000000000005</v>
      </c>
      <c r="J300" s="37">
        <v>64</v>
      </c>
      <c r="K300" s="37" t="s">
        <v>113</v>
      </c>
      <c r="L300" s="37" t="s">
        <v>45</v>
      </c>
      <c r="M300" s="38" t="s">
        <v>86</v>
      </c>
      <c r="N300" s="38"/>
      <c r="O300" s="37">
        <v>30</v>
      </c>
      <c r="P300" s="7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00" s="615"/>
      <c r="R300" s="615"/>
      <c r="S300" s="615"/>
      <c r="T300" s="61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IFERROR(IF(Y300=0,"",ROUNDUP(Y300/H300,0)*0.01898),"")</f>
        <v/>
      </c>
      <c r="AA300" s="68" t="s">
        <v>45</v>
      </c>
      <c r="AB300" s="69" t="s">
        <v>45</v>
      </c>
      <c r="AC300" s="370" t="s">
        <v>493</v>
      </c>
      <c r="AG300" s="78"/>
      <c r="AJ300" s="84" t="s">
        <v>45</v>
      </c>
      <c r="AK300" s="84">
        <v>0</v>
      </c>
      <c r="BB300" s="37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494</v>
      </c>
      <c r="B301" s="63" t="s">
        <v>495</v>
      </c>
      <c r="C301" s="36">
        <v>4301060406</v>
      </c>
      <c r="D301" s="613">
        <v>4607091384482</v>
      </c>
      <c r="E301" s="613"/>
      <c r="F301" s="62">
        <v>1.3</v>
      </c>
      <c r="G301" s="37">
        <v>6</v>
      </c>
      <c r="H301" s="62">
        <v>7.8</v>
      </c>
      <c r="I301" s="62">
        <v>8.3190000000000008</v>
      </c>
      <c r="J301" s="37">
        <v>64</v>
      </c>
      <c r="K301" s="37" t="s">
        <v>113</v>
      </c>
      <c r="L301" s="37" t="s">
        <v>45</v>
      </c>
      <c r="M301" s="38" t="s">
        <v>86</v>
      </c>
      <c r="N301" s="38"/>
      <c r="O301" s="37">
        <v>30</v>
      </c>
      <c r="P301" s="7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01" s="615"/>
      <c r="R301" s="615"/>
      <c r="S301" s="615"/>
      <c r="T301" s="61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72" t="s">
        <v>496</v>
      </c>
      <c r="AG301" s="78"/>
      <c r="AJ301" s="84" t="s">
        <v>45</v>
      </c>
      <c r="AK301" s="84">
        <v>0</v>
      </c>
      <c r="BB301" s="373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16.5" customHeight="1" x14ac:dyDescent="0.25">
      <c r="A302" s="63" t="s">
        <v>497</v>
      </c>
      <c r="B302" s="63" t="s">
        <v>498</v>
      </c>
      <c r="C302" s="36">
        <v>4301060484</v>
      </c>
      <c r="D302" s="613">
        <v>4607091380897</v>
      </c>
      <c r="E302" s="613"/>
      <c r="F302" s="62">
        <v>1.4</v>
      </c>
      <c r="G302" s="37">
        <v>6</v>
      </c>
      <c r="H302" s="62">
        <v>8.4</v>
      </c>
      <c r="I302" s="62">
        <v>8.9190000000000005</v>
      </c>
      <c r="J302" s="37">
        <v>64</v>
      </c>
      <c r="K302" s="37" t="s">
        <v>113</v>
      </c>
      <c r="L302" s="37" t="s">
        <v>45</v>
      </c>
      <c r="M302" s="38" t="s">
        <v>94</v>
      </c>
      <c r="N302" s="38"/>
      <c r="O302" s="37">
        <v>30</v>
      </c>
      <c r="P302" s="76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02" s="615"/>
      <c r="R302" s="615"/>
      <c r="S302" s="615"/>
      <c r="T302" s="61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74" t="s">
        <v>499</v>
      </c>
      <c r="AG302" s="78"/>
      <c r="AJ302" s="84" t="s">
        <v>45</v>
      </c>
      <c r="AK302" s="84">
        <v>0</v>
      </c>
      <c r="BB302" s="375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620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17" t="s">
        <v>40</v>
      </c>
      <c r="Q303" s="618"/>
      <c r="R303" s="618"/>
      <c r="S303" s="618"/>
      <c r="T303" s="618"/>
      <c r="U303" s="618"/>
      <c r="V303" s="619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17" t="s">
        <v>40</v>
      </c>
      <c r="Q304" s="618"/>
      <c r="R304" s="618"/>
      <c r="S304" s="618"/>
      <c r="T304" s="618"/>
      <c r="U304" s="618"/>
      <c r="V304" s="619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4.25" customHeight="1" x14ac:dyDescent="0.25">
      <c r="A305" s="612" t="s">
        <v>100</v>
      </c>
      <c r="B305" s="612"/>
      <c r="C305" s="612"/>
      <c r="D305" s="612"/>
      <c r="E305" s="612"/>
      <c r="F305" s="612"/>
      <c r="G305" s="612"/>
      <c r="H305" s="612"/>
      <c r="I305" s="612"/>
      <c r="J305" s="612"/>
      <c r="K305" s="612"/>
      <c r="L305" s="612"/>
      <c r="M305" s="612"/>
      <c r="N305" s="612"/>
      <c r="O305" s="612"/>
      <c r="P305" s="612"/>
      <c r="Q305" s="612"/>
      <c r="R305" s="612"/>
      <c r="S305" s="612"/>
      <c r="T305" s="612"/>
      <c r="U305" s="612"/>
      <c r="V305" s="612"/>
      <c r="W305" s="612"/>
      <c r="X305" s="612"/>
      <c r="Y305" s="612"/>
      <c r="Z305" s="612"/>
      <c r="AA305" s="66"/>
      <c r="AB305" s="66"/>
      <c r="AC305" s="80"/>
    </row>
    <row r="306" spans="1:68" ht="27" customHeight="1" x14ac:dyDescent="0.25">
      <c r="A306" s="63" t="s">
        <v>500</v>
      </c>
      <c r="B306" s="63" t="s">
        <v>501</v>
      </c>
      <c r="C306" s="36">
        <v>4301030235</v>
      </c>
      <c r="D306" s="613">
        <v>4607091388381</v>
      </c>
      <c r="E306" s="613"/>
      <c r="F306" s="62">
        <v>0.38</v>
      </c>
      <c r="G306" s="37">
        <v>8</v>
      </c>
      <c r="H306" s="62">
        <v>3.04</v>
      </c>
      <c r="I306" s="62">
        <v>3.33</v>
      </c>
      <c r="J306" s="37">
        <v>132</v>
      </c>
      <c r="K306" s="37" t="s">
        <v>116</v>
      </c>
      <c r="L306" s="37" t="s">
        <v>45</v>
      </c>
      <c r="M306" s="38" t="s">
        <v>105</v>
      </c>
      <c r="N306" s="38"/>
      <c r="O306" s="37">
        <v>180</v>
      </c>
      <c r="P306" s="76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06" s="615"/>
      <c r="R306" s="615"/>
      <c r="S306" s="615"/>
      <c r="T306" s="61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76" t="s">
        <v>502</v>
      </c>
      <c r="AG306" s="78"/>
      <c r="AJ306" s="84" t="s">
        <v>45</v>
      </c>
      <c r="AK306" s="84">
        <v>0</v>
      </c>
      <c r="BB306" s="37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503</v>
      </c>
      <c r="B307" s="63" t="s">
        <v>504</v>
      </c>
      <c r="C307" s="36">
        <v>4301030232</v>
      </c>
      <c r="D307" s="613">
        <v>4607091388374</v>
      </c>
      <c r="E307" s="613"/>
      <c r="F307" s="62">
        <v>0.38</v>
      </c>
      <c r="G307" s="37">
        <v>8</v>
      </c>
      <c r="H307" s="62">
        <v>3.04</v>
      </c>
      <c r="I307" s="62">
        <v>3.29</v>
      </c>
      <c r="J307" s="37">
        <v>132</v>
      </c>
      <c r="K307" s="37" t="s">
        <v>116</v>
      </c>
      <c r="L307" s="37" t="s">
        <v>45</v>
      </c>
      <c r="M307" s="38" t="s">
        <v>105</v>
      </c>
      <c r="N307" s="38"/>
      <c r="O307" s="37">
        <v>180</v>
      </c>
      <c r="P307" s="767" t="s">
        <v>505</v>
      </c>
      <c r="Q307" s="615"/>
      <c r="R307" s="615"/>
      <c r="S307" s="615"/>
      <c r="T307" s="61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378" t="s">
        <v>502</v>
      </c>
      <c r="AG307" s="78"/>
      <c r="AJ307" s="84" t="s">
        <v>45</v>
      </c>
      <c r="AK307" s="84">
        <v>0</v>
      </c>
      <c r="BB307" s="37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506</v>
      </c>
      <c r="B308" s="63" t="s">
        <v>507</v>
      </c>
      <c r="C308" s="36">
        <v>4301032015</v>
      </c>
      <c r="D308" s="613">
        <v>4607091383102</v>
      </c>
      <c r="E308" s="613"/>
      <c r="F308" s="62">
        <v>0.17</v>
      </c>
      <c r="G308" s="37">
        <v>15</v>
      </c>
      <c r="H308" s="62">
        <v>2.5499999999999998</v>
      </c>
      <c r="I308" s="62">
        <v>2.9550000000000001</v>
      </c>
      <c r="J308" s="37">
        <v>182</v>
      </c>
      <c r="K308" s="37" t="s">
        <v>87</v>
      </c>
      <c r="L308" s="37" t="s">
        <v>45</v>
      </c>
      <c r="M308" s="38" t="s">
        <v>105</v>
      </c>
      <c r="N308" s="38"/>
      <c r="O308" s="37">
        <v>180</v>
      </c>
      <c r="P308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08" s="615"/>
      <c r="R308" s="615"/>
      <c r="S308" s="615"/>
      <c r="T308" s="61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80" t="s">
        <v>508</v>
      </c>
      <c r="AG308" s="78"/>
      <c r="AJ308" s="84" t="s">
        <v>45</v>
      </c>
      <c r="AK308" s="84">
        <v>0</v>
      </c>
      <c r="BB308" s="38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509</v>
      </c>
      <c r="B309" s="63" t="s">
        <v>510</v>
      </c>
      <c r="C309" s="36">
        <v>4301030233</v>
      </c>
      <c r="D309" s="613">
        <v>4607091388404</v>
      </c>
      <c r="E309" s="613"/>
      <c r="F309" s="62">
        <v>0.17</v>
      </c>
      <c r="G309" s="37">
        <v>15</v>
      </c>
      <c r="H309" s="62">
        <v>2.5499999999999998</v>
      </c>
      <c r="I309" s="62">
        <v>2.88</v>
      </c>
      <c r="J309" s="37">
        <v>182</v>
      </c>
      <c r="K309" s="37" t="s">
        <v>87</v>
      </c>
      <c r="L309" s="37" t="s">
        <v>45</v>
      </c>
      <c r="M309" s="38" t="s">
        <v>105</v>
      </c>
      <c r="N309" s="38"/>
      <c r="O309" s="37">
        <v>180</v>
      </c>
      <c r="P309" s="7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09" s="615"/>
      <c r="R309" s="615"/>
      <c r="S309" s="615"/>
      <c r="T309" s="61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2" t="s">
        <v>502</v>
      </c>
      <c r="AG309" s="78"/>
      <c r="AJ309" s="84" t="s">
        <v>45</v>
      </c>
      <c r="AK309" s="84">
        <v>0</v>
      </c>
      <c r="BB309" s="38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20"/>
      <c r="B310" s="620"/>
      <c r="C310" s="620"/>
      <c r="D310" s="620"/>
      <c r="E310" s="620"/>
      <c r="F310" s="620"/>
      <c r="G310" s="620"/>
      <c r="H310" s="620"/>
      <c r="I310" s="620"/>
      <c r="J310" s="620"/>
      <c r="K310" s="620"/>
      <c r="L310" s="620"/>
      <c r="M310" s="620"/>
      <c r="N310" s="620"/>
      <c r="O310" s="621"/>
      <c r="P310" s="617" t="s">
        <v>40</v>
      </c>
      <c r="Q310" s="618"/>
      <c r="R310" s="618"/>
      <c r="S310" s="618"/>
      <c r="T310" s="618"/>
      <c r="U310" s="618"/>
      <c r="V310" s="619"/>
      <c r="W310" s="42" t="s">
        <v>39</v>
      </c>
      <c r="X310" s="43">
        <f>IFERROR(X306/H306,"0")+IFERROR(X307/H307,"0")+IFERROR(X308/H308,"0")+IFERROR(X309/H309,"0")</f>
        <v>0</v>
      </c>
      <c r="Y310" s="43">
        <f>IFERROR(Y306/H306,"0")+IFERROR(Y307/H307,"0")+IFERROR(Y308/H308,"0")+IFERROR(Y309/H309,"0")</f>
        <v>0</v>
      </c>
      <c r="Z310" s="43">
        <f>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20"/>
      <c r="B311" s="620"/>
      <c r="C311" s="620"/>
      <c r="D311" s="620"/>
      <c r="E311" s="620"/>
      <c r="F311" s="620"/>
      <c r="G311" s="620"/>
      <c r="H311" s="620"/>
      <c r="I311" s="620"/>
      <c r="J311" s="620"/>
      <c r="K311" s="620"/>
      <c r="L311" s="620"/>
      <c r="M311" s="620"/>
      <c r="N311" s="620"/>
      <c r="O311" s="621"/>
      <c r="P311" s="617" t="s">
        <v>40</v>
      </c>
      <c r="Q311" s="618"/>
      <c r="R311" s="618"/>
      <c r="S311" s="618"/>
      <c r="T311" s="618"/>
      <c r="U311" s="618"/>
      <c r="V311" s="619"/>
      <c r="W311" s="42" t="s">
        <v>0</v>
      </c>
      <c r="X311" s="43">
        <f>IFERROR(SUM(X306:X309),"0")</f>
        <v>0</v>
      </c>
      <c r="Y311" s="43">
        <f>IFERROR(SUM(Y306:Y309),"0")</f>
        <v>0</v>
      </c>
      <c r="Z311" s="42"/>
      <c r="AA311" s="67"/>
      <c r="AB311" s="67"/>
      <c r="AC311" s="67"/>
    </row>
    <row r="312" spans="1:68" ht="14.25" customHeight="1" x14ac:dyDescent="0.25">
      <c r="A312" s="612" t="s">
        <v>511</v>
      </c>
      <c r="B312" s="612"/>
      <c r="C312" s="612"/>
      <c r="D312" s="612"/>
      <c r="E312" s="612"/>
      <c r="F312" s="612"/>
      <c r="G312" s="612"/>
      <c r="H312" s="612"/>
      <c r="I312" s="612"/>
      <c r="J312" s="612"/>
      <c r="K312" s="612"/>
      <c r="L312" s="612"/>
      <c r="M312" s="612"/>
      <c r="N312" s="612"/>
      <c r="O312" s="612"/>
      <c r="P312" s="612"/>
      <c r="Q312" s="612"/>
      <c r="R312" s="612"/>
      <c r="S312" s="612"/>
      <c r="T312" s="612"/>
      <c r="U312" s="612"/>
      <c r="V312" s="612"/>
      <c r="W312" s="612"/>
      <c r="X312" s="612"/>
      <c r="Y312" s="612"/>
      <c r="Z312" s="612"/>
      <c r="AA312" s="66"/>
      <c r="AB312" s="66"/>
      <c r="AC312" s="80"/>
    </row>
    <row r="313" spans="1:68" ht="16.5" customHeight="1" x14ac:dyDescent="0.25">
      <c r="A313" s="63" t="s">
        <v>512</v>
      </c>
      <c r="B313" s="63" t="s">
        <v>513</v>
      </c>
      <c r="C313" s="36">
        <v>4301180007</v>
      </c>
      <c r="D313" s="613">
        <v>4680115881808</v>
      </c>
      <c r="E313" s="613"/>
      <c r="F313" s="62">
        <v>0.1</v>
      </c>
      <c r="G313" s="37">
        <v>20</v>
      </c>
      <c r="H313" s="62">
        <v>2</v>
      </c>
      <c r="I313" s="62">
        <v>2.2400000000000002</v>
      </c>
      <c r="J313" s="37">
        <v>238</v>
      </c>
      <c r="K313" s="37" t="s">
        <v>87</v>
      </c>
      <c r="L313" s="37" t="s">
        <v>45</v>
      </c>
      <c r="M313" s="38" t="s">
        <v>515</v>
      </c>
      <c r="N313" s="38"/>
      <c r="O313" s="37">
        <v>730</v>
      </c>
      <c r="P313" s="7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13" s="615"/>
      <c r="R313" s="615"/>
      <c r="S313" s="615"/>
      <c r="T313" s="61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IFERROR(IF(Y313=0,"",ROUNDUP(Y313/H313,0)*0.00474),"")</f>
        <v/>
      </c>
      <c r="AA313" s="68" t="s">
        <v>45</v>
      </c>
      <c r="AB313" s="69" t="s">
        <v>45</v>
      </c>
      <c r="AC313" s="384" t="s">
        <v>514</v>
      </c>
      <c r="AG313" s="78"/>
      <c r="AJ313" s="84" t="s">
        <v>45</v>
      </c>
      <c r="AK313" s="84">
        <v>0</v>
      </c>
      <c r="BB313" s="38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516</v>
      </c>
      <c r="B314" s="63" t="s">
        <v>517</v>
      </c>
      <c r="C314" s="36">
        <v>4301180006</v>
      </c>
      <c r="D314" s="613">
        <v>4680115881822</v>
      </c>
      <c r="E314" s="613"/>
      <c r="F314" s="62">
        <v>0.1</v>
      </c>
      <c r="G314" s="37">
        <v>20</v>
      </c>
      <c r="H314" s="62">
        <v>2</v>
      </c>
      <c r="I314" s="62">
        <v>2.2400000000000002</v>
      </c>
      <c r="J314" s="37">
        <v>238</v>
      </c>
      <c r="K314" s="37" t="s">
        <v>87</v>
      </c>
      <c r="L314" s="37" t="s">
        <v>45</v>
      </c>
      <c r="M314" s="38" t="s">
        <v>515</v>
      </c>
      <c r="N314" s="38"/>
      <c r="O314" s="37">
        <v>730</v>
      </c>
      <c r="P314" s="7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14" s="615"/>
      <c r="R314" s="615"/>
      <c r="S314" s="615"/>
      <c r="T314" s="61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IFERROR(IF(Y314=0,"",ROUNDUP(Y314/H314,0)*0.00474),"")</f>
        <v/>
      </c>
      <c r="AA314" s="68" t="s">
        <v>45</v>
      </c>
      <c r="AB314" s="69" t="s">
        <v>45</v>
      </c>
      <c r="AC314" s="386" t="s">
        <v>514</v>
      </c>
      <c r="AG314" s="78"/>
      <c r="AJ314" s="84" t="s">
        <v>45</v>
      </c>
      <c r="AK314" s="84">
        <v>0</v>
      </c>
      <c r="BB314" s="387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518</v>
      </c>
      <c r="B315" s="63" t="s">
        <v>519</v>
      </c>
      <c r="C315" s="36">
        <v>4301180001</v>
      </c>
      <c r="D315" s="613">
        <v>4680115880016</v>
      </c>
      <c r="E315" s="613"/>
      <c r="F315" s="62">
        <v>0.1</v>
      </c>
      <c r="G315" s="37">
        <v>20</v>
      </c>
      <c r="H315" s="62">
        <v>2</v>
      </c>
      <c r="I315" s="62">
        <v>2.2400000000000002</v>
      </c>
      <c r="J315" s="37">
        <v>238</v>
      </c>
      <c r="K315" s="37" t="s">
        <v>87</v>
      </c>
      <c r="L315" s="37" t="s">
        <v>45</v>
      </c>
      <c r="M315" s="38" t="s">
        <v>515</v>
      </c>
      <c r="N315" s="38"/>
      <c r="O315" s="37">
        <v>730</v>
      </c>
      <c r="P315" s="7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15" s="615"/>
      <c r="R315" s="615"/>
      <c r="S315" s="615"/>
      <c r="T315" s="61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IFERROR(IF(Y315=0,"",ROUNDUP(Y315/H315,0)*0.00474),"")</f>
        <v/>
      </c>
      <c r="AA315" s="68" t="s">
        <v>45</v>
      </c>
      <c r="AB315" s="69" t="s">
        <v>45</v>
      </c>
      <c r="AC315" s="388" t="s">
        <v>514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20"/>
      <c r="B316" s="620"/>
      <c r="C316" s="620"/>
      <c r="D316" s="620"/>
      <c r="E316" s="620"/>
      <c r="F316" s="620"/>
      <c r="G316" s="620"/>
      <c r="H316" s="620"/>
      <c r="I316" s="620"/>
      <c r="J316" s="620"/>
      <c r="K316" s="620"/>
      <c r="L316" s="620"/>
      <c r="M316" s="620"/>
      <c r="N316" s="620"/>
      <c r="O316" s="621"/>
      <c r="P316" s="617" t="s">
        <v>40</v>
      </c>
      <c r="Q316" s="618"/>
      <c r="R316" s="618"/>
      <c r="S316" s="618"/>
      <c r="T316" s="618"/>
      <c r="U316" s="618"/>
      <c r="V316" s="619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20"/>
      <c r="B317" s="620"/>
      <c r="C317" s="620"/>
      <c r="D317" s="620"/>
      <c r="E317" s="620"/>
      <c r="F317" s="620"/>
      <c r="G317" s="620"/>
      <c r="H317" s="620"/>
      <c r="I317" s="620"/>
      <c r="J317" s="620"/>
      <c r="K317" s="620"/>
      <c r="L317" s="620"/>
      <c r="M317" s="620"/>
      <c r="N317" s="620"/>
      <c r="O317" s="621"/>
      <c r="P317" s="617" t="s">
        <v>40</v>
      </c>
      <c r="Q317" s="618"/>
      <c r="R317" s="618"/>
      <c r="S317" s="618"/>
      <c r="T317" s="618"/>
      <c r="U317" s="618"/>
      <c r="V317" s="619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6.5" customHeight="1" x14ac:dyDescent="0.25">
      <c r="A318" s="611" t="s">
        <v>520</v>
      </c>
      <c r="B318" s="611"/>
      <c r="C318" s="611"/>
      <c r="D318" s="611"/>
      <c r="E318" s="611"/>
      <c r="F318" s="611"/>
      <c r="G318" s="611"/>
      <c r="H318" s="611"/>
      <c r="I318" s="611"/>
      <c r="J318" s="611"/>
      <c r="K318" s="611"/>
      <c r="L318" s="611"/>
      <c r="M318" s="611"/>
      <c r="N318" s="611"/>
      <c r="O318" s="611"/>
      <c r="P318" s="611"/>
      <c r="Q318" s="611"/>
      <c r="R318" s="611"/>
      <c r="S318" s="611"/>
      <c r="T318" s="611"/>
      <c r="U318" s="611"/>
      <c r="V318" s="611"/>
      <c r="W318" s="611"/>
      <c r="X318" s="611"/>
      <c r="Y318" s="611"/>
      <c r="Z318" s="611"/>
      <c r="AA318" s="65"/>
      <c r="AB318" s="65"/>
      <c r="AC318" s="79"/>
    </row>
    <row r="319" spans="1:68" ht="14.25" customHeight="1" x14ac:dyDescent="0.25">
      <c r="A319" s="612" t="s">
        <v>82</v>
      </c>
      <c r="B319" s="612"/>
      <c r="C319" s="612"/>
      <c r="D319" s="612"/>
      <c r="E319" s="612"/>
      <c r="F319" s="612"/>
      <c r="G319" s="612"/>
      <c r="H319" s="612"/>
      <c r="I319" s="612"/>
      <c r="J319" s="612"/>
      <c r="K319" s="612"/>
      <c r="L319" s="612"/>
      <c r="M319" s="612"/>
      <c r="N319" s="612"/>
      <c r="O319" s="612"/>
      <c r="P319" s="612"/>
      <c r="Q319" s="612"/>
      <c r="R319" s="612"/>
      <c r="S319" s="612"/>
      <c r="T319" s="612"/>
      <c r="U319" s="612"/>
      <c r="V319" s="612"/>
      <c r="W319" s="612"/>
      <c r="X319" s="612"/>
      <c r="Y319" s="612"/>
      <c r="Z319" s="612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4301051489</v>
      </c>
      <c r="D320" s="613">
        <v>4607091387919</v>
      </c>
      <c r="E320" s="613"/>
      <c r="F320" s="62">
        <v>1.35</v>
      </c>
      <c r="G320" s="37">
        <v>6</v>
      </c>
      <c r="H320" s="62">
        <v>8.1</v>
      </c>
      <c r="I320" s="62">
        <v>8.6189999999999998</v>
      </c>
      <c r="J320" s="37">
        <v>64</v>
      </c>
      <c r="K320" s="37" t="s">
        <v>113</v>
      </c>
      <c r="L320" s="37" t="s">
        <v>45</v>
      </c>
      <c r="M320" s="38" t="s">
        <v>94</v>
      </c>
      <c r="N320" s="38"/>
      <c r="O320" s="37">
        <v>45</v>
      </c>
      <c r="P320" s="7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20" s="615"/>
      <c r="R320" s="615"/>
      <c r="S320" s="615"/>
      <c r="T320" s="61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4301051461</v>
      </c>
      <c r="D321" s="613">
        <v>4680115883604</v>
      </c>
      <c r="E321" s="613"/>
      <c r="F321" s="62">
        <v>0.35</v>
      </c>
      <c r="G321" s="37">
        <v>6</v>
      </c>
      <c r="H321" s="62">
        <v>2.1</v>
      </c>
      <c r="I321" s="62">
        <v>2.3519999999999999</v>
      </c>
      <c r="J321" s="37">
        <v>182</v>
      </c>
      <c r="K321" s="37" t="s">
        <v>87</v>
      </c>
      <c r="L321" s="37" t="s">
        <v>45</v>
      </c>
      <c r="M321" s="38" t="s">
        <v>86</v>
      </c>
      <c r="N321" s="38"/>
      <c r="O321" s="37">
        <v>45</v>
      </c>
      <c r="P321" s="7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21" s="615"/>
      <c r="R321" s="615"/>
      <c r="S321" s="615"/>
      <c r="T321" s="61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527</v>
      </c>
      <c r="B322" s="63" t="s">
        <v>528</v>
      </c>
      <c r="C322" s="36">
        <v>4301051864</v>
      </c>
      <c r="D322" s="613">
        <v>4680115883567</v>
      </c>
      <c r="E322" s="613"/>
      <c r="F322" s="62">
        <v>0.35</v>
      </c>
      <c r="G322" s="37">
        <v>6</v>
      </c>
      <c r="H322" s="62">
        <v>2.1</v>
      </c>
      <c r="I322" s="62">
        <v>2.34</v>
      </c>
      <c r="J322" s="37">
        <v>182</v>
      </c>
      <c r="K322" s="37" t="s">
        <v>87</v>
      </c>
      <c r="L322" s="37" t="s">
        <v>45</v>
      </c>
      <c r="M322" s="38" t="s">
        <v>94</v>
      </c>
      <c r="N322" s="38"/>
      <c r="O322" s="37">
        <v>40</v>
      </c>
      <c r="P322" s="7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22" s="615"/>
      <c r="R322" s="615"/>
      <c r="S322" s="615"/>
      <c r="T322" s="61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20"/>
      <c r="B323" s="620"/>
      <c r="C323" s="620"/>
      <c r="D323" s="620"/>
      <c r="E323" s="620"/>
      <c r="F323" s="620"/>
      <c r="G323" s="620"/>
      <c r="H323" s="620"/>
      <c r="I323" s="620"/>
      <c r="J323" s="620"/>
      <c r="K323" s="620"/>
      <c r="L323" s="620"/>
      <c r="M323" s="620"/>
      <c r="N323" s="620"/>
      <c r="O323" s="621"/>
      <c r="P323" s="617" t="s">
        <v>40</v>
      </c>
      <c r="Q323" s="618"/>
      <c r="R323" s="618"/>
      <c r="S323" s="618"/>
      <c r="T323" s="618"/>
      <c r="U323" s="618"/>
      <c r="V323" s="619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20"/>
      <c r="B324" s="620"/>
      <c r="C324" s="620"/>
      <c r="D324" s="620"/>
      <c r="E324" s="620"/>
      <c r="F324" s="620"/>
      <c r="G324" s="620"/>
      <c r="H324" s="620"/>
      <c r="I324" s="620"/>
      <c r="J324" s="620"/>
      <c r="K324" s="620"/>
      <c r="L324" s="620"/>
      <c r="M324" s="620"/>
      <c r="N324" s="620"/>
      <c r="O324" s="621"/>
      <c r="P324" s="617" t="s">
        <v>40</v>
      </c>
      <c r="Q324" s="618"/>
      <c r="R324" s="618"/>
      <c r="S324" s="618"/>
      <c r="T324" s="618"/>
      <c r="U324" s="618"/>
      <c r="V324" s="619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27.75" customHeight="1" x14ac:dyDescent="0.2">
      <c r="A325" s="610" t="s">
        <v>530</v>
      </c>
      <c r="B325" s="610"/>
      <c r="C325" s="610"/>
      <c r="D325" s="610"/>
      <c r="E325" s="610"/>
      <c r="F325" s="610"/>
      <c r="G325" s="610"/>
      <c r="H325" s="610"/>
      <c r="I325" s="610"/>
      <c r="J325" s="610"/>
      <c r="K325" s="610"/>
      <c r="L325" s="610"/>
      <c r="M325" s="610"/>
      <c r="N325" s="610"/>
      <c r="O325" s="610"/>
      <c r="P325" s="610"/>
      <c r="Q325" s="610"/>
      <c r="R325" s="610"/>
      <c r="S325" s="610"/>
      <c r="T325" s="610"/>
      <c r="U325" s="610"/>
      <c r="V325" s="610"/>
      <c r="W325" s="610"/>
      <c r="X325" s="610"/>
      <c r="Y325" s="610"/>
      <c r="Z325" s="610"/>
      <c r="AA325" s="54"/>
      <c r="AB325" s="54"/>
      <c r="AC325" s="54"/>
    </row>
    <row r="326" spans="1:68" ht="16.5" customHeight="1" x14ac:dyDescent="0.25">
      <c r="A326" s="611" t="s">
        <v>531</v>
      </c>
      <c r="B326" s="611"/>
      <c r="C326" s="611"/>
      <c r="D326" s="611"/>
      <c r="E326" s="611"/>
      <c r="F326" s="611"/>
      <c r="G326" s="611"/>
      <c r="H326" s="611"/>
      <c r="I326" s="611"/>
      <c r="J326" s="611"/>
      <c r="K326" s="611"/>
      <c r="L326" s="611"/>
      <c r="M326" s="611"/>
      <c r="N326" s="611"/>
      <c r="O326" s="611"/>
      <c r="P326" s="611"/>
      <c r="Q326" s="611"/>
      <c r="R326" s="611"/>
      <c r="S326" s="611"/>
      <c r="T326" s="611"/>
      <c r="U326" s="611"/>
      <c r="V326" s="611"/>
      <c r="W326" s="611"/>
      <c r="X326" s="611"/>
      <c r="Y326" s="611"/>
      <c r="Z326" s="611"/>
      <c r="AA326" s="65"/>
      <c r="AB326" s="65"/>
      <c r="AC326" s="79"/>
    </row>
    <row r="327" spans="1:68" ht="14.25" customHeight="1" x14ac:dyDescent="0.25">
      <c r="A327" s="612" t="s">
        <v>108</v>
      </c>
      <c r="B327" s="612"/>
      <c r="C327" s="612"/>
      <c r="D327" s="612"/>
      <c r="E327" s="612"/>
      <c r="F327" s="612"/>
      <c r="G327" s="612"/>
      <c r="H327" s="612"/>
      <c r="I327" s="612"/>
      <c r="J327" s="612"/>
      <c r="K327" s="612"/>
      <c r="L327" s="612"/>
      <c r="M327" s="612"/>
      <c r="N327" s="612"/>
      <c r="O327" s="612"/>
      <c r="P327" s="612"/>
      <c r="Q327" s="612"/>
      <c r="R327" s="612"/>
      <c r="S327" s="612"/>
      <c r="T327" s="612"/>
      <c r="U327" s="612"/>
      <c r="V327" s="612"/>
      <c r="W327" s="612"/>
      <c r="X327" s="612"/>
      <c r="Y327" s="612"/>
      <c r="Z327" s="612"/>
      <c r="AA327" s="66"/>
      <c r="AB327" s="66"/>
      <c r="AC327" s="80"/>
    </row>
    <row r="328" spans="1:68" ht="37.5" customHeight="1" x14ac:dyDescent="0.25">
      <c r="A328" s="63" t="s">
        <v>532</v>
      </c>
      <c r="B328" s="63" t="s">
        <v>533</v>
      </c>
      <c r="C328" s="36">
        <v>4301011869</v>
      </c>
      <c r="D328" s="613">
        <v>4680115884847</v>
      </c>
      <c r="E328" s="613"/>
      <c r="F328" s="62">
        <v>2.5</v>
      </c>
      <c r="G328" s="37">
        <v>6</v>
      </c>
      <c r="H328" s="62">
        <v>15</v>
      </c>
      <c r="I328" s="62">
        <v>15.48</v>
      </c>
      <c r="J328" s="37">
        <v>48</v>
      </c>
      <c r="K328" s="37" t="s">
        <v>113</v>
      </c>
      <c r="L328" s="37" t="s">
        <v>45</v>
      </c>
      <c r="M328" s="38" t="s">
        <v>80</v>
      </c>
      <c r="N328" s="38"/>
      <c r="O328" s="37">
        <v>60</v>
      </c>
      <c r="P328" s="7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28" s="615"/>
      <c r="R328" s="615"/>
      <c r="S328" s="615"/>
      <c r="T328" s="616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ref="Y328:Y334" si="37">IFERROR(IF(X328="",0,CEILING((X328/$H328),1)*$H328),"")</f>
        <v>0</v>
      </c>
      <c r="Z328" s="41" t="str">
        <f>IFERROR(IF(Y328=0,"",ROUNDUP(Y328/H328,0)*0.02175),"")</f>
        <v/>
      </c>
      <c r="AA328" s="68" t="s">
        <v>45</v>
      </c>
      <c r="AB328" s="69" t="s">
        <v>45</v>
      </c>
      <c r="AC328" s="396" t="s">
        <v>534</v>
      </c>
      <c r="AG328" s="78"/>
      <c r="AJ328" s="84" t="s">
        <v>45</v>
      </c>
      <c r="AK328" s="84">
        <v>0</v>
      </c>
      <c r="BB328" s="397" t="s">
        <v>66</v>
      </c>
      <c r="BM328" s="78">
        <f t="shared" ref="BM328:BM334" si="38">IFERROR(X328*I328/H328,"0")</f>
        <v>0</v>
      </c>
      <c r="BN328" s="78">
        <f t="shared" ref="BN328:BN334" si="39">IFERROR(Y328*I328/H328,"0")</f>
        <v>0</v>
      </c>
      <c r="BO328" s="78">
        <f t="shared" ref="BO328:BO334" si="40">IFERROR(1/J328*(X328/H328),"0")</f>
        <v>0</v>
      </c>
      <c r="BP328" s="78">
        <f t="shared" ref="BP328:BP334" si="41">IFERROR(1/J328*(Y328/H328),"0")</f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4301011870</v>
      </c>
      <c r="D329" s="613">
        <v>4680115884854</v>
      </c>
      <c r="E329" s="613"/>
      <c r="F329" s="62">
        <v>2.5</v>
      </c>
      <c r="G329" s="37">
        <v>6</v>
      </c>
      <c r="H329" s="62">
        <v>15</v>
      </c>
      <c r="I329" s="62">
        <v>15.48</v>
      </c>
      <c r="J329" s="37">
        <v>48</v>
      </c>
      <c r="K329" s="37" t="s">
        <v>113</v>
      </c>
      <c r="L329" s="37" t="s">
        <v>45</v>
      </c>
      <c r="M329" s="38" t="s">
        <v>80</v>
      </c>
      <c r="N329" s="38"/>
      <c r="O329" s="37">
        <v>60</v>
      </c>
      <c r="P329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615"/>
      <c r="R329" s="615"/>
      <c r="S329" s="615"/>
      <c r="T329" s="616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7"/>
        <v>0</v>
      </c>
      <c r="Z329" s="41" t="str">
        <f>IFERROR(IF(Y329=0,"",ROUNDUP(Y329/H329,0)*0.02175),"")</f>
        <v/>
      </c>
      <c r="AA329" s="68" t="s">
        <v>45</v>
      </c>
      <c r="AB329" s="69" t="s">
        <v>45</v>
      </c>
      <c r="AC329" s="398" t="s">
        <v>537</v>
      </c>
      <c r="AG329" s="78"/>
      <c r="AJ329" s="84" t="s">
        <v>45</v>
      </c>
      <c r="AK329" s="84">
        <v>0</v>
      </c>
      <c r="BB329" s="399" t="s">
        <v>66</v>
      </c>
      <c r="BM329" s="78">
        <f t="shared" si="38"/>
        <v>0</v>
      </c>
      <c r="BN329" s="78">
        <f t="shared" si="39"/>
        <v>0</v>
      </c>
      <c r="BO329" s="78">
        <f t="shared" si="40"/>
        <v>0</v>
      </c>
      <c r="BP329" s="78">
        <f t="shared" si="41"/>
        <v>0</v>
      </c>
    </row>
    <row r="330" spans="1:68" ht="37.5" customHeight="1" x14ac:dyDescent="0.25">
      <c r="A330" s="63" t="s">
        <v>538</v>
      </c>
      <c r="B330" s="63" t="s">
        <v>539</v>
      </c>
      <c r="C330" s="36">
        <v>4301011867</v>
      </c>
      <c r="D330" s="613">
        <v>4680115884830</v>
      </c>
      <c r="E330" s="613"/>
      <c r="F330" s="62">
        <v>2.5</v>
      </c>
      <c r="G330" s="37">
        <v>6</v>
      </c>
      <c r="H330" s="62">
        <v>15</v>
      </c>
      <c r="I330" s="62">
        <v>15.48</v>
      </c>
      <c r="J330" s="37">
        <v>48</v>
      </c>
      <c r="K330" s="37" t="s">
        <v>113</v>
      </c>
      <c r="L330" s="37" t="s">
        <v>45</v>
      </c>
      <c r="M330" s="38" t="s">
        <v>80</v>
      </c>
      <c r="N330" s="38"/>
      <c r="O330" s="37">
        <v>60</v>
      </c>
      <c r="P330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30" s="615"/>
      <c r="R330" s="615"/>
      <c r="S330" s="615"/>
      <c r="T330" s="616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7"/>
        <v>0</v>
      </c>
      <c r="Z330" s="41" t="str">
        <f>IFERROR(IF(Y330=0,"",ROUNDUP(Y330/H330,0)*0.02175),"")</f>
        <v/>
      </c>
      <c r="AA330" s="68" t="s">
        <v>45</v>
      </c>
      <c r="AB330" s="69" t="s">
        <v>45</v>
      </c>
      <c r="AC330" s="400" t="s">
        <v>540</v>
      </c>
      <c r="AG330" s="78"/>
      <c r="AJ330" s="84" t="s">
        <v>45</v>
      </c>
      <c r="AK330" s="84">
        <v>0</v>
      </c>
      <c r="BB330" s="401" t="s">
        <v>66</v>
      </c>
      <c r="BM330" s="78">
        <f t="shared" si="38"/>
        <v>0</v>
      </c>
      <c r="BN330" s="78">
        <f t="shared" si="39"/>
        <v>0</v>
      </c>
      <c r="BO330" s="78">
        <f t="shared" si="40"/>
        <v>0</v>
      </c>
      <c r="BP330" s="78">
        <f t="shared" si="41"/>
        <v>0</v>
      </c>
    </row>
    <row r="331" spans="1:68" ht="27" customHeight="1" x14ac:dyDescent="0.25">
      <c r="A331" s="63" t="s">
        <v>541</v>
      </c>
      <c r="B331" s="63" t="s">
        <v>542</v>
      </c>
      <c r="C331" s="36">
        <v>4301011832</v>
      </c>
      <c r="D331" s="613">
        <v>4607091383997</v>
      </c>
      <c r="E331" s="613"/>
      <c r="F331" s="62">
        <v>2.5</v>
      </c>
      <c r="G331" s="37">
        <v>6</v>
      </c>
      <c r="H331" s="62">
        <v>15</v>
      </c>
      <c r="I331" s="62">
        <v>15.48</v>
      </c>
      <c r="J331" s="37">
        <v>48</v>
      </c>
      <c r="K331" s="37" t="s">
        <v>113</v>
      </c>
      <c r="L331" s="37" t="s">
        <v>45</v>
      </c>
      <c r="M331" s="38" t="s">
        <v>94</v>
      </c>
      <c r="N331" s="38"/>
      <c r="O331" s="37">
        <v>60</v>
      </c>
      <c r="P331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31" s="615"/>
      <c r="R331" s="615"/>
      <c r="S331" s="615"/>
      <c r="T331" s="616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7"/>
        <v>0</v>
      </c>
      <c r="Z331" s="41" t="str">
        <f>IFERROR(IF(Y331=0,"",ROUNDUP(Y331/H331,0)*0.02175),"")</f>
        <v/>
      </c>
      <c r="AA331" s="68" t="s">
        <v>45</v>
      </c>
      <c r="AB331" s="69" t="s">
        <v>45</v>
      </c>
      <c r="AC331" s="402" t="s">
        <v>543</v>
      </c>
      <c r="AG331" s="78"/>
      <c r="AJ331" s="84" t="s">
        <v>45</v>
      </c>
      <c r="AK331" s="84">
        <v>0</v>
      </c>
      <c r="BB331" s="403" t="s">
        <v>66</v>
      </c>
      <c r="BM331" s="78">
        <f t="shared" si="38"/>
        <v>0</v>
      </c>
      <c r="BN331" s="78">
        <f t="shared" si="39"/>
        <v>0</v>
      </c>
      <c r="BO331" s="78">
        <f t="shared" si="40"/>
        <v>0</v>
      </c>
      <c r="BP331" s="78">
        <f t="shared" si="41"/>
        <v>0</v>
      </c>
    </row>
    <row r="332" spans="1:68" ht="27" customHeight="1" x14ac:dyDescent="0.25">
      <c r="A332" s="63" t="s">
        <v>544</v>
      </c>
      <c r="B332" s="63" t="s">
        <v>545</v>
      </c>
      <c r="C332" s="36">
        <v>4301011433</v>
      </c>
      <c r="D332" s="613">
        <v>4680115882638</v>
      </c>
      <c r="E332" s="613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116</v>
      </c>
      <c r="L332" s="37" t="s">
        <v>45</v>
      </c>
      <c r="M332" s="38" t="s">
        <v>112</v>
      </c>
      <c r="N332" s="38"/>
      <c r="O332" s="37">
        <v>90</v>
      </c>
      <c r="P332" s="7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2" s="615"/>
      <c r="R332" s="615"/>
      <c r="S332" s="615"/>
      <c r="T332" s="616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7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4" t="s">
        <v>546</v>
      </c>
      <c r="AG332" s="78"/>
      <c r="AJ332" s="84" t="s">
        <v>45</v>
      </c>
      <c r="AK332" s="84">
        <v>0</v>
      </c>
      <c r="BB332" s="405" t="s">
        <v>66</v>
      </c>
      <c r="BM332" s="78">
        <f t="shared" si="38"/>
        <v>0</v>
      </c>
      <c r="BN332" s="78">
        <f t="shared" si="39"/>
        <v>0</v>
      </c>
      <c r="BO332" s="78">
        <f t="shared" si="40"/>
        <v>0</v>
      </c>
      <c r="BP332" s="78">
        <f t="shared" si="41"/>
        <v>0</v>
      </c>
    </row>
    <row r="333" spans="1:68" ht="27" customHeight="1" x14ac:dyDescent="0.25">
      <c r="A333" s="63" t="s">
        <v>547</v>
      </c>
      <c r="B333" s="63" t="s">
        <v>548</v>
      </c>
      <c r="C333" s="36">
        <v>4301011952</v>
      </c>
      <c r="D333" s="613">
        <v>4680115884922</v>
      </c>
      <c r="E333" s="613"/>
      <c r="F333" s="62">
        <v>0.5</v>
      </c>
      <c r="G333" s="37">
        <v>10</v>
      </c>
      <c r="H333" s="62">
        <v>5</v>
      </c>
      <c r="I333" s="62">
        <v>5.21</v>
      </c>
      <c r="J333" s="37">
        <v>132</v>
      </c>
      <c r="K333" s="37" t="s">
        <v>116</v>
      </c>
      <c r="L333" s="37" t="s">
        <v>45</v>
      </c>
      <c r="M333" s="38" t="s">
        <v>80</v>
      </c>
      <c r="N333" s="38"/>
      <c r="O333" s="37">
        <v>60</v>
      </c>
      <c r="P333" s="7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3" s="615"/>
      <c r="R333" s="615"/>
      <c r="S333" s="615"/>
      <c r="T333" s="616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7"/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6" t="s">
        <v>537</v>
      </c>
      <c r="AG333" s="78"/>
      <c r="AJ333" s="84" t="s">
        <v>45</v>
      </c>
      <c r="AK333" s="84">
        <v>0</v>
      </c>
      <c r="BB333" s="407" t="s">
        <v>66</v>
      </c>
      <c r="BM333" s="78">
        <f t="shared" si="38"/>
        <v>0</v>
      </c>
      <c r="BN333" s="78">
        <f t="shared" si="39"/>
        <v>0</v>
      </c>
      <c r="BO333" s="78">
        <f t="shared" si="40"/>
        <v>0</v>
      </c>
      <c r="BP333" s="78">
        <f t="shared" si="41"/>
        <v>0</v>
      </c>
    </row>
    <row r="334" spans="1:68" ht="37.5" customHeight="1" x14ac:dyDescent="0.25">
      <c r="A334" s="63" t="s">
        <v>549</v>
      </c>
      <c r="B334" s="63" t="s">
        <v>550</v>
      </c>
      <c r="C334" s="36">
        <v>4301011868</v>
      </c>
      <c r="D334" s="613">
        <v>4680115884861</v>
      </c>
      <c r="E334" s="613"/>
      <c r="F334" s="62">
        <v>0.5</v>
      </c>
      <c r="G334" s="37">
        <v>10</v>
      </c>
      <c r="H334" s="62">
        <v>5</v>
      </c>
      <c r="I334" s="62">
        <v>5.21</v>
      </c>
      <c r="J334" s="37">
        <v>132</v>
      </c>
      <c r="K334" s="37" t="s">
        <v>116</v>
      </c>
      <c r="L334" s="37" t="s">
        <v>45</v>
      </c>
      <c r="M334" s="38" t="s">
        <v>80</v>
      </c>
      <c r="N334" s="38"/>
      <c r="O334" s="37">
        <v>60</v>
      </c>
      <c r="P334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4" s="615"/>
      <c r="R334" s="615"/>
      <c r="S334" s="615"/>
      <c r="T334" s="616"/>
      <c r="U334" s="39" t="s">
        <v>45</v>
      </c>
      <c r="V334" s="39" t="s">
        <v>45</v>
      </c>
      <c r="W334" s="40" t="s">
        <v>0</v>
      </c>
      <c r="X334" s="58">
        <v>0</v>
      </c>
      <c r="Y334" s="55">
        <f t="shared" si="37"/>
        <v>0</v>
      </c>
      <c r="Z334" s="41" t="str">
        <f>IFERROR(IF(Y334=0,"",ROUNDUP(Y334/H334,0)*0.00902),"")</f>
        <v/>
      </c>
      <c r="AA334" s="68" t="s">
        <v>45</v>
      </c>
      <c r="AB334" s="69" t="s">
        <v>45</v>
      </c>
      <c r="AC334" s="408" t="s">
        <v>540</v>
      </c>
      <c r="AG334" s="78"/>
      <c r="AJ334" s="84" t="s">
        <v>45</v>
      </c>
      <c r="AK334" s="84">
        <v>0</v>
      </c>
      <c r="BB334" s="409" t="s">
        <v>66</v>
      </c>
      <c r="BM334" s="78">
        <f t="shared" si="38"/>
        <v>0</v>
      </c>
      <c r="BN334" s="78">
        <f t="shared" si="39"/>
        <v>0</v>
      </c>
      <c r="BO334" s="78">
        <f t="shared" si="40"/>
        <v>0</v>
      </c>
      <c r="BP334" s="78">
        <f t="shared" si="41"/>
        <v>0</v>
      </c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17" t="s">
        <v>40</v>
      </c>
      <c r="Q335" s="618"/>
      <c r="R335" s="618"/>
      <c r="S335" s="618"/>
      <c r="T335" s="618"/>
      <c r="U335" s="618"/>
      <c r="V335" s="619"/>
      <c r="W335" s="42" t="s">
        <v>39</v>
      </c>
      <c r="X335" s="43">
        <f>IFERROR(X328/H328,"0")+IFERROR(X329/H329,"0")+IFERROR(X330/H330,"0")+IFERROR(X331/H331,"0")+IFERROR(X332/H332,"0")+IFERROR(X333/H333,"0")+IFERROR(X334/H334,"0")</f>
        <v>0</v>
      </c>
      <c r="Y335" s="43">
        <f>IFERROR(Y328/H328,"0")+IFERROR(Y329/H329,"0")+IFERROR(Y330/H330,"0")+IFERROR(Y331/H331,"0")+IFERROR(Y332/H332,"0")+IFERROR(Y333/H333,"0")+IFERROR(Y334/H334,"0")</f>
        <v>0</v>
      </c>
      <c r="Z335" s="43">
        <f>IFERROR(IF(Z328="",0,Z328),"0")+IFERROR(IF(Z329="",0,Z329),"0")+IFERROR(IF(Z330="",0,Z330),"0")+IFERROR(IF(Z331="",0,Z331),"0")+IFERROR(IF(Z332="",0,Z332),"0")+IFERROR(IF(Z333="",0,Z333),"0")+IFERROR(IF(Z334="",0,Z334),"0")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620"/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1"/>
      <c r="P336" s="617" t="s">
        <v>40</v>
      </c>
      <c r="Q336" s="618"/>
      <c r="R336" s="618"/>
      <c r="S336" s="618"/>
      <c r="T336" s="618"/>
      <c r="U336" s="618"/>
      <c r="V336" s="619"/>
      <c r="W336" s="42" t="s">
        <v>0</v>
      </c>
      <c r="X336" s="43">
        <f>IFERROR(SUM(X328:X334),"0")</f>
        <v>0</v>
      </c>
      <c r="Y336" s="43">
        <f>IFERROR(SUM(Y328:Y334),"0")</f>
        <v>0</v>
      </c>
      <c r="Z336" s="42"/>
      <c r="AA336" s="67"/>
      <c r="AB336" s="67"/>
      <c r="AC336" s="67"/>
    </row>
    <row r="337" spans="1:68" ht="14.25" customHeight="1" x14ac:dyDescent="0.25">
      <c r="A337" s="612" t="s">
        <v>141</v>
      </c>
      <c r="B337" s="612"/>
      <c r="C337" s="612"/>
      <c r="D337" s="612"/>
      <c r="E337" s="612"/>
      <c r="F337" s="612"/>
      <c r="G337" s="612"/>
      <c r="H337" s="612"/>
      <c r="I337" s="612"/>
      <c r="J337" s="612"/>
      <c r="K337" s="612"/>
      <c r="L337" s="612"/>
      <c r="M337" s="612"/>
      <c r="N337" s="612"/>
      <c r="O337" s="612"/>
      <c r="P337" s="612"/>
      <c r="Q337" s="612"/>
      <c r="R337" s="612"/>
      <c r="S337" s="612"/>
      <c r="T337" s="612"/>
      <c r="U337" s="612"/>
      <c r="V337" s="612"/>
      <c r="W337" s="612"/>
      <c r="X337" s="612"/>
      <c r="Y337" s="612"/>
      <c r="Z337" s="612"/>
      <c r="AA337" s="66"/>
      <c r="AB337" s="66"/>
      <c r="AC337" s="80"/>
    </row>
    <row r="338" spans="1:68" ht="27" customHeight="1" x14ac:dyDescent="0.25">
      <c r="A338" s="63" t="s">
        <v>551</v>
      </c>
      <c r="B338" s="63" t="s">
        <v>552</v>
      </c>
      <c r="C338" s="36">
        <v>4301020178</v>
      </c>
      <c r="D338" s="613">
        <v>4607091383980</v>
      </c>
      <c r="E338" s="613"/>
      <c r="F338" s="62">
        <v>2.5</v>
      </c>
      <c r="G338" s="37">
        <v>6</v>
      </c>
      <c r="H338" s="62">
        <v>15</v>
      </c>
      <c r="I338" s="62">
        <v>15.48</v>
      </c>
      <c r="J338" s="37">
        <v>48</v>
      </c>
      <c r="K338" s="37" t="s">
        <v>113</v>
      </c>
      <c r="L338" s="37" t="s">
        <v>45</v>
      </c>
      <c r="M338" s="38" t="s">
        <v>112</v>
      </c>
      <c r="N338" s="38"/>
      <c r="O338" s="37">
        <v>50</v>
      </c>
      <c r="P338" s="7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8" s="615"/>
      <c r="R338" s="615"/>
      <c r="S338" s="615"/>
      <c r="T338" s="61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IFERROR(IF(Y338=0,"",ROUNDUP(Y338/H338,0)*0.02175),"")</f>
        <v/>
      </c>
      <c r="AA338" s="68" t="s">
        <v>45</v>
      </c>
      <c r="AB338" s="69" t="s">
        <v>45</v>
      </c>
      <c r="AC338" s="410" t="s">
        <v>553</v>
      </c>
      <c r="AG338" s="78"/>
      <c r="AJ338" s="84" t="s">
        <v>45</v>
      </c>
      <c r="AK338" s="84">
        <v>0</v>
      </c>
      <c r="BB338" s="41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16.5" customHeight="1" x14ac:dyDescent="0.25">
      <c r="A339" s="63" t="s">
        <v>554</v>
      </c>
      <c r="B339" s="63" t="s">
        <v>555</v>
      </c>
      <c r="C339" s="36">
        <v>4301020179</v>
      </c>
      <c r="D339" s="613">
        <v>4607091384178</v>
      </c>
      <c r="E339" s="613"/>
      <c r="F339" s="62">
        <v>0.4</v>
      </c>
      <c r="G339" s="37">
        <v>10</v>
      </c>
      <c r="H339" s="62">
        <v>4</v>
      </c>
      <c r="I339" s="62">
        <v>4.21</v>
      </c>
      <c r="J339" s="37">
        <v>132</v>
      </c>
      <c r="K339" s="37" t="s">
        <v>116</v>
      </c>
      <c r="L339" s="37" t="s">
        <v>45</v>
      </c>
      <c r="M339" s="38" t="s">
        <v>112</v>
      </c>
      <c r="N339" s="38"/>
      <c r="O339" s="37">
        <v>50</v>
      </c>
      <c r="P339" s="7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9" s="615"/>
      <c r="R339" s="615"/>
      <c r="S339" s="615"/>
      <c r="T339" s="61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IFERROR(IF(Y339=0,"",ROUNDUP(Y339/H339,0)*0.00902),"")</f>
        <v/>
      </c>
      <c r="AA339" s="68" t="s">
        <v>45</v>
      </c>
      <c r="AB339" s="69" t="s">
        <v>45</v>
      </c>
      <c r="AC339" s="412" t="s">
        <v>553</v>
      </c>
      <c r="AG339" s="78"/>
      <c r="AJ339" s="84" t="s">
        <v>45</v>
      </c>
      <c r="AK339" s="84">
        <v>0</v>
      </c>
      <c r="BB339" s="41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20"/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1"/>
      <c r="P340" s="617" t="s">
        <v>40</v>
      </c>
      <c r="Q340" s="618"/>
      <c r="R340" s="618"/>
      <c r="S340" s="618"/>
      <c r="T340" s="618"/>
      <c r="U340" s="618"/>
      <c r="V340" s="619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620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17" t="s">
        <v>40</v>
      </c>
      <c r="Q341" s="618"/>
      <c r="R341" s="618"/>
      <c r="S341" s="618"/>
      <c r="T341" s="618"/>
      <c r="U341" s="618"/>
      <c r="V341" s="619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4.25" customHeight="1" x14ac:dyDescent="0.25">
      <c r="A342" s="612" t="s">
        <v>82</v>
      </c>
      <c r="B342" s="612"/>
      <c r="C342" s="612"/>
      <c r="D342" s="612"/>
      <c r="E342" s="612"/>
      <c r="F342" s="612"/>
      <c r="G342" s="612"/>
      <c r="H342" s="612"/>
      <c r="I342" s="612"/>
      <c r="J342" s="612"/>
      <c r="K342" s="612"/>
      <c r="L342" s="612"/>
      <c r="M342" s="612"/>
      <c r="N342" s="612"/>
      <c r="O342" s="612"/>
      <c r="P342" s="612"/>
      <c r="Q342" s="612"/>
      <c r="R342" s="612"/>
      <c r="S342" s="612"/>
      <c r="T342" s="612"/>
      <c r="U342" s="612"/>
      <c r="V342" s="612"/>
      <c r="W342" s="612"/>
      <c r="X342" s="612"/>
      <c r="Y342" s="612"/>
      <c r="Z342" s="612"/>
      <c r="AA342" s="66"/>
      <c r="AB342" s="66"/>
      <c r="AC342" s="80"/>
    </row>
    <row r="343" spans="1:68" ht="27" customHeight="1" x14ac:dyDescent="0.25">
      <c r="A343" s="63" t="s">
        <v>556</v>
      </c>
      <c r="B343" s="63" t="s">
        <v>557</v>
      </c>
      <c r="C343" s="36">
        <v>4301051903</v>
      </c>
      <c r="D343" s="613">
        <v>4607091383928</v>
      </c>
      <c r="E343" s="613"/>
      <c r="F343" s="62">
        <v>1.5</v>
      </c>
      <c r="G343" s="37">
        <v>6</v>
      </c>
      <c r="H343" s="62">
        <v>9</v>
      </c>
      <c r="I343" s="62">
        <v>9.5250000000000004</v>
      </c>
      <c r="J343" s="37">
        <v>64</v>
      </c>
      <c r="K343" s="37" t="s">
        <v>113</v>
      </c>
      <c r="L343" s="37" t="s">
        <v>45</v>
      </c>
      <c r="M343" s="38" t="s">
        <v>86</v>
      </c>
      <c r="N343" s="38"/>
      <c r="O343" s="37">
        <v>40</v>
      </c>
      <c r="P343" s="7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43" s="615"/>
      <c r="R343" s="615"/>
      <c r="S343" s="615"/>
      <c r="T343" s="61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14" t="s">
        <v>558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559</v>
      </c>
      <c r="B344" s="63" t="s">
        <v>560</v>
      </c>
      <c r="C344" s="36">
        <v>4301051897</v>
      </c>
      <c r="D344" s="613">
        <v>4607091384260</v>
      </c>
      <c r="E344" s="613"/>
      <c r="F344" s="62">
        <v>1.5</v>
      </c>
      <c r="G344" s="37">
        <v>6</v>
      </c>
      <c r="H344" s="62">
        <v>9</v>
      </c>
      <c r="I344" s="62">
        <v>9.5190000000000001</v>
      </c>
      <c r="J344" s="37">
        <v>64</v>
      </c>
      <c r="K344" s="37" t="s">
        <v>113</v>
      </c>
      <c r="L344" s="37" t="s">
        <v>45</v>
      </c>
      <c r="M344" s="38" t="s">
        <v>86</v>
      </c>
      <c r="N344" s="38"/>
      <c r="O344" s="37">
        <v>40</v>
      </c>
      <c r="P344" s="7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44" s="615"/>
      <c r="R344" s="615"/>
      <c r="S344" s="615"/>
      <c r="T344" s="61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16" t="s">
        <v>561</v>
      </c>
      <c r="AG344" s="78"/>
      <c r="AJ344" s="84" t="s">
        <v>45</v>
      </c>
      <c r="AK344" s="84">
        <v>0</v>
      </c>
      <c r="BB344" s="417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20"/>
      <c r="B345" s="620"/>
      <c r="C345" s="620"/>
      <c r="D345" s="620"/>
      <c r="E345" s="620"/>
      <c r="F345" s="620"/>
      <c r="G345" s="620"/>
      <c r="H345" s="620"/>
      <c r="I345" s="620"/>
      <c r="J345" s="620"/>
      <c r="K345" s="620"/>
      <c r="L345" s="620"/>
      <c r="M345" s="620"/>
      <c r="N345" s="620"/>
      <c r="O345" s="621"/>
      <c r="P345" s="617" t="s">
        <v>40</v>
      </c>
      <c r="Q345" s="618"/>
      <c r="R345" s="618"/>
      <c r="S345" s="618"/>
      <c r="T345" s="618"/>
      <c r="U345" s="618"/>
      <c r="V345" s="619"/>
      <c r="W345" s="42" t="s">
        <v>39</v>
      </c>
      <c r="X345" s="43">
        <f>IFERROR(X343/H343,"0")+IFERROR(X344/H344,"0")</f>
        <v>0</v>
      </c>
      <c r="Y345" s="43">
        <f>IFERROR(Y343/H343,"0")+IFERROR(Y344/H344,"0")</f>
        <v>0</v>
      </c>
      <c r="Z345" s="43">
        <f>IFERROR(IF(Z343="",0,Z343),"0")+IFERROR(IF(Z344="",0,Z344),"0")</f>
        <v>0</v>
      </c>
      <c r="AA345" s="67"/>
      <c r="AB345" s="67"/>
      <c r="AC345" s="67"/>
    </row>
    <row r="346" spans="1:68" x14ac:dyDescent="0.2">
      <c r="A346" s="620"/>
      <c r="B346" s="620"/>
      <c r="C346" s="620"/>
      <c r="D346" s="620"/>
      <c r="E346" s="620"/>
      <c r="F346" s="620"/>
      <c r="G346" s="620"/>
      <c r="H346" s="620"/>
      <c r="I346" s="620"/>
      <c r="J346" s="620"/>
      <c r="K346" s="620"/>
      <c r="L346" s="620"/>
      <c r="M346" s="620"/>
      <c r="N346" s="620"/>
      <c r="O346" s="621"/>
      <c r="P346" s="617" t="s">
        <v>40</v>
      </c>
      <c r="Q346" s="618"/>
      <c r="R346" s="618"/>
      <c r="S346" s="618"/>
      <c r="T346" s="618"/>
      <c r="U346" s="618"/>
      <c r="V346" s="619"/>
      <c r="W346" s="42" t="s">
        <v>0</v>
      </c>
      <c r="X346" s="43">
        <f>IFERROR(SUM(X343:X344),"0")</f>
        <v>0</v>
      </c>
      <c r="Y346" s="43">
        <f>IFERROR(SUM(Y343:Y344),"0")</f>
        <v>0</v>
      </c>
      <c r="Z346" s="42"/>
      <c r="AA346" s="67"/>
      <c r="AB346" s="67"/>
      <c r="AC346" s="67"/>
    </row>
    <row r="347" spans="1:68" ht="14.25" customHeight="1" x14ac:dyDescent="0.25">
      <c r="A347" s="612" t="s">
        <v>171</v>
      </c>
      <c r="B347" s="612"/>
      <c r="C347" s="612"/>
      <c r="D347" s="612"/>
      <c r="E347" s="612"/>
      <c r="F347" s="612"/>
      <c r="G347" s="612"/>
      <c r="H347" s="612"/>
      <c r="I347" s="612"/>
      <c r="J347" s="612"/>
      <c r="K347" s="612"/>
      <c r="L347" s="612"/>
      <c r="M347" s="612"/>
      <c r="N347" s="612"/>
      <c r="O347" s="612"/>
      <c r="P347" s="612"/>
      <c r="Q347" s="612"/>
      <c r="R347" s="612"/>
      <c r="S347" s="612"/>
      <c r="T347" s="612"/>
      <c r="U347" s="612"/>
      <c r="V347" s="612"/>
      <c r="W347" s="612"/>
      <c r="X347" s="612"/>
      <c r="Y347" s="612"/>
      <c r="Z347" s="612"/>
      <c r="AA347" s="66"/>
      <c r="AB347" s="66"/>
      <c r="AC347" s="80"/>
    </row>
    <row r="348" spans="1:68" ht="16.5" customHeight="1" x14ac:dyDescent="0.25">
      <c r="A348" s="63" t="s">
        <v>562</v>
      </c>
      <c r="B348" s="63" t="s">
        <v>563</v>
      </c>
      <c r="C348" s="36">
        <v>4301060524</v>
      </c>
      <c r="D348" s="613">
        <v>4607091384673</v>
      </c>
      <c r="E348" s="613"/>
      <c r="F348" s="62">
        <v>1.5</v>
      </c>
      <c r="G348" s="37">
        <v>6</v>
      </c>
      <c r="H348" s="62">
        <v>9</v>
      </c>
      <c r="I348" s="62">
        <v>9.5190000000000001</v>
      </c>
      <c r="J348" s="37">
        <v>64</v>
      </c>
      <c r="K348" s="37" t="s">
        <v>113</v>
      </c>
      <c r="L348" s="37" t="s">
        <v>45</v>
      </c>
      <c r="M348" s="38" t="s">
        <v>86</v>
      </c>
      <c r="N348" s="38"/>
      <c r="O348" s="37">
        <v>40</v>
      </c>
      <c r="P348" s="78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48" s="615"/>
      <c r="R348" s="615"/>
      <c r="S348" s="615"/>
      <c r="T348" s="616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18" t="s">
        <v>564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20"/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1"/>
      <c r="P349" s="617" t="s">
        <v>40</v>
      </c>
      <c r="Q349" s="618"/>
      <c r="R349" s="618"/>
      <c r="S349" s="618"/>
      <c r="T349" s="618"/>
      <c r="U349" s="618"/>
      <c r="V349" s="619"/>
      <c r="W349" s="42" t="s">
        <v>39</v>
      </c>
      <c r="X349" s="43">
        <f>IFERROR(X348/H348,"0")</f>
        <v>0</v>
      </c>
      <c r="Y349" s="43">
        <f>IFERROR(Y348/H348,"0")</f>
        <v>0</v>
      </c>
      <c r="Z349" s="43">
        <f>IFERROR(IF(Z348="",0,Z348),"0")</f>
        <v>0</v>
      </c>
      <c r="AA349" s="67"/>
      <c r="AB349" s="67"/>
      <c r="AC349" s="67"/>
    </row>
    <row r="350" spans="1:68" x14ac:dyDescent="0.2">
      <c r="A350" s="620"/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1"/>
      <c r="P350" s="617" t="s">
        <v>40</v>
      </c>
      <c r="Q350" s="618"/>
      <c r="R350" s="618"/>
      <c r="S350" s="618"/>
      <c r="T350" s="618"/>
      <c r="U350" s="618"/>
      <c r="V350" s="619"/>
      <c r="W350" s="42" t="s">
        <v>0</v>
      </c>
      <c r="X350" s="43">
        <f>IFERROR(SUM(X348:X348),"0")</f>
        <v>0</v>
      </c>
      <c r="Y350" s="43">
        <f>IFERROR(SUM(Y348:Y348),"0")</f>
        <v>0</v>
      </c>
      <c r="Z350" s="42"/>
      <c r="AA350" s="67"/>
      <c r="AB350" s="67"/>
      <c r="AC350" s="67"/>
    </row>
    <row r="351" spans="1:68" ht="16.5" customHeight="1" x14ac:dyDescent="0.25">
      <c r="A351" s="611" t="s">
        <v>565</v>
      </c>
      <c r="B351" s="611"/>
      <c r="C351" s="611"/>
      <c r="D351" s="611"/>
      <c r="E351" s="611"/>
      <c r="F351" s="611"/>
      <c r="G351" s="611"/>
      <c r="H351" s="611"/>
      <c r="I351" s="611"/>
      <c r="J351" s="611"/>
      <c r="K351" s="611"/>
      <c r="L351" s="611"/>
      <c r="M351" s="611"/>
      <c r="N351" s="611"/>
      <c r="O351" s="611"/>
      <c r="P351" s="611"/>
      <c r="Q351" s="611"/>
      <c r="R351" s="611"/>
      <c r="S351" s="611"/>
      <c r="T351" s="611"/>
      <c r="U351" s="611"/>
      <c r="V351" s="611"/>
      <c r="W351" s="611"/>
      <c r="X351" s="611"/>
      <c r="Y351" s="611"/>
      <c r="Z351" s="611"/>
      <c r="AA351" s="65"/>
      <c r="AB351" s="65"/>
      <c r="AC351" s="79"/>
    </row>
    <row r="352" spans="1:68" ht="14.25" customHeight="1" x14ac:dyDescent="0.25">
      <c r="A352" s="612" t="s">
        <v>108</v>
      </c>
      <c r="B352" s="612"/>
      <c r="C352" s="612"/>
      <c r="D352" s="612"/>
      <c r="E352" s="612"/>
      <c r="F352" s="612"/>
      <c r="G352" s="612"/>
      <c r="H352" s="612"/>
      <c r="I352" s="612"/>
      <c r="J352" s="612"/>
      <c r="K352" s="612"/>
      <c r="L352" s="612"/>
      <c r="M352" s="612"/>
      <c r="N352" s="612"/>
      <c r="O352" s="612"/>
      <c r="P352" s="612"/>
      <c r="Q352" s="612"/>
      <c r="R352" s="612"/>
      <c r="S352" s="612"/>
      <c r="T352" s="612"/>
      <c r="U352" s="612"/>
      <c r="V352" s="612"/>
      <c r="W352" s="612"/>
      <c r="X352" s="612"/>
      <c r="Y352" s="612"/>
      <c r="Z352" s="612"/>
      <c r="AA352" s="66"/>
      <c r="AB352" s="66"/>
      <c r="AC352" s="80"/>
    </row>
    <row r="353" spans="1:68" ht="37.5" customHeight="1" x14ac:dyDescent="0.25">
      <c r="A353" s="63" t="s">
        <v>566</v>
      </c>
      <c r="B353" s="63" t="s">
        <v>567</v>
      </c>
      <c r="C353" s="36">
        <v>4301011875</v>
      </c>
      <c r="D353" s="613">
        <v>4680115884885</v>
      </c>
      <c r="E353" s="613"/>
      <c r="F353" s="62">
        <v>0.8</v>
      </c>
      <c r="G353" s="37">
        <v>15</v>
      </c>
      <c r="H353" s="62">
        <v>12</v>
      </c>
      <c r="I353" s="62">
        <v>12.435</v>
      </c>
      <c r="J353" s="37">
        <v>64</v>
      </c>
      <c r="K353" s="37" t="s">
        <v>113</v>
      </c>
      <c r="L353" s="37" t="s">
        <v>45</v>
      </c>
      <c r="M353" s="38" t="s">
        <v>80</v>
      </c>
      <c r="N353" s="38"/>
      <c r="O353" s="37">
        <v>60</v>
      </c>
      <c r="P353" s="78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53" s="615"/>
      <c r="R353" s="615"/>
      <c r="S353" s="615"/>
      <c r="T353" s="61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0" t="s">
        <v>568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37.5" customHeight="1" x14ac:dyDescent="0.25">
      <c r="A354" s="63" t="s">
        <v>569</v>
      </c>
      <c r="B354" s="63" t="s">
        <v>570</v>
      </c>
      <c r="C354" s="36">
        <v>4301011871</v>
      </c>
      <c r="D354" s="613">
        <v>4680115884908</v>
      </c>
      <c r="E354" s="61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116</v>
      </c>
      <c r="L354" s="37" t="s">
        <v>45</v>
      </c>
      <c r="M354" s="38" t="s">
        <v>80</v>
      </c>
      <c r="N354" s="38"/>
      <c r="O354" s="37">
        <v>60</v>
      </c>
      <c r="P354" s="78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54" s="615"/>
      <c r="R354" s="615"/>
      <c r="S354" s="615"/>
      <c r="T354" s="61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20"/>
      <c r="B355" s="620"/>
      <c r="C355" s="620"/>
      <c r="D355" s="620"/>
      <c r="E355" s="620"/>
      <c r="F355" s="620"/>
      <c r="G355" s="620"/>
      <c r="H355" s="620"/>
      <c r="I355" s="620"/>
      <c r="J355" s="620"/>
      <c r="K355" s="620"/>
      <c r="L355" s="620"/>
      <c r="M355" s="620"/>
      <c r="N355" s="620"/>
      <c r="O355" s="621"/>
      <c r="P355" s="617" t="s">
        <v>40</v>
      </c>
      <c r="Q355" s="618"/>
      <c r="R355" s="618"/>
      <c r="S355" s="618"/>
      <c r="T355" s="618"/>
      <c r="U355" s="618"/>
      <c r="V355" s="619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20"/>
      <c r="B356" s="620"/>
      <c r="C356" s="620"/>
      <c r="D356" s="620"/>
      <c r="E356" s="620"/>
      <c r="F356" s="620"/>
      <c r="G356" s="620"/>
      <c r="H356" s="620"/>
      <c r="I356" s="620"/>
      <c r="J356" s="620"/>
      <c r="K356" s="620"/>
      <c r="L356" s="620"/>
      <c r="M356" s="620"/>
      <c r="N356" s="620"/>
      <c r="O356" s="621"/>
      <c r="P356" s="617" t="s">
        <v>40</v>
      </c>
      <c r="Q356" s="618"/>
      <c r="R356" s="618"/>
      <c r="S356" s="618"/>
      <c r="T356" s="618"/>
      <c r="U356" s="618"/>
      <c r="V356" s="619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12" t="s">
        <v>76</v>
      </c>
      <c r="B357" s="612"/>
      <c r="C357" s="612"/>
      <c r="D357" s="612"/>
      <c r="E357" s="612"/>
      <c r="F357" s="612"/>
      <c r="G357" s="612"/>
      <c r="H357" s="612"/>
      <c r="I357" s="612"/>
      <c r="J357" s="612"/>
      <c r="K357" s="612"/>
      <c r="L357" s="612"/>
      <c r="M357" s="612"/>
      <c r="N357" s="612"/>
      <c r="O357" s="612"/>
      <c r="P357" s="612"/>
      <c r="Q357" s="612"/>
      <c r="R357" s="612"/>
      <c r="S357" s="612"/>
      <c r="T357" s="612"/>
      <c r="U357" s="612"/>
      <c r="V357" s="612"/>
      <c r="W357" s="612"/>
      <c r="X357" s="612"/>
      <c r="Y357" s="612"/>
      <c r="Z357" s="612"/>
      <c r="AA357" s="66"/>
      <c r="AB357" s="66"/>
      <c r="AC357" s="80"/>
    </row>
    <row r="358" spans="1:68" ht="27" customHeight="1" x14ac:dyDescent="0.25">
      <c r="A358" s="63" t="s">
        <v>571</v>
      </c>
      <c r="B358" s="63" t="s">
        <v>572</v>
      </c>
      <c r="C358" s="36">
        <v>4301031303</v>
      </c>
      <c r="D358" s="613">
        <v>4607091384802</v>
      </c>
      <c r="E358" s="613"/>
      <c r="F358" s="62">
        <v>0.73</v>
      </c>
      <c r="G358" s="37">
        <v>6</v>
      </c>
      <c r="H358" s="62">
        <v>4.38</v>
      </c>
      <c r="I358" s="62">
        <v>4.6500000000000004</v>
      </c>
      <c r="J358" s="37">
        <v>132</v>
      </c>
      <c r="K358" s="37" t="s">
        <v>116</v>
      </c>
      <c r="L358" s="37" t="s">
        <v>45</v>
      </c>
      <c r="M358" s="38" t="s">
        <v>80</v>
      </c>
      <c r="N358" s="38"/>
      <c r="O358" s="37">
        <v>35</v>
      </c>
      <c r="P358" s="7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615"/>
      <c r="R358" s="615"/>
      <c r="S358" s="615"/>
      <c r="T358" s="61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4" t="s">
        <v>573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571</v>
      </c>
      <c r="B359" s="63" t="s">
        <v>574</v>
      </c>
      <c r="C359" s="36">
        <v>4301031457</v>
      </c>
      <c r="D359" s="613">
        <v>4607091384802</v>
      </c>
      <c r="E359" s="613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116</v>
      </c>
      <c r="L359" s="37" t="s">
        <v>45</v>
      </c>
      <c r="M359" s="38" t="s">
        <v>80</v>
      </c>
      <c r="N359" s="38"/>
      <c r="O359" s="37">
        <v>50</v>
      </c>
      <c r="P359" s="791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59" s="615"/>
      <c r="R359" s="615"/>
      <c r="S359" s="615"/>
      <c r="T359" s="61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26" t="s">
        <v>573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20"/>
      <c r="B360" s="620"/>
      <c r="C360" s="620"/>
      <c r="D360" s="620"/>
      <c r="E360" s="620"/>
      <c r="F360" s="620"/>
      <c r="G360" s="620"/>
      <c r="H360" s="620"/>
      <c r="I360" s="620"/>
      <c r="J360" s="620"/>
      <c r="K360" s="620"/>
      <c r="L360" s="620"/>
      <c r="M360" s="620"/>
      <c r="N360" s="620"/>
      <c r="O360" s="621"/>
      <c r="P360" s="617" t="s">
        <v>40</v>
      </c>
      <c r="Q360" s="618"/>
      <c r="R360" s="618"/>
      <c r="S360" s="618"/>
      <c r="T360" s="618"/>
      <c r="U360" s="618"/>
      <c r="V360" s="619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20"/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1"/>
      <c r="P361" s="617" t="s">
        <v>40</v>
      </c>
      <c r="Q361" s="618"/>
      <c r="R361" s="618"/>
      <c r="S361" s="618"/>
      <c r="T361" s="618"/>
      <c r="U361" s="618"/>
      <c r="V361" s="619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12" t="s">
        <v>82</v>
      </c>
      <c r="B362" s="612"/>
      <c r="C362" s="612"/>
      <c r="D362" s="612"/>
      <c r="E362" s="612"/>
      <c r="F362" s="612"/>
      <c r="G362" s="612"/>
      <c r="H362" s="612"/>
      <c r="I362" s="612"/>
      <c r="J362" s="612"/>
      <c r="K362" s="612"/>
      <c r="L362" s="612"/>
      <c r="M362" s="612"/>
      <c r="N362" s="612"/>
      <c r="O362" s="612"/>
      <c r="P362" s="612"/>
      <c r="Q362" s="612"/>
      <c r="R362" s="612"/>
      <c r="S362" s="612"/>
      <c r="T362" s="612"/>
      <c r="U362" s="612"/>
      <c r="V362" s="612"/>
      <c r="W362" s="612"/>
      <c r="X362" s="612"/>
      <c r="Y362" s="612"/>
      <c r="Z362" s="612"/>
      <c r="AA362" s="66"/>
      <c r="AB362" s="66"/>
      <c r="AC362" s="80"/>
    </row>
    <row r="363" spans="1:68" ht="27" customHeight="1" x14ac:dyDescent="0.25">
      <c r="A363" s="63" t="s">
        <v>575</v>
      </c>
      <c r="B363" s="63" t="s">
        <v>576</v>
      </c>
      <c r="C363" s="36">
        <v>4301051899</v>
      </c>
      <c r="D363" s="613">
        <v>4607091384246</v>
      </c>
      <c r="E363" s="61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113</v>
      </c>
      <c r="L363" s="37" t="s">
        <v>45</v>
      </c>
      <c r="M363" s="38" t="s">
        <v>86</v>
      </c>
      <c r="N363" s="38"/>
      <c r="O363" s="37">
        <v>40</v>
      </c>
      <c r="P363" s="79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63" s="615"/>
      <c r="R363" s="615"/>
      <c r="S363" s="615"/>
      <c r="T363" s="61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577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578</v>
      </c>
      <c r="B364" s="63" t="s">
        <v>579</v>
      </c>
      <c r="C364" s="36">
        <v>4301051660</v>
      </c>
      <c r="D364" s="613">
        <v>4607091384253</v>
      </c>
      <c r="E364" s="613"/>
      <c r="F364" s="62">
        <v>0.4</v>
      </c>
      <c r="G364" s="37">
        <v>6</v>
      </c>
      <c r="H364" s="62">
        <v>2.4</v>
      </c>
      <c r="I364" s="62">
        <v>2.6640000000000001</v>
      </c>
      <c r="J364" s="37">
        <v>182</v>
      </c>
      <c r="K364" s="37" t="s">
        <v>87</v>
      </c>
      <c r="L364" s="37" t="s">
        <v>45</v>
      </c>
      <c r="M364" s="38" t="s">
        <v>86</v>
      </c>
      <c r="N364" s="38"/>
      <c r="O364" s="37">
        <v>40</v>
      </c>
      <c r="P364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4" s="615"/>
      <c r="R364" s="615"/>
      <c r="S364" s="615"/>
      <c r="T364" s="61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30" t="s">
        <v>577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20"/>
      <c r="B365" s="620"/>
      <c r="C365" s="620"/>
      <c r="D365" s="620"/>
      <c r="E365" s="620"/>
      <c r="F365" s="620"/>
      <c r="G365" s="620"/>
      <c r="H365" s="620"/>
      <c r="I365" s="620"/>
      <c r="J365" s="620"/>
      <c r="K365" s="620"/>
      <c r="L365" s="620"/>
      <c r="M365" s="620"/>
      <c r="N365" s="620"/>
      <c r="O365" s="621"/>
      <c r="P365" s="617" t="s">
        <v>40</v>
      </c>
      <c r="Q365" s="618"/>
      <c r="R365" s="618"/>
      <c r="S365" s="618"/>
      <c r="T365" s="618"/>
      <c r="U365" s="618"/>
      <c r="V365" s="619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20"/>
      <c r="B366" s="620"/>
      <c r="C366" s="620"/>
      <c r="D366" s="620"/>
      <c r="E366" s="620"/>
      <c r="F366" s="620"/>
      <c r="G366" s="620"/>
      <c r="H366" s="620"/>
      <c r="I366" s="620"/>
      <c r="J366" s="620"/>
      <c r="K366" s="620"/>
      <c r="L366" s="620"/>
      <c r="M366" s="620"/>
      <c r="N366" s="620"/>
      <c r="O366" s="621"/>
      <c r="P366" s="617" t="s">
        <v>40</v>
      </c>
      <c r="Q366" s="618"/>
      <c r="R366" s="618"/>
      <c r="S366" s="618"/>
      <c r="T366" s="618"/>
      <c r="U366" s="618"/>
      <c r="V366" s="619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27.75" customHeight="1" x14ac:dyDescent="0.2">
      <c r="A367" s="610" t="s">
        <v>580</v>
      </c>
      <c r="B367" s="610"/>
      <c r="C367" s="610"/>
      <c r="D367" s="610"/>
      <c r="E367" s="610"/>
      <c r="F367" s="610"/>
      <c r="G367" s="610"/>
      <c r="H367" s="610"/>
      <c r="I367" s="610"/>
      <c r="J367" s="610"/>
      <c r="K367" s="610"/>
      <c r="L367" s="610"/>
      <c r="M367" s="610"/>
      <c r="N367" s="610"/>
      <c r="O367" s="610"/>
      <c r="P367" s="610"/>
      <c r="Q367" s="610"/>
      <c r="R367" s="610"/>
      <c r="S367" s="610"/>
      <c r="T367" s="610"/>
      <c r="U367" s="610"/>
      <c r="V367" s="610"/>
      <c r="W367" s="610"/>
      <c r="X367" s="610"/>
      <c r="Y367" s="610"/>
      <c r="Z367" s="610"/>
      <c r="AA367" s="54"/>
      <c r="AB367" s="54"/>
      <c r="AC367" s="54"/>
    </row>
    <row r="368" spans="1:68" ht="16.5" customHeight="1" x14ac:dyDescent="0.25">
      <c r="A368" s="611" t="s">
        <v>581</v>
      </c>
      <c r="B368" s="611"/>
      <c r="C368" s="611"/>
      <c r="D368" s="611"/>
      <c r="E368" s="611"/>
      <c r="F368" s="611"/>
      <c r="G368" s="611"/>
      <c r="H368" s="611"/>
      <c r="I368" s="611"/>
      <c r="J368" s="611"/>
      <c r="K368" s="611"/>
      <c r="L368" s="611"/>
      <c r="M368" s="611"/>
      <c r="N368" s="611"/>
      <c r="O368" s="611"/>
      <c r="P368" s="611"/>
      <c r="Q368" s="611"/>
      <c r="R368" s="611"/>
      <c r="S368" s="611"/>
      <c r="T368" s="611"/>
      <c r="U368" s="611"/>
      <c r="V368" s="611"/>
      <c r="W368" s="611"/>
      <c r="X368" s="611"/>
      <c r="Y368" s="611"/>
      <c r="Z368" s="611"/>
      <c r="AA368" s="65"/>
      <c r="AB368" s="65"/>
      <c r="AC368" s="79"/>
    </row>
    <row r="369" spans="1:68" ht="14.25" customHeight="1" x14ac:dyDescent="0.25">
      <c r="A369" s="612" t="s">
        <v>76</v>
      </c>
      <c r="B369" s="612"/>
      <c r="C369" s="612"/>
      <c r="D369" s="612"/>
      <c r="E369" s="612"/>
      <c r="F369" s="612"/>
      <c r="G369" s="612"/>
      <c r="H369" s="612"/>
      <c r="I369" s="612"/>
      <c r="J369" s="612"/>
      <c r="K369" s="612"/>
      <c r="L369" s="612"/>
      <c r="M369" s="612"/>
      <c r="N369" s="612"/>
      <c r="O369" s="612"/>
      <c r="P369" s="612"/>
      <c r="Q369" s="612"/>
      <c r="R369" s="612"/>
      <c r="S369" s="612"/>
      <c r="T369" s="612"/>
      <c r="U369" s="612"/>
      <c r="V369" s="612"/>
      <c r="W369" s="612"/>
      <c r="X369" s="612"/>
      <c r="Y369" s="612"/>
      <c r="Z369" s="612"/>
      <c r="AA369" s="66"/>
      <c r="AB369" s="66"/>
      <c r="AC369" s="80"/>
    </row>
    <row r="370" spans="1:68" ht="27" customHeight="1" x14ac:dyDescent="0.25">
      <c r="A370" s="63" t="s">
        <v>582</v>
      </c>
      <c r="B370" s="63" t="s">
        <v>583</v>
      </c>
      <c r="C370" s="36">
        <v>4301031405</v>
      </c>
      <c r="D370" s="613">
        <v>4680115886100</v>
      </c>
      <c r="E370" s="613"/>
      <c r="F370" s="62">
        <v>0.9</v>
      </c>
      <c r="G370" s="37">
        <v>6</v>
      </c>
      <c r="H370" s="62">
        <v>5.4</v>
      </c>
      <c r="I370" s="62">
        <v>5.61</v>
      </c>
      <c r="J370" s="37">
        <v>132</v>
      </c>
      <c r="K370" s="37" t="s">
        <v>116</v>
      </c>
      <c r="L370" s="37" t="s">
        <v>45</v>
      </c>
      <c r="M370" s="38" t="s">
        <v>80</v>
      </c>
      <c r="N370" s="38"/>
      <c r="O370" s="37">
        <v>50</v>
      </c>
      <c r="P370" s="7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70" s="615"/>
      <c r="R370" s="615"/>
      <c r="S370" s="615"/>
      <c r="T370" s="616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ref="Y370:Y379" si="42"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2" t="s">
        <v>584</v>
      </c>
      <c r="AG370" s="78"/>
      <c r="AJ370" s="84" t="s">
        <v>45</v>
      </c>
      <c r="AK370" s="84">
        <v>0</v>
      </c>
      <c r="BB370" s="433" t="s">
        <v>66</v>
      </c>
      <c r="BM370" s="78">
        <f t="shared" ref="BM370:BM379" si="43">IFERROR(X370*I370/H370,"0")</f>
        <v>0</v>
      </c>
      <c r="BN370" s="78">
        <f t="shared" ref="BN370:BN379" si="44">IFERROR(Y370*I370/H370,"0")</f>
        <v>0</v>
      </c>
      <c r="BO370" s="78">
        <f t="shared" ref="BO370:BO379" si="45">IFERROR(1/J370*(X370/H370),"0")</f>
        <v>0</v>
      </c>
      <c r="BP370" s="78">
        <f t="shared" ref="BP370:BP379" si="46">IFERROR(1/J370*(Y370/H370),"0")</f>
        <v>0</v>
      </c>
    </row>
    <row r="371" spans="1:68" ht="27" customHeight="1" x14ac:dyDescent="0.25">
      <c r="A371" s="63" t="s">
        <v>585</v>
      </c>
      <c r="B371" s="63" t="s">
        <v>586</v>
      </c>
      <c r="C371" s="36">
        <v>4301031382</v>
      </c>
      <c r="D371" s="613">
        <v>4680115886117</v>
      </c>
      <c r="E371" s="613"/>
      <c r="F371" s="62">
        <v>0.9</v>
      </c>
      <c r="G371" s="37">
        <v>6</v>
      </c>
      <c r="H371" s="62">
        <v>5.4</v>
      </c>
      <c r="I371" s="62">
        <v>5.61</v>
      </c>
      <c r="J371" s="37">
        <v>132</v>
      </c>
      <c r="K371" s="37" t="s">
        <v>116</v>
      </c>
      <c r="L371" s="37" t="s">
        <v>45</v>
      </c>
      <c r="M371" s="38" t="s">
        <v>80</v>
      </c>
      <c r="N371" s="38"/>
      <c r="O371" s="37">
        <v>50</v>
      </c>
      <c r="P371" s="7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1" s="615"/>
      <c r="R371" s="615"/>
      <c r="S371" s="615"/>
      <c r="T371" s="616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42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4" t="s">
        <v>587</v>
      </c>
      <c r="AG371" s="78"/>
      <c r="AJ371" s="84" t="s">
        <v>45</v>
      </c>
      <c r="AK371" s="84">
        <v>0</v>
      </c>
      <c r="BB371" s="435" t="s">
        <v>66</v>
      </c>
      <c r="BM371" s="78">
        <f t="shared" si="43"/>
        <v>0</v>
      </c>
      <c r="BN371" s="78">
        <f t="shared" si="44"/>
        <v>0</v>
      </c>
      <c r="BO371" s="78">
        <f t="shared" si="45"/>
        <v>0</v>
      </c>
      <c r="BP371" s="78">
        <f t="shared" si="46"/>
        <v>0</v>
      </c>
    </row>
    <row r="372" spans="1:68" ht="27" customHeight="1" x14ac:dyDescent="0.25">
      <c r="A372" s="63" t="s">
        <v>585</v>
      </c>
      <c r="B372" s="63" t="s">
        <v>588</v>
      </c>
      <c r="C372" s="36">
        <v>4301031406</v>
      </c>
      <c r="D372" s="613">
        <v>4680115886117</v>
      </c>
      <c r="E372" s="613"/>
      <c r="F372" s="62">
        <v>0.9</v>
      </c>
      <c r="G372" s="37">
        <v>6</v>
      </c>
      <c r="H372" s="62">
        <v>5.4</v>
      </c>
      <c r="I372" s="62">
        <v>5.61</v>
      </c>
      <c r="J372" s="37">
        <v>132</v>
      </c>
      <c r="K372" s="37" t="s">
        <v>116</v>
      </c>
      <c r="L372" s="37" t="s">
        <v>45</v>
      </c>
      <c r="M372" s="38" t="s">
        <v>80</v>
      </c>
      <c r="N372" s="38"/>
      <c r="O372" s="37">
        <v>50</v>
      </c>
      <c r="P372" s="79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2" s="615"/>
      <c r="R372" s="615"/>
      <c r="S372" s="615"/>
      <c r="T372" s="616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42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6" t="s">
        <v>587</v>
      </c>
      <c r="AG372" s="78"/>
      <c r="AJ372" s="84" t="s">
        <v>45</v>
      </c>
      <c r="AK372" s="84">
        <v>0</v>
      </c>
      <c r="BB372" s="437" t="s">
        <v>66</v>
      </c>
      <c r="BM372" s="78">
        <f t="shared" si="43"/>
        <v>0</v>
      </c>
      <c r="BN372" s="78">
        <f t="shared" si="44"/>
        <v>0</v>
      </c>
      <c r="BO372" s="78">
        <f t="shared" si="45"/>
        <v>0</v>
      </c>
      <c r="BP372" s="78">
        <f t="shared" si="46"/>
        <v>0</v>
      </c>
    </row>
    <row r="373" spans="1:68" ht="27" customHeight="1" x14ac:dyDescent="0.25">
      <c r="A373" s="63" t="s">
        <v>589</v>
      </c>
      <c r="B373" s="63" t="s">
        <v>590</v>
      </c>
      <c r="C373" s="36">
        <v>4301031402</v>
      </c>
      <c r="D373" s="613">
        <v>4680115886124</v>
      </c>
      <c r="E373" s="613"/>
      <c r="F373" s="62">
        <v>0.9</v>
      </c>
      <c r="G373" s="37">
        <v>6</v>
      </c>
      <c r="H373" s="62">
        <v>5.4</v>
      </c>
      <c r="I373" s="62">
        <v>5.61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50</v>
      </c>
      <c r="P373" s="79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73" s="615"/>
      <c r="R373" s="615"/>
      <c r="S373" s="615"/>
      <c r="T373" s="616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2"/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8" t="s">
        <v>591</v>
      </c>
      <c r="AG373" s="78"/>
      <c r="AJ373" s="84" t="s">
        <v>45</v>
      </c>
      <c r="AK373" s="84">
        <v>0</v>
      </c>
      <c r="BB373" s="439" t="s">
        <v>66</v>
      </c>
      <c r="BM373" s="78">
        <f t="shared" si="43"/>
        <v>0</v>
      </c>
      <c r="BN373" s="78">
        <f t="shared" si="44"/>
        <v>0</v>
      </c>
      <c r="BO373" s="78">
        <f t="shared" si="45"/>
        <v>0</v>
      </c>
      <c r="BP373" s="78">
        <f t="shared" si="46"/>
        <v>0</v>
      </c>
    </row>
    <row r="374" spans="1:68" ht="27" customHeight="1" x14ac:dyDescent="0.25">
      <c r="A374" s="63" t="s">
        <v>592</v>
      </c>
      <c r="B374" s="63" t="s">
        <v>593</v>
      </c>
      <c r="C374" s="36">
        <v>4301031366</v>
      </c>
      <c r="D374" s="613">
        <v>4680115883147</v>
      </c>
      <c r="E374" s="613"/>
      <c r="F374" s="62">
        <v>0.28000000000000003</v>
      </c>
      <c r="G374" s="37">
        <v>6</v>
      </c>
      <c r="H374" s="62">
        <v>1.68</v>
      </c>
      <c r="I374" s="62">
        <v>1.81</v>
      </c>
      <c r="J374" s="37">
        <v>234</v>
      </c>
      <c r="K374" s="37" t="s">
        <v>81</v>
      </c>
      <c r="L374" s="37" t="s">
        <v>45</v>
      </c>
      <c r="M374" s="38" t="s">
        <v>80</v>
      </c>
      <c r="N374" s="38"/>
      <c r="O374" s="37">
        <v>50</v>
      </c>
      <c r="P374" s="79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74" s="615"/>
      <c r="R374" s="615"/>
      <c r="S374" s="615"/>
      <c r="T374" s="616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42"/>
        <v>0</v>
      </c>
      <c r="Z374" s="41" t="str">
        <f t="shared" ref="Z374:Z379" si="47">IFERROR(IF(Y374=0,"",ROUNDUP(Y374/H374,0)*0.00502),"")</f>
        <v/>
      </c>
      <c r="AA374" s="68" t="s">
        <v>45</v>
      </c>
      <c r="AB374" s="69" t="s">
        <v>45</v>
      </c>
      <c r="AC374" s="440" t="s">
        <v>584</v>
      </c>
      <c r="AG374" s="78"/>
      <c r="AJ374" s="84" t="s">
        <v>45</v>
      </c>
      <c r="AK374" s="84">
        <v>0</v>
      </c>
      <c r="BB374" s="441" t="s">
        <v>66</v>
      </c>
      <c r="BM374" s="78">
        <f t="shared" si="43"/>
        <v>0</v>
      </c>
      <c r="BN374" s="78">
        <f t="shared" si="44"/>
        <v>0</v>
      </c>
      <c r="BO374" s="78">
        <f t="shared" si="45"/>
        <v>0</v>
      </c>
      <c r="BP374" s="78">
        <f t="shared" si="46"/>
        <v>0</v>
      </c>
    </row>
    <row r="375" spans="1:68" ht="27" customHeight="1" x14ac:dyDescent="0.25">
      <c r="A375" s="63" t="s">
        <v>594</v>
      </c>
      <c r="B375" s="63" t="s">
        <v>595</v>
      </c>
      <c r="C375" s="36">
        <v>4301031362</v>
      </c>
      <c r="D375" s="613">
        <v>4607091384338</v>
      </c>
      <c r="E375" s="613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81</v>
      </c>
      <c r="L375" s="37" t="s">
        <v>45</v>
      </c>
      <c r="M375" s="38" t="s">
        <v>80</v>
      </c>
      <c r="N375" s="38"/>
      <c r="O375" s="37">
        <v>50</v>
      </c>
      <c r="P375" s="7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75" s="615"/>
      <c r="R375" s="615"/>
      <c r="S375" s="615"/>
      <c r="T375" s="61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42"/>
        <v>0</v>
      </c>
      <c r="Z375" s="41" t="str">
        <f t="shared" si="47"/>
        <v/>
      </c>
      <c r="AA375" s="68" t="s">
        <v>45</v>
      </c>
      <c r="AB375" s="69" t="s">
        <v>45</v>
      </c>
      <c r="AC375" s="442" t="s">
        <v>584</v>
      </c>
      <c r="AG375" s="78"/>
      <c r="AJ375" s="84" t="s">
        <v>45</v>
      </c>
      <c r="AK375" s="84">
        <v>0</v>
      </c>
      <c r="BB375" s="443" t="s">
        <v>66</v>
      </c>
      <c r="BM375" s="78">
        <f t="shared" si="43"/>
        <v>0</v>
      </c>
      <c r="BN375" s="78">
        <f t="shared" si="44"/>
        <v>0</v>
      </c>
      <c r="BO375" s="78">
        <f t="shared" si="45"/>
        <v>0</v>
      </c>
      <c r="BP375" s="78">
        <f t="shared" si="46"/>
        <v>0</v>
      </c>
    </row>
    <row r="376" spans="1:68" ht="37.5" customHeight="1" x14ac:dyDescent="0.25">
      <c r="A376" s="63" t="s">
        <v>596</v>
      </c>
      <c r="B376" s="63" t="s">
        <v>597</v>
      </c>
      <c r="C376" s="36">
        <v>4301031361</v>
      </c>
      <c r="D376" s="613">
        <v>4607091389524</v>
      </c>
      <c r="E376" s="613"/>
      <c r="F376" s="62">
        <v>0.35</v>
      </c>
      <c r="G376" s="37">
        <v>6</v>
      </c>
      <c r="H376" s="62">
        <v>2.1</v>
      </c>
      <c r="I376" s="62">
        <v>2.23</v>
      </c>
      <c r="J376" s="37">
        <v>234</v>
      </c>
      <c r="K376" s="37" t="s">
        <v>81</v>
      </c>
      <c r="L376" s="37" t="s">
        <v>45</v>
      </c>
      <c r="M376" s="38" t="s">
        <v>80</v>
      </c>
      <c r="N376" s="38"/>
      <c r="O376" s="37">
        <v>50</v>
      </c>
      <c r="P376" s="8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76" s="615"/>
      <c r="R376" s="615"/>
      <c r="S376" s="615"/>
      <c r="T376" s="616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42"/>
        <v>0</v>
      </c>
      <c r="Z376" s="41" t="str">
        <f t="shared" si="47"/>
        <v/>
      </c>
      <c r="AA376" s="68" t="s">
        <v>45</v>
      </c>
      <c r="AB376" s="69" t="s">
        <v>45</v>
      </c>
      <c r="AC376" s="444" t="s">
        <v>598</v>
      </c>
      <c r="AG376" s="78"/>
      <c r="AJ376" s="84" t="s">
        <v>45</v>
      </c>
      <c r="AK376" s="84">
        <v>0</v>
      </c>
      <c r="BB376" s="445" t="s">
        <v>66</v>
      </c>
      <c r="BM376" s="78">
        <f t="shared" si="43"/>
        <v>0</v>
      </c>
      <c r="BN376" s="78">
        <f t="shared" si="44"/>
        <v>0</v>
      </c>
      <c r="BO376" s="78">
        <f t="shared" si="45"/>
        <v>0</v>
      </c>
      <c r="BP376" s="78">
        <f t="shared" si="46"/>
        <v>0</v>
      </c>
    </row>
    <row r="377" spans="1:68" ht="27" customHeight="1" x14ac:dyDescent="0.25">
      <c r="A377" s="63" t="s">
        <v>599</v>
      </c>
      <c r="B377" s="63" t="s">
        <v>600</v>
      </c>
      <c r="C377" s="36">
        <v>4301031364</v>
      </c>
      <c r="D377" s="613">
        <v>4680115883161</v>
      </c>
      <c r="E377" s="613"/>
      <c r="F377" s="62">
        <v>0.28000000000000003</v>
      </c>
      <c r="G377" s="37">
        <v>6</v>
      </c>
      <c r="H377" s="62">
        <v>1.68</v>
      </c>
      <c r="I377" s="62">
        <v>1.81</v>
      </c>
      <c r="J377" s="37">
        <v>234</v>
      </c>
      <c r="K377" s="37" t="s">
        <v>81</v>
      </c>
      <c r="L377" s="37" t="s">
        <v>45</v>
      </c>
      <c r="M377" s="38" t="s">
        <v>80</v>
      </c>
      <c r="N377" s="38"/>
      <c r="O377" s="37">
        <v>50</v>
      </c>
      <c r="P377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77" s="615"/>
      <c r="R377" s="615"/>
      <c r="S377" s="615"/>
      <c r="T377" s="61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42"/>
        <v>0</v>
      </c>
      <c r="Z377" s="41" t="str">
        <f t="shared" si="47"/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 t="shared" si="43"/>
        <v>0</v>
      </c>
      <c r="BN377" s="78">
        <f t="shared" si="44"/>
        <v>0</v>
      </c>
      <c r="BO377" s="78">
        <f t="shared" si="45"/>
        <v>0</v>
      </c>
      <c r="BP377" s="78">
        <f t="shared" si="46"/>
        <v>0</v>
      </c>
    </row>
    <row r="378" spans="1:68" ht="27" customHeight="1" x14ac:dyDescent="0.25">
      <c r="A378" s="63" t="s">
        <v>602</v>
      </c>
      <c r="B378" s="63" t="s">
        <v>603</v>
      </c>
      <c r="C378" s="36">
        <v>4301031358</v>
      </c>
      <c r="D378" s="613">
        <v>4607091389531</v>
      </c>
      <c r="E378" s="613"/>
      <c r="F378" s="62">
        <v>0.35</v>
      </c>
      <c r="G378" s="37">
        <v>6</v>
      </c>
      <c r="H378" s="62">
        <v>2.1</v>
      </c>
      <c r="I378" s="62">
        <v>2.23</v>
      </c>
      <c r="J378" s="37">
        <v>234</v>
      </c>
      <c r="K378" s="37" t="s">
        <v>81</v>
      </c>
      <c r="L378" s="37" t="s">
        <v>45</v>
      </c>
      <c r="M378" s="38" t="s">
        <v>80</v>
      </c>
      <c r="N378" s="38"/>
      <c r="O378" s="37">
        <v>50</v>
      </c>
      <c r="P378" s="8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78" s="615"/>
      <c r="R378" s="615"/>
      <c r="S378" s="615"/>
      <c r="T378" s="61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42"/>
        <v>0</v>
      </c>
      <c r="Z378" s="41" t="str">
        <f t="shared" si="47"/>
        <v/>
      </c>
      <c r="AA378" s="68" t="s">
        <v>45</v>
      </c>
      <c r="AB378" s="69" t="s">
        <v>45</v>
      </c>
      <c r="AC378" s="448" t="s">
        <v>604</v>
      </c>
      <c r="AG378" s="78"/>
      <c r="AJ378" s="84" t="s">
        <v>45</v>
      </c>
      <c r="AK378" s="84">
        <v>0</v>
      </c>
      <c r="BB378" s="449" t="s">
        <v>66</v>
      </c>
      <c r="BM378" s="78">
        <f t="shared" si="43"/>
        <v>0</v>
      </c>
      <c r="BN378" s="78">
        <f t="shared" si="44"/>
        <v>0</v>
      </c>
      <c r="BO378" s="78">
        <f t="shared" si="45"/>
        <v>0</v>
      </c>
      <c r="BP378" s="78">
        <f t="shared" si="46"/>
        <v>0</v>
      </c>
    </row>
    <row r="379" spans="1:68" ht="37.5" customHeight="1" x14ac:dyDescent="0.25">
      <c r="A379" s="63" t="s">
        <v>605</v>
      </c>
      <c r="B379" s="63" t="s">
        <v>606</v>
      </c>
      <c r="C379" s="36">
        <v>4301031360</v>
      </c>
      <c r="D379" s="613">
        <v>4607091384345</v>
      </c>
      <c r="E379" s="613"/>
      <c r="F379" s="62">
        <v>0.35</v>
      </c>
      <c r="G379" s="37">
        <v>6</v>
      </c>
      <c r="H379" s="62">
        <v>2.1</v>
      </c>
      <c r="I379" s="62">
        <v>2.23</v>
      </c>
      <c r="J379" s="37">
        <v>234</v>
      </c>
      <c r="K379" s="37" t="s">
        <v>81</v>
      </c>
      <c r="L379" s="37" t="s">
        <v>45</v>
      </c>
      <c r="M379" s="38" t="s">
        <v>80</v>
      </c>
      <c r="N379" s="38"/>
      <c r="O379" s="37">
        <v>50</v>
      </c>
      <c r="P379" s="8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79" s="615"/>
      <c r="R379" s="615"/>
      <c r="S379" s="615"/>
      <c r="T379" s="61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42"/>
        <v>0</v>
      </c>
      <c r="Z379" s="41" t="str">
        <f t="shared" si="47"/>
        <v/>
      </c>
      <c r="AA379" s="68" t="s">
        <v>45</v>
      </c>
      <c r="AB379" s="69" t="s">
        <v>45</v>
      </c>
      <c r="AC379" s="450" t="s">
        <v>601</v>
      </c>
      <c r="AG379" s="78"/>
      <c r="AJ379" s="84" t="s">
        <v>45</v>
      </c>
      <c r="AK379" s="84">
        <v>0</v>
      </c>
      <c r="BB379" s="451" t="s">
        <v>66</v>
      </c>
      <c r="BM379" s="78">
        <f t="shared" si="43"/>
        <v>0</v>
      </c>
      <c r="BN379" s="78">
        <f t="shared" si="44"/>
        <v>0</v>
      </c>
      <c r="BO379" s="78">
        <f t="shared" si="45"/>
        <v>0</v>
      </c>
      <c r="BP379" s="78">
        <f t="shared" si="46"/>
        <v>0</v>
      </c>
    </row>
    <row r="380" spans="1:68" x14ac:dyDescent="0.2">
      <c r="A380" s="620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17" t="s">
        <v>40</v>
      </c>
      <c r="Q380" s="618"/>
      <c r="R380" s="618"/>
      <c r="S380" s="618"/>
      <c r="T380" s="618"/>
      <c r="U380" s="618"/>
      <c r="V380" s="619"/>
      <c r="W380" s="42" t="s">
        <v>39</v>
      </c>
      <c r="X380" s="43">
        <f>IFERROR(X370/H370,"0")+IFERROR(X371/H371,"0")+IFERROR(X372/H372,"0")+IFERROR(X373/H373,"0")+IFERROR(X374/H374,"0")+IFERROR(X375/H375,"0")+IFERROR(X376/H376,"0")+IFERROR(X377/H377,"0")+IFERROR(X378/H378,"0")+IFERROR(X379/H379,"0")</f>
        <v>0</v>
      </c>
      <c r="Y380" s="43">
        <f>IFERROR(Y370/H370,"0")+IFERROR(Y371/H371,"0")+IFERROR(Y372/H372,"0")+IFERROR(Y373/H373,"0")+IFERROR(Y374/H374,"0")+IFERROR(Y375/H375,"0")+IFERROR(Y376/H376,"0")+IFERROR(Y377/H377,"0")+IFERROR(Y378/H378,"0")+IFERROR(Y379/H379,"0")</f>
        <v>0</v>
      </c>
      <c r="Z380" s="43">
        <f>IFERROR(IF(Z370="",0,Z370),"0")+IFERROR(IF(Z371="",0,Z371),"0")+IFERROR(IF(Z372="",0,Z372),"0")+IFERROR(IF(Z373="",0,Z373),"0")+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17" t="s">
        <v>40</v>
      </c>
      <c r="Q381" s="618"/>
      <c r="R381" s="618"/>
      <c r="S381" s="618"/>
      <c r="T381" s="618"/>
      <c r="U381" s="618"/>
      <c r="V381" s="619"/>
      <c r="W381" s="42" t="s">
        <v>0</v>
      </c>
      <c r="X381" s="43">
        <f>IFERROR(SUM(X370:X379),"0")</f>
        <v>0</v>
      </c>
      <c r="Y381" s="43">
        <f>IFERROR(SUM(Y370:Y379),"0")</f>
        <v>0</v>
      </c>
      <c r="Z381" s="42"/>
      <c r="AA381" s="67"/>
      <c r="AB381" s="67"/>
      <c r="AC381" s="67"/>
    </row>
    <row r="382" spans="1:68" ht="14.25" customHeight="1" x14ac:dyDescent="0.25">
      <c r="A382" s="612" t="s">
        <v>82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66"/>
      <c r="AB382" s="66"/>
      <c r="AC382" s="80"/>
    </row>
    <row r="383" spans="1:68" ht="27" customHeight="1" x14ac:dyDescent="0.25">
      <c r="A383" s="63" t="s">
        <v>607</v>
      </c>
      <c r="B383" s="63" t="s">
        <v>608</v>
      </c>
      <c r="C383" s="36">
        <v>4301051284</v>
      </c>
      <c r="D383" s="613">
        <v>4607091384352</v>
      </c>
      <c r="E383" s="613"/>
      <c r="F383" s="62">
        <v>0.6</v>
      </c>
      <c r="G383" s="37">
        <v>4</v>
      </c>
      <c r="H383" s="62">
        <v>2.4</v>
      </c>
      <c r="I383" s="62">
        <v>2.6459999999999999</v>
      </c>
      <c r="J383" s="37">
        <v>132</v>
      </c>
      <c r="K383" s="37" t="s">
        <v>116</v>
      </c>
      <c r="L383" s="37" t="s">
        <v>45</v>
      </c>
      <c r="M383" s="38" t="s">
        <v>86</v>
      </c>
      <c r="N383" s="38"/>
      <c r="O383" s="37">
        <v>45</v>
      </c>
      <c r="P383" s="8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83" s="615"/>
      <c r="R383" s="615"/>
      <c r="S383" s="615"/>
      <c r="T383" s="61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2" t="s">
        <v>609</v>
      </c>
      <c r="AG383" s="78"/>
      <c r="AJ383" s="84" t="s">
        <v>45</v>
      </c>
      <c r="AK383" s="84">
        <v>0</v>
      </c>
      <c r="BB383" s="45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610</v>
      </c>
      <c r="B384" s="63" t="s">
        <v>611</v>
      </c>
      <c r="C384" s="36">
        <v>4301051431</v>
      </c>
      <c r="D384" s="613">
        <v>4607091389654</v>
      </c>
      <c r="E384" s="613"/>
      <c r="F384" s="62">
        <v>0.33</v>
      </c>
      <c r="G384" s="37">
        <v>6</v>
      </c>
      <c r="H384" s="62">
        <v>1.98</v>
      </c>
      <c r="I384" s="62">
        <v>2.238</v>
      </c>
      <c r="J384" s="37">
        <v>182</v>
      </c>
      <c r="K384" s="37" t="s">
        <v>87</v>
      </c>
      <c r="L384" s="37" t="s">
        <v>45</v>
      </c>
      <c r="M384" s="38" t="s">
        <v>86</v>
      </c>
      <c r="N384" s="38"/>
      <c r="O384" s="37">
        <v>45</v>
      </c>
      <c r="P384" s="8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84" s="615"/>
      <c r="R384" s="615"/>
      <c r="S384" s="615"/>
      <c r="T384" s="61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54" t="s">
        <v>612</v>
      </c>
      <c r="AG384" s="78"/>
      <c r="AJ384" s="84" t="s">
        <v>45</v>
      </c>
      <c r="AK384" s="84">
        <v>0</v>
      </c>
      <c r="BB384" s="45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17" t="s">
        <v>40</v>
      </c>
      <c r="Q385" s="618"/>
      <c r="R385" s="618"/>
      <c r="S385" s="618"/>
      <c r="T385" s="618"/>
      <c r="U385" s="618"/>
      <c r="V385" s="619"/>
      <c r="W385" s="42" t="s">
        <v>39</v>
      </c>
      <c r="X385" s="43">
        <f>IFERROR(X383/H383,"0")+IFERROR(X384/H384,"0")</f>
        <v>0</v>
      </c>
      <c r="Y385" s="43">
        <f>IFERROR(Y383/H383,"0")+IFERROR(Y384/H384,"0")</f>
        <v>0</v>
      </c>
      <c r="Z385" s="43">
        <f>IFERROR(IF(Z383="",0,Z383),"0")+IFERROR(IF(Z384="",0,Z384),"0")</f>
        <v>0</v>
      </c>
      <c r="AA385" s="67"/>
      <c r="AB385" s="67"/>
      <c r="AC385" s="67"/>
    </row>
    <row r="386" spans="1:68" x14ac:dyDescent="0.2">
      <c r="A386" s="620"/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1"/>
      <c r="P386" s="617" t="s">
        <v>40</v>
      </c>
      <c r="Q386" s="618"/>
      <c r="R386" s="618"/>
      <c r="S386" s="618"/>
      <c r="T386" s="618"/>
      <c r="U386" s="618"/>
      <c r="V386" s="619"/>
      <c r="W386" s="42" t="s">
        <v>0</v>
      </c>
      <c r="X386" s="43">
        <f>IFERROR(SUM(X383:X384),"0")</f>
        <v>0</v>
      </c>
      <c r="Y386" s="43">
        <f>IFERROR(SUM(Y383:Y384),"0")</f>
        <v>0</v>
      </c>
      <c r="Z386" s="42"/>
      <c r="AA386" s="67"/>
      <c r="AB386" s="67"/>
      <c r="AC386" s="67"/>
    </row>
    <row r="387" spans="1:68" ht="16.5" customHeight="1" x14ac:dyDescent="0.25">
      <c r="A387" s="611" t="s">
        <v>613</v>
      </c>
      <c r="B387" s="611"/>
      <c r="C387" s="611"/>
      <c r="D387" s="611"/>
      <c r="E387" s="611"/>
      <c r="F387" s="611"/>
      <c r="G387" s="611"/>
      <c r="H387" s="611"/>
      <c r="I387" s="611"/>
      <c r="J387" s="611"/>
      <c r="K387" s="611"/>
      <c r="L387" s="611"/>
      <c r="M387" s="611"/>
      <c r="N387" s="611"/>
      <c r="O387" s="611"/>
      <c r="P387" s="611"/>
      <c r="Q387" s="611"/>
      <c r="R387" s="611"/>
      <c r="S387" s="611"/>
      <c r="T387" s="611"/>
      <c r="U387" s="611"/>
      <c r="V387" s="611"/>
      <c r="W387" s="611"/>
      <c r="X387" s="611"/>
      <c r="Y387" s="611"/>
      <c r="Z387" s="611"/>
      <c r="AA387" s="65"/>
      <c r="AB387" s="65"/>
      <c r="AC387" s="79"/>
    </row>
    <row r="388" spans="1:68" ht="14.25" customHeight="1" x14ac:dyDescent="0.25">
      <c r="A388" s="612" t="s">
        <v>141</v>
      </c>
      <c r="B388" s="612"/>
      <c r="C388" s="612"/>
      <c r="D388" s="612"/>
      <c r="E388" s="612"/>
      <c r="F388" s="612"/>
      <c r="G388" s="612"/>
      <c r="H388" s="612"/>
      <c r="I388" s="612"/>
      <c r="J388" s="612"/>
      <c r="K388" s="612"/>
      <c r="L388" s="612"/>
      <c r="M388" s="612"/>
      <c r="N388" s="612"/>
      <c r="O388" s="612"/>
      <c r="P388" s="612"/>
      <c r="Q388" s="612"/>
      <c r="R388" s="612"/>
      <c r="S388" s="612"/>
      <c r="T388" s="612"/>
      <c r="U388" s="612"/>
      <c r="V388" s="612"/>
      <c r="W388" s="612"/>
      <c r="X388" s="612"/>
      <c r="Y388" s="612"/>
      <c r="Z388" s="612"/>
      <c r="AA388" s="66"/>
      <c r="AB388" s="66"/>
      <c r="AC388" s="80"/>
    </row>
    <row r="389" spans="1:68" ht="27" customHeight="1" x14ac:dyDescent="0.25">
      <c r="A389" s="63" t="s">
        <v>614</v>
      </c>
      <c r="B389" s="63" t="s">
        <v>615</v>
      </c>
      <c r="C389" s="36">
        <v>4301020319</v>
      </c>
      <c r="D389" s="613">
        <v>4680115885240</v>
      </c>
      <c r="E389" s="613"/>
      <c r="F389" s="62">
        <v>0.35</v>
      </c>
      <c r="G389" s="37">
        <v>6</v>
      </c>
      <c r="H389" s="62">
        <v>2.1</v>
      </c>
      <c r="I389" s="62">
        <v>2.31</v>
      </c>
      <c r="J389" s="37">
        <v>182</v>
      </c>
      <c r="K389" s="37" t="s">
        <v>87</v>
      </c>
      <c r="L389" s="37" t="s">
        <v>45</v>
      </c>
      <c r="M389" s="38" t="s">
        <v>80</v>
      </c>
      <c r="N389" s="38"/>
      <c r="O389" s="37">
        <v>40</v>
      </c>
      <c r="P389" s="8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89" s="615"/>
      <c r="R389" s="615"/>
      <c r="S389" s="615"/>
      <c r="T389" s="61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IFERROR(IF(Y389=0,"",ROUNDUP(Y389/H389,0)*0.00651),"")</f>
        <v/>
      </c>
      <c r="AA389" s="68" t="s">
        <v>45</v>
      </c>
      <c r="AB389" s="69" t="s">
        <v>45</v>
      </c>
      <c r="AC389" s="456" t="s">
        <v>616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20"/>
      <c r="B390" s="620"/>
      <c r="C390" s="620"/>
      <c r="D390" s="620"/>
      <c r="E390" s="620"/>
      <c r="F390" s="620"/>
      <c r="G390" s="620"/>
      <c r="H390" s="620"/>
      <c r="I390" s="620"/>
      <c r="J390" s="620"/>
      <c r="K390" s="620"/>
      <c r="L390" s="620"/>
      <c r="M390" s="620"/>
      <c r="N390" s="620"/>
      <c r="O390" s="621"/>
      <c r="P390" s="617" t="s">
        <v>40</v>
      </c>
      <c r="Q390" s="618"/>
      <c r="R390" s="618"/>
      <c r="S390" s="618"/>
      <c r="T390" s="618"/>
      <c r="U390" s="618"/>
      <c r="V390" s="61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20"/>
      <c r="B391" s="620"/>
      <c r="C391" s="620"/>
      <c r="D391" s="620"/>
      <c r="E391" s="620"/>
      <c r="F391" s="620"/>
      <c r="G391" s="620"/>
      <c r="H391" s="620"/>
      <c r="I391" s="620"/>
      <c r="J391" s="620"/>
      <c r="K391" s="620"/>
      <c r="L391" s="620"/>
      <c r="M391" s="620"/>
      <c r="N391" s="620"/>
      <c r="O391" s="621"/>
      <c r="P391" s="617" t="s">
        <v>40</v>
      </c>
      <c r="Q391" s="618"/>
      <c r="R391" s="618"/>
      <c r="S391" s="618"/>
      <c r="T391" s="618"/>
      <c r="U391" s="618"/>
      <c r="V391" s="61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14.25" customHeight="1" x14ac:dyDescent="0.25">
      <c r="A392" s="612" t="s">
        <v>76</v>
      </c>
      <c r="B392" s="612"/>
      <c r="C392" s="612"/>
      <c r="D392" s="612"/>
      <c r="E392" s="612"/>
      <c r="F392" s="612"/>
      <c r="G392" s="612"/>
      <c r="H392" s="612"/>
      <c r="I392" s="612"/>
      <c r="J392" s="612"/>
      <c r="K392" s="612"/>
      <c r="L392" s="612"/>
      <c r="M392" s="612"/>
      <c r="N392" s="612"/>
      <c r="O392" s="612"/>
      <c r="P392" s="612"/>
      <c r="Q392" s="612"/>
      <c r="R392" s="612"/>
      <c r="S392" s="612"/>
      <c r="T392" s="612"/>
      <c r="U392" s="612"/>
      <c r="V392" s="612"/>
      <c r="W392" s="612"/>
      <c r="X392" s="612"/>
      <c r="Y392" s="612"/>
      <c r="Z392" s="612"/>
      <c r="AA392" s="66"/>
      <c r="AB392" s="66"/>
      <c r="AC392" s="80"/>
    </row>
    <row r="393" spans="1:68" ht="27" customHeight="1" x14ac:dyDescent="0.25">
      <c r="A393" s="63" t="s">
        <v>617</v>
      </c>
      <c r="B393" s="63" t="s">
        <v>618</v>
      </c>
      <c r="C393" s="36">
        <v>4301031403</v>
      </c>
      <c r="D393" s="613">
        <v>4680115886094</v>
      </c>
      <c r="E393" s="61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116</v>
      </c>
      <c r="L393" s="37" t="s">
        <v>45</v>
      </c>
      <c r="M393" s="38" t="s">
        <v>112</v>
      </c>
      <c r="N393" s="38"/>
      <c r="O393" s="37">
        <v>50</v>
      </c>
      <c r="P393" s="80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93" s="615"/>
      <c r="R393" s="615"/>
      <c r="S393" s="615"/>
      <c r="T393" s="61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620</v>
      </c>
      <c r="B394" s="63" t="s">
        <v>621</v>
      </c>
      <c r="C394" s="36">
        <v>4301031363</v>
      </c>
      <c r="D394" s="613">
        <v>4607091389425</v>
      </c>
      <c r="E394" s="61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394" s="615"/>
      <c r="R394" s="615"/>
      <c r="S394" s="615"/>
      <c r="T394" s="61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60" t="s">
        <v>622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623</v>
      </c>
      <c r="B395" s="63" t="s">
        <v>624</v>
      </c>
      <c r="C395" s="36">
        <v>4301031373</v>
      </c>
      <c r="D395" s="613">
        <v>4680115880771</v>
      </c>
      <c r="E395" s="61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395" s="615"/>
      <c r="R395" s="615"/>
      <c r="S395" s="615"/>
      <c r="T395" s="61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62" t="s">
        <v>625</v>
      </c>
      <c r="AG395" s="78"/>
      <c r="AJ395" s="84" t="s">
        <v>45</v>
      </c>
      <c r="AK395" s="84">
        <v>0</v>
      </c>
      <c r="BB395" s="46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626</v>
      </c>
      <c r="B396" s="63" t="s">
        <v>627</v>
      </c>
      <c r="C396" s="36">
        <v>4301031359</v>
      </c>
      <c r="D396" s="613">
        <v>4607091389500</v>
      </c>
      <c r="E396" s="61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396" s="615"/>
      <c r="R396" s="615"/>
      <c r="S396" s="615"/>
      <c r="T396" s="61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64" t="s">
        <v>625</v>
      </c>
      <c r="AG396" s="78"/>
      <c r="AJ396" s="84" t="s">
        <v>45</v>
      </c>
      <c r="AK396" s="84">
        <v>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620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17" t="s">
        <v>40</v>
      </c>
      <c r="Q397" s="618"/>
      <c r="R397" s="618"/>
      <c r="S397" s="618"/>
      <c r="T397" s="618"/>
      <c r="U397" s="618"/>
      <c r="V397" s="619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17" t="s">
        <v>40</v>
      </c>
      <c r="Q398" s="618"/>
      <c r="R398" s="618"/>
      <c r="S398" s="618"/>
      <c r="T398" s="618"/>
      <c r="U398" s="618"/>
      <c r="V398" s="619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6.5" customHeight="1" x14ac:dyDescent="0.25">
      <c r="A399" s="611" t="s">
        <v>628</v>
      </c>
      <c r="B399" s="611"/>
      <c r="C399" s="611"/>
      <c r="D399" s="611"/>
      <c r="E399" s="611"/>
      <c r="F399" s="611"/>
      <c r="G399" s="611"/>
      <c r="H399" s="611"/>
      <c r="I399" s="611"/>
      <c r="J399" s="611"/>
      <c r="K399" s="611"/>
      <c r="L399" s="611"/>
      <c r="M399" s="611"/>
      <c r="N399" s="611"/>
      <c r="O399" s="611"/>
      <c r="P399" s="611"/>
      <c r="Q399" s="611"/>
      <c r="R399" s="611"/>
      <c r="S399" s="611"/>
      <c r="T399" s="611"/>
      <c r="U399" s="611"/>
      <c r="V399" s="611"/>
      <c r="W399" s="611"/>
      <c r="X399" s="611"/>
      <c r="Y399" s="611"/>
      <c r="Z399" s="611"/>
      <c r="AA399" s="65"/>
      <c r="AB399" s="65"/>
      <c r="AC399" s="79"/>
    </row>
    <row r="400" spans="1:68" ht="14.25" customHeight="1" x14ac:dyDescent="0.25">
      <c r="A400" s="612" t="s">
        <v>76</v>
      </c>
      <c r="B400" s="612"/>
      <c r="C400" s="612"/>
      <c r="D400" s="612"/>
      <c r="E400" s="612"/>
      <c r="F400" s="612"/>
      <c r="G400" s="612"/>
      <c r="H400" s="612"/>
      <c r="I400" s="612"/>
      <c r="J400" s="612"/>
      <c r="K400" s="612"/>
      <c r="L400" s="612"/>
      <c r="M400" s="612"/>
      <c r="N400" s="612"/>
      <c r="O400" s="612"/>
      <c r="P400" s="612"/>
      <c r="Q400" s="612"/>
      <c r="R400" s="612"/>
      <c r="S400" s="612"/>
      <c r="T400" s="612"/>
      <c r="U400" s="612"/>
      <c r="V400" s="612"/>
      <c r="W400" s="612"/>
      <c r="X400" s="612"/>
      <c r="Y400" s="612"/>
      <c r="Z400" s="612"/>
      <c r="AA400" s="66"/>
      <c r="AB400" s="66"/>
      <c r="AC400" s="80"/>
    </row>
    <row r="401" spans="1:68" ht="27" customHeight="1" x14ac:dyDescent="0.25">
      <c r="A401" s="63" t="s">
        <v>629</v>
      </c>
      <c r="B401" s="63" t="s">
        <v>630</v>
      </c>
      <c r="C401" s="36">
        <v>4301031347</v>
      </c>
      <c r="D401" s="613">
        <v>4680115885110</v>
      </c>
      <c r="E401" s="613"/>
      <c r="F401" s="62">
        <v>0.2</v>
      </c>
      <c r="G401" s="37">
        <v>6</v>
      </c>
      <c r="H401" s="62">
        <v>1.2</v>
      </c>
      <c r="I401" s="62">
        <v>2.1</v>
      </c>
      <c r="J401" s="37">
        <v>182</v>
      </c>
      <c r="K401" s="37" t="s">
        <v>87</v>
      </c>
      <c r="L401" s="37" t="s">
        <v>45</v>
      </c>
      <c r="M401" s="38" t="s">
        <v>80</v>
      </c>
      <c r="N401" s="38"/>
      <c r="O401" s="37">
        <v>50</v>
      </c>
      <c r="P401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01" s="615"/>
      <c r="R401" s="615"/>
      <c r="S401" s="615"/>
      <c r="T401" s="61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IFERROR(IF(Y401=0,"",ROUNDUP(Y401/H401,0)*0.00651),"")</f>
        <v/>
      </c>
      <c r="AA401" s="68" t="s">
        <v>45</v>
      </c>
      <c r="AB401" s="69" t="s">
        <v>45</v>
      </c>
      <c r="AC401" s="466" t="s">
        <v>631</v>
      </c>
      <c r="AG401" s="78"/>
      <c r="AJ401" s="84" t="s">
        <v>45</v>
      </c>
      <c r="AK401" s="84">
        <v>0</v>
      </c>
      <c r="BB401" s="46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620"/>
      <c r="B402" s="620"/>
      <c r="C402" s="620"/>
      <c r="D402" s="620"/>
      <c r="E402" s="620"/>
      <c r="F402" s="620"/>
      <c r="G402" s="620"/>
      <c r="H402" s="620"/>
      <c r="I402" s="620"/>
      <c r="J402" s="620"/>
      <c r="K402" s="620"/>
      <c r="L402" s="620"/>
      <c r="M402" s="620"/>
      <c r="N402" s="620"/>
      <c r="O402" s="621"/>
      <c r="P402" s="617" t="s">
        <v>40</v>
      </c>
      <c r="Q402" s="618"/>
      <c r="R402" s="618"/>
      <c r="S402" s="618"/>
      <c r="T402" s="618"/>
      <c r="U402" s="618"/>
      <c r="V402" s="619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x14ac:dyDescent="0.2">
      <c r="A403" s="620"/>
      <c r="B403" s="620"/>
      <c r="C403" s="620"/>
      <c r="D403" s="620"/>
      <c r="E403" s="620"/>
      <c r="F403" s="620"/>
      <c r="G403" s="620"/>
      <c r="H403" s="620"/>
      <c r="I403" s="620"/>
      <c r="J403" s="620"/>
      <c r="K403" s="620"/>
      <c r="L403" s="620"/>
      <c r="M403" s="620"/>
      <c r="N403" s="620"/>
      <c r="O403" s="621"/>
      <c r="P403" s="617" t="s">
        <v>40</v>
      </c>
      <c r="Q403" s="618"/>
      <c r="R403" s="618"/>
      <c r="S403" s="618"/>
      <c r="T403" s="618"/>
      <c r="U403" s="618"/>
      <c r="V403" s="619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27.75" customHeight="1" x14ac:dyDescent="0.2">
      <c r="A404" s="610" t="s">
        <v>632</v>
      </c>
      <c r="B404" s="610"/>
      <c r="C404" s="610"/>
      <c r="D404" s="610"/>
      <c r="E404" s="610"/>
      <c r="F404" s="610"/>
      <c r="G404" s="610"/>
      <c r="H404" s="610"/>
      <c r="I404" s="610"/>
      <c r="J404" s="610"/>
      <c r="K404" s="610"/>
      <c r="L404" s="610"/>
      <c r="M404" s="610"/>
      <c r="N404" s="610"/>
      <c r="O404" s="610"/>
      <c r="P404" s="610"/>
      <c r="Q404" s="610"/>
      <c r="R404" s="610"/>
      <c r="S404" s="610"/>
      <c r="T404" s="610"/>
      <c r="U404" s="610"/>
      <c r="V404" s="610"/>
      <c r="W404" s="610"/>
      <c r="X404" s="610"/>
      <c r="Y404" s="610"/>
      <c r="Z404" s="610"/>
      <c r="AA404" s="54"/>
      <c r="AB404" s="54"/>
      <c r="AC404" s="54"/>
    </row>
    <row r="405" spans="1:68" ht="16.5" customHeight="1" x14ac:dyDescent="0.25">
      <c r="A405" s="611" t="s">
        <v>632</v>
      </c>
      <c r="B405" s="611"/>
      <c r="C405" s="611"/>
      <c r="D405" s="611"/>
      <c r="E405" s="611"/>
      <c r="F405" s="611"/>
      <c r="G405" s="611"/>
      <c r="H405" s="611"/>
      <c r="I405" s="611"/>
      <c r="J405" s="611"/>
      <c r="K405" s="611"/>
      <c r="L405" s="611"/>
      <c r="M405" s="611"/>
      <c r="N405" s="611"/>
      <c r="O405" s="611"/>
      <c r="P405" s="611"/>
      <c r="Q405" s="611"/>
      <c r="R405" s="611"/>
      <c r="S405" s="611"/>
      <c r="T405" s="611"/>
      <c r="U405" s="611"/>
      <c r="V405" s="611"/>
      <c r="W405" s="611"/>
      <c r="X405" s="611"/>
      <c r="Y405" s="611"/>
      <c r="Z405" s="611"/>
      <c r="AA405" s="65"/>
      <c r="AB405" s="65"/>
      <c r="AC405" s="79"/>
    </row>
    <row r="406" spans="1:68" ht="14.25" customHeight="1" x14ac:dyDescent="0.25">
      <c r="A406" s="612" t="s">
        <v>108</v>
      </c>
      <c r="B406" s="612"/>
      <c r="C406" s="612"/>
      <c r="D406" s="612"/>
      <c r="E406" s="612"/>
      <c r="F406" s="612"/>
      <c r="G406" s="612"/>
      <c r="H406" s="612"/>
      <c r="I406" s="612"/>
      <c r="J406" s="612"/>
      <c r="K406" s="612"/>
      <c r="L406" s="612"/>
      <c r="M406" s="612"/>
      <c r="N406" s="612"/>
      <c r="O406" s="612"/>
      <c r="P406" s="612"/>
      <c r="Q406" s="612"/>
      <c r="R406" s="612"/>
      <c r="S406" s="612"/>
      <c r="T406" s="612"/>
      <c r="U406" s="612"/>
      <c r="V406" s="612"/>
      <c r="W406" s="612"/>
      <c r="X406" s="612"/>
      <c r="Y406" s="612"/>
      <c r="Z406" s="612"/>
      <c r="AA406" s="66"/>
      <c r="AB406" s="66"/>
      <c r="AC406" s="80"/>
    </row>
    <row r="407" spans="1:68" ht="27" customHeight="1" x14ac:dyDescent="0.25">
      <c r="A407" s="63" t="s">
        <v>633</v>
      </c>
      <c r="B407" s="63" t="s">
        <v>634</v>
      </c>
      <c r="C407" s="36">
        <v>4301011795</v>
      </c>
      <c r="D407" s="613">
        <v>4607091389067</v>
      </c>
      <c r="E407" s="613"/>
      <c r="F407" s="62">
        <v>0.88</v>
      </c>
      <c r="G407" s="37">
        <v>6</v>
      </c>
      <c r="H407" s="62">
        <v>5.28</v>
      </c>
      <c r="I407" s="62">
        <v>5.64</v>
      </c>
      <c r="J407" s="37">
        <v>104</v>
      </c>
      <c r="K407" s="37" t="s">
        <v>113</v>
      </c>
      <c r="L407" s="37" t="s">
        <v>45</v>
      </c>
      <c r="M407" s="38" t="s">
        <v>112</v>
      </c>
      <c r="N407" s="38"/>
      <c r="O407" s="37">
        <v>60</v>
      </c>
      <c r="P40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07" s="615"/>
      <c r="R407" s="615"/>
      <c r="S407" s="615"/>
      <c r="T407" s="616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ref="Y407:Y418" si="48">IFERROR(IF(X407="",0,CEILING((X407/$H407),1)*$H407),"")</f>
        <v>0</v>
      </c>
      <c r="Z407" s="41" t="str">
        <f t="shared" ref="Z407:Z413" si="49">IFERROR(IF(Y407=0,"",ROUNDUP(Y407/H407,0)*0.01196),"")</f>
        <v/>
      </c>
      <c r="AA407" s="68" t="s">
        <v>45</v>
      </c>
      <c r="AB407" s="69" t="s">
        <v>45</v>
      </c>
      <c r="AC407" s="468" t="s">
        <v>111</v>
      </c>
      <c r="AG407" s="78"/>
      <c r="AJ407" s="84" t="s">
        <v>45</v>
      </c>
      <c r="AK407" s="84">
        <v>0</v>
      </c>
      <c r="BB407" s="469" t="s">
        <v>66</v>
      </c>
      <c r="BM407" s="78">
        <f t="shared" ref="BM407:BM418" si="50">IFERROR(X407*I407/H407,"0")</f>
        <v>0</v>
      </c>
      <c r="BN407" s="78">
        <f t="shared" ref="BN407:BN418" si="51">IFERROR(Y407*I407/H407,"0")</f>
        <v>0</v>
      </c>
      <c r="BO407" s="78">
        <f t="shared" ref="BO407:BO418" si="52">IFERROR(1/J407*(X407/H407),"0")</f>
        <v>0</v>
      </c>
      <c r="BP407" s="78">
        <f t="shared" ref="BP407:BP418" si="53">IFERROR(1/J407*(Y407/H407),"0")</f>
        <v>0</v>
      </c>
    </row>
    <row r="408" spans="1:68" ht="27" customHeight="1" x14ac:dyDescent="0.25">
      <c r="A408" s="63" t="s">
        <v>635</v>
      </c>
      <c r="B408" s="63" t="s">
        <v>636</v>
      </c>
      <c r="C408" s="36">
        <v>4301011961</v>
      </c>
      <c r="D408" s="613">
        <v>4680115885271</v>
      </c>
      <c r="E408" s="613"/>
      <c r="F408" s="62">
        <v>0.88</v>
      </c>
      <c r="G408" s="37">
        <v>6</v>
      </c>
      <c r="H408" s="62">
        <v>5.28</v>
      </c>
      <c r="I408" s="62">
        <v>5.64</v>
      </c>
      <c r="J408" s="37">
        <v>104</v>
      </c>
      <c r="K408" s="37" t="s">
        <v>113</v>
      </c>
      <c r="L408" s="37" t="s">
        <v>45</v>
      </c>
      <c r="M408" s="38" t="s">
        <v>112</v>
      </c>
      <c r="N408" s="38"/>
      <c r="O408" s="37">
        <v>60</v>
      </c>
      <c r="P408" s="8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08" s="615"/>
      <c r="R408" s="615"/>
      <c r="S408" s="615"/>
      <c r="T408" s="616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48"/>
        <v>0</v>
      </c>
      <c r="Z408" s="41" t="str">
        <f t="shared" si="49"/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 t="shared" si="50"/>
        <v>0</v>
      </c>
      <c r="BN408" s="78">
        <f t="shared" si="51"/>
        <v>0</v>
      </c>
      <c r="BO408" s="78">
        <f t="shared" si="52"/>
        <v>0</v>
      </c>
      <c r="BP408" s="78">
        <f t="shared" si="53"/>
        <v>0</v>
      </c>
    </row>
    <row r="409" spans="1:68" ht="27" customHeight="1" x14ac:dyDescent="0.25">
      <c r="A409" s="63" t="s">
        <v>638</v>
      </c>
      <c r="B409" s="63" t="s">
        <v>639</v>
      </c>
      <c r="C409" s="36">
        <v>4301012145</v>
      </c>
      <c r="D409" s="613">
        <v>4607091383522</v>
      </c>
      <c r="E409" s="613"/>
      <c r="F409" s="62">
        <v>0.88</v>
      </c>
      <c r="G409" s="37">
        <v>6</v>
      </c>
      <c r="H409" s="62">
        <v>5.28</v>
      </c>
      <c r="I409" s="62">
        <v>5.64</v>
      </c>
      <c r="J409" s="37">
        <v>104</v>
      </c>
      <c r="K409" s="37" t="s">
        <v>113</v>
      </c>
      <c r="L409" s="37" t="s">
        <v>45</v>
      </c>
      <c r="M409" s="38" t="s">
        <v>112</v>
      </c>
      <c r="N409" s="38"/>
      <c r="O409" s="37">
        <v>60</v>
      </c>
      <c r="P409" s="81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09" s="615"/>
      <c r="R409" s="615"/>
      <c r="S409" s="615"/>
      <c r="T409" s="616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48"/>
        <v>0</v>
      </c>
      <c r="Z409" s="41" t="str">
        <f t="shared" si="49"/>
        <v/>
      </c>
      <c r="AA409" s="68" t="s">
        <v>45</v>
      </c>
      <c r="AB409" s="69" t="s">
        <v>45</v>
      </c>
      <c r="AC409" s="472" t="s">
        <v>640</v>
      </c>
      <c r="AG409" s="78"/>
      <c r="AJ409" s="84" t="s">
        <v>45</v>
      </c>
      <c r="AK409" s="84">
        <v>0</v>
      </c>
      <c r="BB409" s="473" t="s">
        <v>66</v>
      </c>
      <c r="BM409" s="78">
        <f t="shared" si="50"/>
        <v>0</v>
      </c>
      <c r="BN409" s="78">
        <f t="shared" si="51"/>
        <v>0</v>
      </c>
      <c r="BO409" s="78">
        <f t="shared" si="52"/>
        <v>0</v>
      </c>
      <c r="BP409" s="78">
        <f t="shared" si="53"/>
        <v>0</v>
      </c>
    </row>
    <row r="410" spans="1:68" ht="27" customHeight="1" x14ac:dyDescent="0.25">
      <c r="A410" s="63" t="s">
        <v>641</v>
      </c>
      <c r="B410" s="63" t="s">
        <v>642</v>
      </c>
      <c r="C410" s="36">
        <v>4301011376</v>
      </c>
      <c r="D410" s="613">
        <v>4680115885226</v>
      </c>
      <c r="E410" s="613"/>
      <c r="F410" s="62">
        <v>0.88</v>
      </c>
      <c r="G410" s="37">
        <v>6</v>
      </c>
      <c r="H410" s="62">
        <v>5.28</v>
      </c>
      <c r="I410" s="62">
        <v>5.64</v>
      </c>
      <c r="J410" s="37">
        <v>104</v>
      </c>
      <c r="K410" s="37" t="s">
        <v>113</v>
      </c>
      <c r="L410" s="37" t="s">
        <v>45</v>
      </c>
      <c r="M410" s="38" t="s">
        <v>86</v>
      </c>
      <c r="N410" s="38"/>
      <c r="O410" s="37">
        <v>60</v>
      </c>
      <c r="P410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10" s="615"/>
      <c r="R410" s="615"/>
      <c r="S410" s="615"/>
      <c r="T410" s="616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48"/>
        <v>0</v>
      </c>
      <c r="Z410" s="41" t="str">
        <f t="shared" si="49"/>
        <v/>
      </c>
      <c r="AA410" s="68" t="s">
        <v>45</v>
      </c>
      <c r="AB410" s="69" t="s">
        <v>45</v>
      </c>
      <c r="AC410" s="474" t="s">
        <v>643</v>
      </c>
      <c r="AG410" s="78"/>
      <c r="AJ410" s="84" t="s">
        <v>45</v>
      </c>
      <c r="AK410" s="84">
        <v>0</v>
      </c>
      <c r="BB410" s="475" t="s">
        <v>66</v>
      </c>
      <c r="BM410" s="78">
        <f t="shared" si="50"/>
        <v>0</v>
      </c>
      <c r="BN410" s="78">
        <f t="shared" si="51"/>
        <v>0</v>
      </c>
      <c r="BO410" s="78">
        <f t="shared" si="52"/>
        <v>0</v>
      </c>
      <c r="BP410" s="78">
        <f t="shared" si="53"/>
        <v>0</v>
      </c>
    </row>
    <row r="411" spans="1:68" ht="16.5" customHeight="1" x14ac:dyDescent="0.25">
      <c r="A411" s="63" t="s">
        <v>644</v>
      </c>
      <c r="B411" s="63" t="s">
        <v>645</v>
      </c>
      <c r="C411" s="36">
        <v>4301011774</v>
      </c>
      <c r="D411" s="613">
        <v>4680115884502</v>
      </c>
      <c r="E411" s="613"/>
      <c r="F411" s="62">
        <v>0.88</v>
      </c>
      <c r="G411" s="37">
        <v>6</v>
      </c>
      <c r="H411" s="62">
        <v>5.28</v>
      </c>
      <c r="I411" s="62">
        <v>5.64</v>
      </c>
      <c r="J411" s="37">
        <v>104</v>
      </c>
      <c r="K411" s="37" t="s">
        <v>113</v>
      </c>
      <c r="L411" s="37" t="s">
        <v>45</v>
      </c>
      <c r="M411" s="38" t="s">
        <v>112</v>
      </c>
      <c r="N411" s="38"/>
      <c r="O411" s="37">
        <v>60</v>
      </c>
      <c r="P411" s="8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11" s="615"/>
      <c r="R411" s="615"/>
      <c r="S411" s="615"/>
      <c r="T411" s="616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48"/>
        <v>0</v>
      </c>
      <c r="Z411" s="41" t="str">
        <f t="shared" si="49"/>
        <v/>
      </c>
      <c r="AA411" s="68" t="s">
        <v>45</v>
      </c>
      <c r="AB411" s="69" t="s">
        <v>45</v>
      </c>
      <c r="AC411" s="476" t="s">
        <v>646</v>
      </c>
      <c r="AG411" s="78"/>
      <c r="AJ411" s="84" t="s">
        <v>45</v>
      </c>
      <c r="AK411" s="84">
        <v>0</v>
      </c>
      <c r="BB411" s="477" t="s">
        <v>66</v>
      </c>
      <c r="BM411" s="78">
        <f t="shared" si="50"/>
        <v>0</v>
      </c>
      <c r="BN411" s="78">
        <f t="shared" si="51"/>
        <v>0</v>
      </c>
      <c r="BO411" s="78">
        <f t="shared" si="52"/>
        <v>0</v>
      </c>
      <c r="BP411" s="78">
        <f t="shared" si="53"/>
        <v>0</v>
      </c>
    </row>
    <row r="412" spans="1:68" ht="27" customHeight="1" x14ac:dyDescent="0.25">
      <c r="A412" s="63" t="s">
        <v>647</v>
      </c>
      <c r="B412" s="63" t="s">
        <v>648</v>
      </c>
      <c r="C412" s="36">
        <v>4301011771</v>
      </c>
      <c r="D412" s="613">
        <v>4607091389104</v>
      </c>
      <c r="E412" s="613"/>
      <c r="F412" s="62">
        <v>0.88</v>
      </c>
      <c r="G412" s="37">
        <v>6</v>
      </c>
      <c r="H412" s="62">
        <v>5.28</v>
      </c>
      <c r="I412" s="62">
        <v>5.64</v>
      </c>
      <c r="J412" s="37">
        <v>104</v>
      </c>
      <c r="K412" s="37" t="s">
        <v>113</v>
      </c>
      <c r="L412" s="37" t="s">
        <v>45</v>
      </c>
      <c r="M412" s="38" t="s">
        <v>112</v>
      </c>
      <c r="N412" s="38"/>
      <c r="O412" s="37">
        <v>60</v>
      </c>
      <c r="P412" s="8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12" s="615"/>
      <c r="R412" s="615"/>
      <c r="S412" s="615"/>
      <c r="T412" s="616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48"/>
        <v>0</v>
      </c>
      <c r="Z412" s="41" t="str">
        <f t="shared" si="49"/>
        <v/>
      </c>
      <c r="AA412" s="68" t="s">
        <v>45</v>
      </c>
      <c r="AB412" s="69" t="s">
        <v>45</v>
      </c>
      <c r="AC412" s="478" t="s">
        <v>649</v>
      </c>
      <c r="AG412" s="78"/>
      <c r="AJ412" s="84" t="s">
        <v>45</v>
      </c>
      <c r="AK412" s="84">
        <v>0</v>
      </c>
      <c r="BB412" s="479" t="s">
        <v>66</v>
      </c>
      <c r="BM412" s="78">
        <f t="shared" si="50"/>
        <v>0</v>
      </c>
      <c r="BN412" s="78">
        <f t="shared" si="51"/>
        <v>0</v>
      </c>
      <c r="BO412" s="78">
        <f t="shared" si="52"/>
        <v>0</v>
      </c>
      <c r="BP412" s="78">
        <f t="shared" si="53"/>
        <v>0</v>
      </c>
    </row>
    <row r="413" spans="1:68" ht="16.5" customHeight="1" x14ac:dyDescent="0.25">
      <c r="A413" s="63" t="s">
        <v>651</v>
      </c>
      <c r="B413" s="63" t="s">
        <v>652</v>
      </c>
      <c r="C413" s="36">
        <v>4301011799</v>
      </c>
      <c r="D413" s="613">
        <v>4680115884519</v>
      </c>
      <c r="E413" s="613"/>
      <c r="F413" s="62">
        <v>0.88</v>
      </c>
      <c r="G413" s="37">
        <v>6</v>
      </c>
      <c r="H413" s="62">
        <v>5.28</v>
      </c>
      <c r="I413" s="62">
        <v>5.64</v>
      </c>
      <c r="J413" s="37">
        <v>104</v>
      </c>
      <c r="K413" s="37" t="s">
        <v>113</v>
      </c>
      <c r="L413" s="37" t="s">
        <v>45</v>
      </c>
      <c r="M413" s="38" t="s">
        <v>86</v>
      </c>
      <c r="N413" s="38"/>
      <c r="O413" s="37">
        <v>60</v>
      </c>
      <c r="P413" s="8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13" s="615"/>
      <c r="R413" s="615"/>
      <c r="S413" s="615"/>
      <c r="T413" s="616"/>
      <c r="U413" s="39" t="s">
        <v>45</v>
      </c>
      <c r="V413" s="39" t="s">
        <v>650</v>
      </c>
      <c r="W413" s="40" t="s">
        <v>0</v>
      </c>
      <c r="X413" s="58">
        <v>0</v>
      </c>
      <c r="Y413" s="55">
        <f t="shared" si="48"/>
        <v>0</v>
      </c>
      <c r="Z413" s="41" t="str">
        <f t="shared" si="49"/>
        <v/>
      </c>
      <c r="AA413" s="68" t="s">
        <v>45</v>
      </c>
      <c r="AB413" s="69" t="s">
        <v>45</v>
      </c>
      <c r="AC413" s="480" t="s">
        <v>653</v>
      </c>
      <c r="AG413" s="78"/>
      <c r="AJ413" s="84" t="s">
        <v>45</v>
      </c>
      <c r="AK413" s="84">
        <v>0</v>
      </c>
      <c r="BB413" s="481" t="s">
        <v>66</v>
      </c>
      <c r="BM413" s="78">
        <f t="shared" si="50"/>
        <v>0</v>
      </c>
      <c r="BN413" s="78">
        <f t="shared" si="51"/>
        <v>0</v>
      </c>
      <c r="BO413" s="78">
        <f t="shared" si="52"/>
        <v>0</v>
      </c>
      <c r="BP413" s="78">
        <f t="shared" si="53"/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4301012125</v>
      </c>
      <c r="D414" s="613">
        <v>4680115886391</v>
      </c>
      <c r="E414" s="613"/>
      <c r="F414" s="62">
        <v>0.4</v>
      </c>
      <c r="G414" s="37">
        <v>6</v>
      </c>
      <c r="H414" s="62">
        <v>2.4</v>
      </c>
      <c r="I414" s="62">
        <v>2.58</v>
      </c>
      <c r="J414" s="37">
        <v>182</v>
      </c>
      <c r="K414" s="37" t="s">
        <v>87</v>
      </c>
      <c r="L414" s="37" t="s">
        <v>45</v>
      </c>
      <c r="M414" s="38" t="s">
        <v>86</v>
      </c>
      <c r="N414" s="38"/>
      <c r="O414" s="37">
        <v>60</v>
      </c>
      <c r="P414" s="8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14" s="615"/>
      <c r="R414" s="615"/>
      <c r="S414" s="615"/>
      <c r="T414" s="61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48"/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2" t="s">
        <v>111</v>
      </c>
      <c r="AG414" s="78"/>
      <c r="AJ414" s="84" t="s">
        <v>45</v>
      </c>
      <c r="AK414" s="84">
        <v>0</v>
      </c>
      <c r="BB414" s="483" t="s">
        <v>66</v>
      </c>
      <c r="BM414" s="78">
        <f t="shared" si="50"/>
        <v>0</v>
      </c>
      <c r="BN414" s="78">
        <f t="shared" si="51"/>
        <v>0</v>
      </c>
      <c r="BO414" s="78">
        <f t="shared" si="52"/>
        <v>0</v>
      </c>
      <c r="BP414" s="78">
        <f t="shared" si="53"/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4301012035</v>
      </c>
      <c r="D415" s="613">
        <v>4680115880603</v>
      </c>
      <c r="E415" s="613"/>
      <c r="F415" s="62">
        <v>0.6</v>
      </c>
      <c r="G415" s="37">
        <v>8</v>
      </c>
      <c r="H415" s="62">
        <v>4.8</v>
      </c>
      <c r="I415" s="62">
        <v>6.93</v>
      </c>
      <c r="J415" s="37">
        <v>132</v>
      </c>
      <c r="K415" s="37" t="s">
        <v>116</v>
      </c>
      <c r="L415" s="37" t="s">
        <v>45</v>
      </c>
      <c r="M415" s="38" t="s">
        <v>112</v>
      </c>
      <c r="N415" s="38"/>
      <c r="O415" s="37">
        <v>60</v>
      </c>
      <c r="P415" s="8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15" s="615"/>
      <c r="R415" s="615"/>
      <c r="S415" s="615"/>
      <c r="T415" s="61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48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84" t="s">
        <v>111</v>
      </c>
      <c r="AG415" s="78"/>
      <c r="AJ415" s="84" t="s">
        <v>45</v>
      </c>
      <c r="AK415" s="84">
        <v>0</v>
      </c>
      <c r="BB415" s="485" t="s">
        <v>66</v>
      </c>
      <c r="BM415" s="78">
        <f t="shared" si="50"/>
        <v>0</v>
      </c>
      <c r="BN415" s="78">
        <f t="shared" si="51"/>
        <v>0</v>
      </c>
      <c r="BO415" s="78">
        <f t="shared" si="52"/>
        <v>0</v>
      </c>
      <c r="BP415" s="78">
        <f t="shared" si="53"/>
        <v>0</v>
      </c>
    </row>
    <row r="416" spans="1:68" ht="27" customHeight="1" x14ac:dyDescent="0.25">
      <c r="A416" s="63" t="s">
        <v>658</v>
      </c>
      <c r="B416" s="63" t="s">
        <v>659</v>
      </c>
      <c r="C416" s="36">
        <v>4301012036</v>
      </c>
      <c r="D416" s="613">
        <v>4680115882782</v>
      </c>
      <c r="E416" s="613"/>
      <c r="F416" s="62">
        <v>0.6</v>
      </c>
      <c r="G416" s="37">
        <v>8</v>
      </c>
      <c r="H416" s="62">
        <v>4.8</v>
      </c>
      <c r="I416" s="62">
        <v>6.96</v>
      </c>
      <c r="J416" s="37">
        <v>120</v>
      </c>
      <c r="K416" s="37" t="s">
        <v>116</v>
      </c>
      <c r="L416" s="37" t="s">
        <v>45</v>
      </c>
      <c r="M416" s="38" t="s">
        <v>112</v>
      </c>
      <c r="N416" s="38"/>
      <c r="O416" s="37">
        <v>60</v>
      </c>
      <c r="P416" s="8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16" s="615"/>
      <c r="R416" s="615"/>
      <c r="S416" s="615"/>
      <c r="T416" s="61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48"/>
        <v>0</v>
      </c>
      <c r="Z416" s="41" t="str">
        <f>IFERROR(IF(Y416=0,"",ROUNDUP(Y416/H416,0)*0.00937),"")</f>
        <v/>
      </c>
      <c r="AA416" s="68" t="s">
        <v>45</v>
      </c>
      <c r="AB416" s="69" t="s">
        <v>45</v>
      </c>
      <c r="AC416" s="486" t="s">
        <v>637</v>
      </c>
      <c r="AG416" s="78"/>
      <c r="AJ416" s="84" t="s">
        <v>45</v>
      </c>
      <c r="AK416" s="84">
        <v>0</v>
      </c>
      <c r="BB416" s="487" t="s">
        <v>66</v>
      </c>
      <c r="BM416" s="78">
        <f t="shared" si="50"/>
        <v>0</v>
      </c>
      <c r="BN416" s="78">
        <f t="shared" si="51"/>
        <v>0</v>
      </c>
      <c r="BO416" s="78">
        <f t="shared" si="52"/>
        <v>0</v>
      </c>
      <c r="BP416" s="78">
        <f t="shared" si="53"/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4301012050</v>
      </c>
      <c r="D417" s="613">
        <v>4680115885479</v>
      </c>
      <c r="E417" s="613"/>
      <c r="F417" s="62">
        <v>0.4</v>
      </c>
      <c r="G417" s="37">
        <v>6</v>
      </c>
      <c r="H417" s="62">
        <v>2.4</v>
      </c>
      <c r="I417" s="62">
        <v>2.58</v>
      </c>
      <c r="J417" s="37">
        <v>182</v>
      </c>
      <c r="K417" s="37" t="s">
        <v>87</v>
      </c>
      <c r="L417" s="37" t="s">
        <v>45</v>
      </c>
      <c r="M417" s="38" t="s">
        <v>112</v>
      </c>
      <c r="N417" s="38"/>
      <c r="O417" s="37">
        <v>60</v>
      </c>
      <c r="P417" s="82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17" s="615"/>
      <c r="R417" s="615"/>
      <c r="S417" s="615"/>
      <c r="T417" s="61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48"/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8" t="s">
        <v>662</v>
      </c>
      <c r="AG417" s="78"/>
      <c r="AJ417" s="84" t="s">
        <v>45</v>
      </c>
      <c r="AK417" s="84">
        <v>0</v>
      </c>
      <c r="BB417" s="489" t="s">
        <v>66</v>
      </c>
      <c r="BM417" s="78">
        <f t="shared" si="50"/>
        <v>0</v>
      </c>
      <c r="BN417" s="78">
        <f t="shared" si="51"/>
        <v>0</v>
      </c>
      <c r="BO417" s="78">
        <f t="shared" si="52"/>
        <v>0</v>
      </c>
      <c r="BP417" s="78">
        <f t="shared" si="53"/>
        <v>0</v>
      </c>
    </row>
    <row r="418" spans="1:68" ht="27" customHeight="1" x14ac:dyDescent="0.25">
      <c r="A418" s="63" t="s">
        <v>663</v>
      </c>
      <c r="B418" s="63" t="s">
        <v>664</v>
      </c>
      <c r="C418" s="36">
        <v>4301012034</v>
      </c>
      <c r="D418" s="613">
        <v>4607091389982</v>
      </c>
      <c r="E418" s="613"/>
      <c r="F418" s="62">
        <v>0.6</v>
      </c>
      <c r="G418" s="37">
        <v>8</v>
      </c>
      <c r="H418" s="62">
        <v>4.8</v>
      </c>
      <c r="I418" s="62">
        <v>6.93</v>
      </c>
      <c r="J418" s="37">
        <v>132</v>
      </c>
      <c r="K418" s="37" t="s">
        <v>116</v>
      </c>
      <c r="L418" s="37" t="s">
        <v>45</v>
      </c>
      <c r="M418" s="38" t="s">
        <v>112</v>
      </c>
      <c r="N418" s="38"/>
      <c r="O418" s="37">
        <v>60</v>
      </c>
      <c r="P418" s="8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18" s="615"/>
      <c r="R418" s="615"/>
      <c r="S418" s="615"/>
      <c r="T418" s="61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48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90" t="s">
        <v>649</v>
      </c>
      <c r="AG418" s="78"/>
      <c r="AJ418" s="84" t="s">
        <v>45</v>
      </c>
      <c r="AK418" s="84">
        <v>0</v>
      </c>
      <c r="BB418" s="491" t="s">
        <v>66</v>
      </c>
      <c r="BM418" s="78">
        <f t="shared" si="50"/>
        <v>0</v>
      </c>
      <c r="BN418" s="78">
        <f t="shared" si="51"/>
        <v>0</v>
      </c>
      <c r="BO418" s="78">
        <f t="shared" si="52"/>
        <v>0</v>
      </c>
      <c r="BP418" s="78">
        <f t="shared" si="53"/>
        <v>0</v>
      </c>
    </row>
    <row r="419" spans="1:68" x14ac:dyDescent="0.2">
      <c r="A419" s="620"/>
      <c r="B419" s="620"/>
      <c r="C419" s="620"/>
      <c r="D419" s="620"/>
      <c r="E419" s="620"/>
      <c r="F419" s="620"/>
      <c r="G419" s="620"/>
      <c r="H419" s="620"/>
      <c r="I419" s="620"/>
      <c r="J419" s="620"/>
      <c r="K419" s="620"/>
      <c r="L419" s="620"/>
      <c r="M419" s="620"/>
      <c r="N419" s="620"/>
      <c r="O419" s="621"/>
      <c r="P419" s="617" t="s">
        <v>40</v>
      </c>
      <c r="Q419" s="618"/>
      <c r="R419" s="618"/>
      <c r="S419" s="618"/>
      <c r="T419" s="618"/>
      <c r="U419" s="618"/>
      <c r="V419" s="619"/>
      <c r="W419" s="42" t="s">
        <v>39</v>
      </c>
      <c r="X419" s="43">
        <f>IFERROR(X407/H407,"0")+IFERROR(X408/H408,"0")+IFERROR(X409/H409,"0")+IFERROR(X410/H410,"0")+IFERROR(X411/H411,"0")+IFERROR(X412/H412,"0")+IFERROR(X413/H413,"0")+IFERROR(X414/H414,"0")+IFERROR(X415/H415,"0")+IFERROR(X416/H416,"0")+IFERROR(X417/H417,"0")+IFERROR(X418/H418,"0")</f>
        <v>0</v>
      </c>
      <c r="Y419" s="43">
        <f>IFERROR(Y407/H407,"0")+IFERROR(Y408/H408,"0")+IFERROR(Y409/H409,"0")+IFERROR(Y410/H410,"0")+IFERROR(Y411/H411,"0")+IFERROR(Y412/H412,"0")+IFERROR(Y413/H413,"0")+IFERROR(Y414/H414,"0")+IFERROR(Y415/H415,"0")+IFERROR(Y416/H416,"0")+IFERROR(Y417/H417,"0")+IFERROR(Y418/H418,"0")</f>
        <v>0</v>
      </c>
      <c r="Z419" s="43">
        <f>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</f>
        <v>0</v>
      </c>
      <c r="AA419" s="67"/>
      <c r="AB419" s="67"/>
      <c r="AC419" s="67"/>
    </row>
    <row r="420" spans="1:68" x14ac:dyDescent="0.2">
      <c r="A420" s="620"/>
      <c r="B420" s="620"/>
      <c r="C420" s="620"/>
      <c r="D420" s="620"/>
      <c r="E420" s="620"/>
      <c r="F420" s="620"/>
      <c r="G420" s="620"/>
      <c r="H420" s="620"/>
      <c r="I420" s="620"/>
      <c r="J420" s="620"/>
      <c r="K420" s="620"/>
      <c r="L420" s="620"/>
      <c r="M420" s="620"/>
      <c r="N420" s="620"/>
      <c r="O420" s="621"/>
      <c r="P420" s="617" t="s">
        <v>40</v>
      </c>
      <c r="Q420" s="618"/>
      <c r="R420" s="618"/>
      <c r="S420" s="618"/>
      <c r="T420" s="618"/>
      <c r="U420" s="618"/>
      <c r="V420" s="619"/>
      <c r="W420" s="42" t="s">
        <v>0</v>
      </c>
      <c r="X420" s="43">
        <f>IFERROR(SUM(X407:X418),"0")</f>
        <v>0</v>
      </c>
      <c r="Y420" s="43">
        <f>IFERROR(SUM(Y407:Y418),"0")</f>
        <v>0</v>
      </c>
      <c r="Z420" s="42"/>
      <c r="AA420" s="67"/>
      <c r="AB420" s="67"/>
      <c r="AC420" s="67"/>
    </row>
    <row r="421" spans="1:68" ht="14.25" customHeight="1" x14ac:dyDescent="0.25">
      <c r="A421" s="612" t="s">
        <v>141</v>
      </c>
      <c r="B421" s="612"/>
      <c r="C421" s="612"/>
      <c r="D421" s="612"/>
      <c r="E421" s="612"/>
      <c r="F421" s="612"/>
      <c r="G421" s="612"/>
      <c r="H421" s="612"/>
      <c r="I421" s="612"/>
      <c r="J421" s="612"/>
      <c r="K421" s="612"/>
      <c r="L421" s="612"/>
      <c r="M421" s="612"/>
      <c r="N421" s="612"/>
      <c r="O421" s="612"/>
      <c r="P421" s="612"/>
      <c r="Q421" s="612"/>
      <c r="R421" s="612"/>
      <c r="S421" s="612"/>
      <c r="T421" s="612"/>
      <c r="U421" s="612"/>
      <c r="V421" s="612"/>
      <c r="W421" s="612"/>
      <c r="X421" s="612"/>
      <c r="Y421" s="612"/>
      <c r="Z421" s="612"/>
      <c r="AA421" s="66"/>
      <c r="AB421" s="66"/>
      <c r="AC421" s="80"/>
    </row>
    <row r="422" spans="1:68" ht="16.5" customHeight="1" x14ac:dyDescent="0.25">
      <c r="A422" s="63" t="s">
        <v>665</v>
      </c>
      <c r="B422" s="63" t="s">
        <v>666</v>
      </c>
      <c r="C422" s="36">
        <v>4301020334</v>
      </c>
      <c r="D422" s="613">
        <v>4607091388930</v>
      </c>
      <c r="E422" s="613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113</v>
      </c>
      <c r="L422" s="37" t="s">
        <v>45</v>
      </c>
      <c r="M422" s="38" t="s">
        <v>86</v>
      </c>
      <c r="N422" s="38"/>
      <c r="O422" s="37">
        <v>70</v>
      </c>
      <c r="P422" s="82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22" s="615"/>
      <c r="R422" s="615"/>
      <c r="S422" s="615"/>
      <c r="T422" s="61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IFERROR(IF(Y422=0,"",ROUNDUP(Y422/H422,0)*0.01196),"")</f>
        <v/>
      </c>
      <c r="AA422" s="68" t="s">
        <v>45</v>
      </c>
      <c r="AB422" s="69" t="s">
        <v>45</v>
      </c>
      <c r="AC422" s="492" t="s">
        <v>667</v>
      </c>
      <c r="AG422" s="78"/>
      <c r="AJ422" s="84" t="s">
        <v>45</v>
      </c>
      <c r="AK422" s="84">
        <v>0</v>
      </c>
      <c r="BB422" s="49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16.5" customHeight="1" x14ac:dyDescent="0.25">
      <c r="A423" s="63" t="s">
        <v>668</v>
      </c>
      <c r="B423" s="63" t="s">
        <v>669</v>
      </c>
      <c r="C423" s="36">
        <v>4301020384</v>
      </c>
      <c r="D423" s="613">
        <v>4680115886407</v>
      </c>
      <c r="E423" s="613"/>
      <c r="F423" s="62">
        <v>0.4</v>
      </c>
      <c r="G423" s="37">
        <v>6</v>
      </c>
      <c r="H423" s="62">
        <v>2.4</v>
      </c>
      <c r="I423" s="62">
        <v>2.58</v>
      </c>
      <c r="J423" s="37">
        <v>182</v>
      </c>
      <c r="K423" s="37" t="s">
        <v>87</v>
      </c>
      <c r="L423" s="37" t="s">
        <v>45</v>
      </c>
      <c r="M423" s="38" t="s">
        <v>86</v>
      </c>
      <c r="N423" s="38"/>
      <c r="O423" s="37">
        <v>70</v>
      </c>
      <c r="P423" s="82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23" s="615"/>
      <c r="R423" s="615"/>
      <c r="S423" s="615"/>
      <c r="T423" s="61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94" t="s">
        <v>667</v>
      </c>
      <c r="AG423" s="78"/>
      <c r="AJ423" s="84" t="s">
        <v>45</v>
      </c>
      <c r="AK423" s="84">
        <v>0</v>
      </c>
      <c r="BB423" s="49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16.5" customHeight="1" x14ac:dyDescent="0.25">
      <c r="A424" s="63" t="s">
        <v>670</v>
      </c>
      <c r="B424" s="63" t="s">
        <v>671</v>
      </c>
      <c r="C424" s="36">
        <v>4301020385</v>
      </c>
      <c r="D424" s="613">
        <v>4680115880054</v>
      </c>
      <c r="E424" s="613"/>
      <c r="F424" s="62">
        <v>0.6</v>
      </c>
      <c r="G424" s="37">
        <v>8</v>
      </c>
      <c r="H424" s="62">
        <v>4.8</v>
      </c>
      <c r="I424" s="62">
        <v>6.93</v>
      </c>
      <c r="J424" s="37">
        <v>132</v>
      </c>
      <c r="K424" s="37" t="s">
        <v>116</v>
      </c>
      <c r="L424" s="37" t="s">
        <v>45</v>
      </c>
      <c r="M424" s="38" t="s">
        <v>112</v>
      </c>
      <c r="N424" s="38"/>
      <c r="O424" s="37">
        <v>70</v>
      </c>
      <c r="P424" s="82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24" s="615"/>
      <c r="R424" s="615"/>
      <c r="S424" s="615"/>
      <c r="T424" s="61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496" t="s">
        <v>667</v>
      </c>
      <c r="AG424" s="78"/>
      <c r="AJ424" s="84" t="s">
        <v>45</v>
      </c>
      <c r="AK424" s="84">
        <v>0</v>
      </c>
      <c r="BB424" s="49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20"/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1"/>
      <c r="P425" s="617" t="s">
        <v>40</v>
      </c>
      <c r="Q425" s="618"/>
      <c r="R425" s="618"/>
      <c r="S425" s="618"/>
      <c r="T425" s="618"/>
      <c r="U425" s="618"/>
      <c r="V425" s="619"/>
      <c r="W425" s="42" t="s">
        <v>39</v>
      </c>
      <c r="X425" s="43">
        <f>IFERROR(X422/H422,"0")+IFERROR(X423/H423,"0")+IFERROR(X424/H424,"0")</f>
        <v>0</v>
      </c>
      <c r="Y425" s="43">
        <f>IFERROR(Y422/H422,"0")+IFERROR(Y423/H423,"0")+IFERROR(Y424/H424,"0")</f>
        <v>0</v>
      </c>
      <c r="Z425" s="43">
        <f>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20"/>
      <c r="B426" s="620"/>
      <c r="C426" s="620"/>
      <c r="D426" s="620"/>
      <c r="E426" s="620"/>
      <c r="F426" s="620"/>
      <c r="G426" s="620"/>
      <c r="H426" s="620"/>
      <c r="I426" s="620"/>
      <c r="J426" s="620"/>
      <c r="K426" s="620"/>
      <c r="L426" s="620"/>
      <c r="M426" s="620"/>
      <c r="N426" s="620"/>
      <c r="O426" s="621"/>
      <c r="P426" s="617" t="s">
        <v>40</v>
      </c>
      <c r="Q426" s="618"/>
      <c r="R426" s="618"/>
      <c r="S426" s="618"/>
      <c r="T426" s="618"/>
      <c r="U426" s="618"/>
      <c r="V426" s="619"/>
      <c r="W426" s="42" t="s">
        <v>0</v>
      </c>
      <c r="X426" s="43">
        <f>IFERROR(SUM(X422:X424),"0")</f>
        <v>0</v>
      </c>
      <c r="Y426" s="43">
        <f>IFERROR(SUM(Y422:Y424),"0")</f>
        <v>0</v>
      </c>
      <c r="Z426" s="42"/>
      <c r="AA426" s="67"/>
      <c r="AB426" s="67"/>
      <c r="AC426" s="67"/>
    </row>
    <row r="427" spans="1:68" ht="14.25" customHeight="1" x14ac:dyDescent="0.25">
      <c r="A427" s="612" t="s">
        <v>76</v>
      </c>
      <c r="B427" s="612"/>
      <c r="C427" s="612"/>
      <c r="D427" s="612"/>
      <c r="E427" s="612"/>
      <c r="F427" s="612"/>
      <c r="G427" s="612"/>
      <c r="H427" s="612"/>
      <c r="I427" s="612"/>
      <c r="J427" s="612"/>
      <c r="K427" s="612"/>
      <c r="L427" s="612"/>
      <c r="M427" s="612"/>
      <c r="N427" s="612"/>
      <c r="O427" s="612"/>
      <c r="P427" s="612"/>
      <c r="Q427" s="612"/>
      <c r="R427" s="612"/>
      <c r="S427" s="612"/>
      <c r="T427" s="612"/>
      <c r="U427" s="612"/>
      <c r="V427" s="612"/>
      <c r="W427" s="612"/>
      <c r="X427" s="612"/>
      <c r="Y427" s="612"/>
      <c r="Z427" s="612"/>
      <c r="AA427" s="66"/>
      <c r="AB427" s="66"/>
      <c r="AC427" s="80"/>
    </row>
    <row r="428" spans="1:68" ht="27" customHeight="1" x14ac:dyDescent="0.25">
      <c r="A428" s="63" t="s">
        <v>672</v>
      </c>
      <c r="B428" s="63" t="s">
        <v>673</v>
      </c>
      <c r="C428" s="36">
        <v>4301031349</v>
      </c>
      <c r="D428" s="613">
        <v>4680115883116</v>
      </c>
      <c r="E428" s="613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113</v>
      </c>
      <c r="L428" s="37" t="s">
        <v>45</v>
      </c>
      <c r="M428" s="38" t="s">
        <v>112</v>
      </c>
      <c r="N428" s="38"/>
      <c r="O428" s="37">
        <v>70</v>
      </c>
      <c r="P428" s="82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28" s="615"/>
      <c r="R428" s="615"/>
      <c r="S428" s="615"/>
      <c r="T428" s="616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ref="Y428:Y433" si="54">IFERROR(IF(X428="",0,CEILING((X428/$H428),1)*$H428),"")</f>
        <v>0</v>
      </c>
      <c r="Z428" s="41" t="str">
        <f>IFERROR(IF(Y428=0,"",ROUNDUP(Y428/H428,0)*0.01196),"")</f>
        <v/>
      </c>
      <c r="AA428" s="68" t="s">
        <v>45</v>
      </c>
      <c r="AB428" s="69" t="s">
        <v>45</v>
      </c>
      <c r="AC428" s="498" t="s">
        <v>674</v>
      </c>
      <c r="AG428" s="78"/>
      <c r="AJ428" s="84" t="s">
        <v>45</v>
      </c>
      <c r="AK428" s="84">
        <v>0</v>
      </c>
      <c r="BB428" s="499" t="s">
        <v>66</v>
      </c>
      <c r="BM428" s="78">
        <f t="shared" ref="BM428:BM433" si="55">IFERROR(X428*I428/H428,"0")</f>
        <v>0</v>
      </c>
      <c r="BN428" s="78">
        <f t="shared" ref="BN428:BN433" si="56">IFERROR(Y428*I428/H428,"0")</f>
        <v>0</v>
      </c>
      <c r="BO428" s="78">
        <f t="shared" ref="BO428:BO433" si="57">IFERROR(1/J428*(X428/H428),"0")</f>
        <v>0</v>
      </c>
      <c r="BP428" s="78">
        <f t="shared" ref="BP428:BP433" si="58">IFERROR(1/J428*(Y428/H428),"0")</f>
        <v>0</v>
      </c>
    </row>
    <row r="429" spans="1:68" ht="27" customHeight="1" x14ac:dyDescent="0.25">
      <c r="A429" s="63" t="s">
        <v>675</v>
      </c>
      <c r="B429" s="63" t="s">
        <v>676</v>
      </c>
      <c r="C429" s="36">
        <v>4301031350</v>
      </c>
      <c r="D429" s="613">
        <v>4680115883093</v>
      </c>
      <c r="E429" s="613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113</v>
      </c>
      <c r="L429" s="37" t="s">
        <v>45</v>
      </c>
      <c r="M429" s="38" t="s">
        <v>80</v>
      </c>
      <c r="N429" s="38"/>
      <c r="O429" s="37">
        <v>70</v>
      </c>
      <c r="P429" s="8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29" s="615"/>
      <c r="R429" s="615"/>
      <c r="S429" s="615"/>
      <c r="T429" s="61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54"/>
        <v>0</v>
      </c>
      <c r="Z429" s="41" t="str">
        <f>IFERROR(IF(Y429=0,"",ROUNDUP(Y429/H429,0)*0.01196),"")</f>
        <v/>
      </c>
      <c r="AA429" s="68" t="s">
        <v>45</v>
      </c>
      <c r="AB429" s="69" t="s">
        <v>45</v>
      </c>
      <c r="AC429" s="500" t="s">
        <v>677</v>
      </c>
      <c r="AG429" s="78"/>
      <c r="AJ429" s="84" t="s">
        <v>45</v>
      </c>
      <c r="AK429" s="84">
        <v>0</v>
      </c>
      <c r="BB429" s="501" t="s">
        <v>66</v>
      </c>
      <c r="BM429" s="78">
        <f t="shared" si="55"/>
        <v>0</v>
      </c>
      <c r="BN429" s="78">
        <f t="shared" si="56"/>
        <v>0</v>
      </c>
      <c r="BO429" s="78">
        <f t="shared" si="57"/>
        <v>0</v>
      </c>
      <c r="BP429" s="78">
        <f t="shared" si="58"/>
        <v>0</v>
      </c>
    </row>
    <row r="430" spans="1:68" ht="27" customHeight="1" x14ac:dyDescent="0.25">
      <c r="A430" s="63" t="s">
        <v>678</v>
      </c>
      <c r="B430" s="63" t="s">
        <v>679</v>
      </c>
      <c r="C430" s="36">
        <v>4301031353</v>
      </c>
      <c r="D430" s="613">
        <v>4680115883109</v>
      </c>
      <c r="E430" s="61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80</v>
      </c>
      <c r="N430" s="38"/>
      <c r="O430" s="37">
        <v>70</v>
      </c>
      <c r="P430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30" s="615"/>
      <c r="R430" s="615"/>
      <c r="S430" s="615"/>
      <c r="T430" s="61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54"/>
        <v>0</v>
      </c>
      <c r="Z430" s="41" t="str">
        <f>IFERROR(IF(Y430=0,"",ROUNDUP(Y430/H430,0)*0.01196),"")</f>
        <v/>
      </c>
      <c r="AA430" s="68" t="s">
        <v>45</v>
      </c>
      <c r="AB430" s="69" t="s">
        <v>45</v>
      </c>
      <c r="AC430" s="502" t="s">
        <v>680</v>
      </c>
      <c r="AG430" s="78"/>
      <c r="AJ430" s="84" t="s">
        <v>45</v>
      </c>
      <c r="AK430" s="84">
        <v>0</v>
      </c>
      <c r="BB430" s="503" t="s">
        <v>66</v>
      </c>
      <c r="BM430" s="78">
        <f t="shared" si="55"/>
        <v>0</v>
      </c>
      <c r="BN430" s="78">
        <f t="shared" si="56"/>
        <v>0</v>
      </c>
      <c r="BO430" s="78">
        <f t="shared" si="57"/>
        <v>0</v>
      </c>
      <c r="BP430" s="78">
        <f t="shared" si="58"/>
        <v>0</v>
      </c>
    </row>
    <row r="431" spans="1:68" ht="27" customHeight="1" x14ac:dyDescent="0.25">
      <c r="A431" s="63" t="s">
        <v>681</v>
      </c>
      <c r="B431" s="63" t="s">
        <v>682</v>
      </c>
      <c r="C431" s="36">
        <v>4301031419</v>
      </c>
      <c r="D431" s="613">
        <v>4680115882072</v>
      </c>
      <c r="E431" s="613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116</v>
      </c>
      <c r="L431" s="37" t="s">
        <v>45</v>
      </c>
      <c r="M431" s="38" t="s">
        <v>112</v>
      </c>
      <c r="N431" s="38"/>
      <c r="O431" s="37">
        <v>70</v>
      </c>
      <c r="P431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31" s="615"/>
      <c r="R431" s="615"/>
      <c r="S431" s="615"/>
      <c r="T431" s="61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4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04" t="s">
        <v>674</v>
      </c>
      <c r="AG431" s="78"/>
      <c r="AJ431" s="84" t="s">
        <v>45</v>
      </c>
      <c r="AK431" s="84">
        <v>0</v>
      </c>
      <c r="BB431" s="505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683</v>
      </c>
      <c r="B432" s="63" t="s">
        <v>684</v>
      </c>
      <c r="C432" s="36">
        <v>4301031418</v>
      </c>
      <c r="D432" s="613">
        <v>4680115882102</v>
      </c>
      <c r="E432" s="613"/>
      <c r="F432" s="62">
        <v>0.6</v>
      </c>
      <c r="G432" s="37">
        <v>8</v>
      </c>
      <c r="H432" s="62">
        <v>4.8</v>
      </c>
      <c r="I432" s="62">
        <v>6.69</v>
      </c>
      <c r="J432" s="37">
        <v>132</v>
      </c>
      <c r="K432" s="37" t="s">
        <v>116</v>
      </c>
      <c r="L432" s="37" t="s">
        <v>45</v>
      </c>
      <c r="M432" s="38" t="s">
        <v>80</v>
      </c>
      <c r="N432" s="38"/>
      <c r="O432" s="37">
        <v>70</v>
      </c>
      <c r="P432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32" s="615"/>
      <c r="R432" s="615"/>
      <c r="S432" s="615"/>
      <c r="T432" s="61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06" t="s">
        <v>677</v>
      </c>
      <c r="AG432" s="78"/>
      <c r="AJ432" s="84" t="s">
        <v>45</v>
      </c>
      <c r="AK432" s="84">
        <v>0</v>
      </c>
      <c r="BB432" s="507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 x14ac:dyDescent="0.25">
      <c r="A433" s="63" t="s">
        <v>685</v>
      </c>
      <c r="B433" s="63" t="s">
        <v>686</v>
      </c>
      <c r="C433" s="36">
        <v>4301031417</v>
      </c>
      <c r="D433" s="613">
        <v>4680115882096</v>
      </c>
      <c r="E433" s="613"/>
      <c r="F433" s="62">
        <v>0.6</v>
      </c>
      <c r="G433" s="37">
        <v>8</v>
      </c>
      <c r="H433" s="62">
        <v>4.8</v>
      </c>
      <c r="I433" s="62">
        <v>6.69</v>
      </c>
      <c r="J433" s="37">
        <v>132</v>
      </c>
      <c r="K433" s="37" t="s">
        <v>116</v>
      </c>
      <c r="L433" s="37" t="s">
        <v>45</v>
      </c>
      <c r="M433" s="38" t="s">
        <v>80</v>
      </c>
      <c r="N433" s="38"/>
      <c r="O433" s="37">
        <v>70</v>
      </c>
      <c r="P433" s="8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33" s="615"/>
      <c r="R433" s="615"/>
      <c r="S433" s="615"/>
      <c r="T433" s="61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08" t="s">
        <v>680</v>
      </c>
      <c r="AG433" s="78"/>
      <c r="AJ433" s="84" t="s">
        <v>45</v>
      </c>
      <c r="AK433" s="84">
        <v>0</v>
      </c>
      <c r="BB433" s="509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x14ac:dyDescent="0.2">
      <c r="A434" s="620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17" t="s">
        <v>40</v>
      </c>
      <c r="Q434" s="618"/>
      <c r="R434" s="618"/>
      <c r="S434" s="618"/>
      <c r="T434" s="618"/>
      <c r="U434" s="618"/>
      <c r="V434" s="619"/>
      <c r="W434" s="42" t="s">
        <v>39</v>
      </c>
      <c r="X434" s="43">
        <f>IFERROR(X428/H428,"0")+IFERROR(X429/H429,"0")+IFERROR(X430/H430,"0")+IFERROR(X431/H431,"0")+IFERROR(X432/H432,"0")+IFERROR(X433/H433,"0")</f>
        <v>0</v>
      </c>
      <c r="Y434" s="43">
        <f>IFERROR(Y428/H428,"0")+IFERROR(Y429/H429,"0")+IFERROR(Y430/H430,"0")+IFERROR(Y431/H431,"0")+IFERROR(Y432/H432,"0")+IFERROR(Y433/H433,"0")</f>
        <v>0</v>
      </c>
      <c r="Z434" s="43">
        <f>IFERROR(IF(Z428="",0,Z428),"0")+IFERROR(IF(Z429="",0,Z429),"0")+IFERROR(IF(Z430="",0,Z430),"0")+IFERROR(IF(Z431="",0,Z431),"0")+IFERROR(IF(Z432="",0,Z432),"0")+IFERROR(IF(Z433="",0,Z433),"0")</f>
        <v>0</v>
      </c>
      <c r="AA434" s="67"/>
      <c r="AB434" s="67"/>
      <c r="AC434" s="67"/>
    </row>
    <row r="435" spans="1:68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17" t="s">
        <v>40</v>
      </c>
      <c r="Q435" s="618"/>
      <c r="R435" s="618"/>
      <c r="S435" s="618"/>
      <c r="T435" s="618"/>
      <c r="U435" s="618"/>
      <c r="V435" s="619"/>
      <c r="W435" s="42" t="s">
        <v>0</v>
      </c>
      <c r="X435" s="43">
        <f>IFERROR(SUM(X428:X433),"0")</f>
        <v>0</v>
      </c>
      <c r="Y435" s="43">
        <f>IFERROR(SUM(Y428:Y433),"0")</f>
        <v>0</v>
      </c>
      <c r="Z435" s="42"/>
      <c r="AA435" s="67"/>
      <c r="AB435" s="67"/>
      <c r="AC435" s="67"/>
    </row>
    <row r="436" spans="1:68" ht="14.25" customHeight="1" x14ac:dyDescent="0.25">
      <c r="A436" s="612" t="s">
        <v>82</v>
      </c>
      <c r="B436" s="612"/>
      <c r="C436" s="612"/>
      <c r="D436" s="612"/>
      <c r="E436" s="612"/>
      <c r="F436" s="612"/>
      <c r="G436" s="612"/>
      <c r="H436" s="612"/>
      <c r="I436" s="612"/>
      <c r="J436" s="612"/>
      <c r="K436" s="612"/>
      <c r="L436" s="612"/>
      <c r="M436" s="612"/>
      <c r="N436" s="612"/>
      <c r="O436" s="612"/>
      <c r="P436" s="612"/>
      <c r="Q436" s="612"/>
      <c r="R436" s="612"/>
      <c r="S436" s="612"/>
      <c r="T436" s="612"/>
      <c r="U436" s="612"/>
      <c r="V436" s="612"/>
      <c r="W436" s="612"/>
      <c r="X436" s="612"/>
      <c r="Y436" s="612"/>
      <c r="Z436" s="612"/>
      <c r="AA436" s="66"/>
      <c r="AB436" s="66"/>
      <c r="AC436" s="80"/>
    </row>
    <row r="437" spans="1:68" ht="16.5" customHeight="1" x14ac:dyDescent="0.25">
      <c r="A437" s="63" t="s">
        <v>687</v>
      </c>
      <c r="B437" s="63" t="s">
        <v>688</v>
      </c>
      <c r="C437" s="36">
        <v>4301051232</v>
      </c>
      <c r="D437" s="613">
        <v>4607091383409</v>
      </c>
      <c r="E437" s="613"/>
      <c r="F437" s="62">
        <v>1.3</v>
      </c>
      <c r="G437" s="37">
        <v>6</v>
      </c>
      <c r="H437" s="62">
        <v>7.8</v>
      </c>
      <c r="I437" s="62">
        <v>8.3010000000000002</v>
      </c>
      <c r="J437" s="37">
        <v>64</v>
      </c>
      <c r="K437" s="37" t="s">
        <v>113</v>
      </c>
      <c r="L437" s="37" t="s">
        <v>45</v>
      </c>
      <c r="M437" s="38" t="s">
        <v>86</v>
      </c>
      <c r="N437" s="38"/>
      <c r="O437" s="37">
        <v>45</v>
      </c>
      <c r="P437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37" s="615"/>
      <c r="R437" s="615"/>
      <c r="S437" s="615"/>
      <c r="T437" s="61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IFERROR(IF(Y437=0,"",ROUNDUP(Y437/H437,0)*0.01898),"")</f>
        <v/>
      </c>
      <c r="AA437" s="68" t="s">
        <v>45</v>
      </c>
      <c r="AB437" s="69" t="s">
        <v>45</v>
      </c>
      <c r="AC437" s="510" t="s">
        <v>689</v>
      </c>
      <c r="AG437" s="78"/>
      <c r="AJ437" s="84" t="s">
        <v>45</v>
      </c>
      <c r="AK437" s="84">
        <v>0</v>
      </c>
      <c r="BB437" s="511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16.5" customHeight="1" x14ac:dyDescent="0.25">
      <c r="A438" s="63" t="s">
        <v>690</v>
      </c>
      <c r="B438" s="63" t="s">
        <v>691</v>
      </c>
      <c r="C438" s="36">
        <v>4301051233</v>
      </c>
      <c r="D438" s="613">
        <v>4607091383416</v>
      </c>
      <c r="E438" s="613"/>
      <c r="F438" s="62">
        <v>1.3</v>
      </c>
      <c r="G438" s="37">
        <v>6</v>
      </c>
      <c r="H438" s="62">
        <v>7.8</v>
      </c>
      <c r="I438" s="62">
        <v>8.3010000000000002</v>
      </c>
      <c r="J438" s="37">
        <v>64</v>
      </c>
      <c r="K438" s="37" t="s">
        <v>113</v>
      </c>
      <c r="L438" s="37" t="s">
        <v>45</v>
      </c>
      <c r="M438" s="38" t="s">
        <v>86</v>
      </c>
      <c r="N438" s="38"/>
      <c r="O438" s="37">
        <v>45</v>
      </c>
      <c r="P438" s="83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38" s="615"/>
      <c r="R438" s="615"/>
      <c r="S438" s="615"/>
      <c r="T438" s="616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12" t="s">
        <v>692</v>
      </c>
      <c r="AG438" s="78"/>
      <c r="AJ438" s="84" t="s">
        <v>45</v>
      </c>
      <c r="AK438" s="84">
        <v>0</v>
      </c>
      <c r="BB438" s="513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693</v>
      </c>
      <c r="B439" s="63" t="s">
        <v>694</v>
      </c>
      <c r="C439" s="36">
        <v>4301051064</v>
      </c>
      <c r="D439" s="613">
        <v>4680115883536</v>
      </c>
      <c r="E439" s="613"/>
      <c r="F439" s="62">
        <v>0.3</v>
      </c>
      <c r="G439" s="37">
        <v>6</v>
      </c>
      <c r="H439" s="62">
        <v>1.8</v>
      </c>
      <c r="I439" s="62">
        <v>2.0459999999999998</v>
      </c>
      <c r="J439" s="37">
        <v>182</v>
      </c>
      <c r="K439" s="37" t="s">
        <v>87</v>
      </c>
      <c r="L439" s="37" t="s">
        <v>45</v>
      </c>
      <c r="M439" s="38" t="s">
        <v>86</v>
      </c>
      <c r="N439" s="38"/>
      <c r="O439" s="37">
        <v>45</v>
      </c>
      <c r="P43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39" s="615"/>
      <c r="R439" s="615"/>
      <c r="S439" s="615"/>
      <c r="T439" s="616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14" t="s">
        <v>695</v>
      </c>
      <c r="AG439" s="78"/>
      <c r="AJ439" s="84" t="s">
        <v>45</v>
      </c>
      <c r="AK439" s="84">
        <v>0</v>
      </c>
      <c r="BB439" s="515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620"/>
      <c r="B440" s="620"/>
      <c r="C440" s="620"/>
      <c r="D440" s="620"/>
      <c r="E440" s="620"/>
      <c r="F440" s="620"/>
      <c r="G440" s="620"/>
      <c r="H440" s="620"/>
      <c r="I440" s="620"/>
      <c r="J440" s="620"/>
      <c r="K440" s="620"/>
      <c r="L440" s="620"/>
      <c r="M440" s="620"/>
      <c r="N440" s="620"/>
      <c r="O440" s="621"/>
      <c r="P440" s="617" t="s">
        <v>40</v>
      </c>
      <c r="Q440" s="618"/>
      <c r="R440" s="618"/>
      <c r="S440" s="618"/>
      <c r="T440" s="618"/>
      <c r="U440" s="618"/>
      <c r="V440" s="619"/>
      <c r="W440" s="42" t="s">
        <v>39</v>
      </c>
      <c r="X440" s="43">
        <f>IFERROR(X437/H437,"0")+IFERROR(X438/H438,"0")+IFERROR(X439/H439,"0")</f>
        <v>0</v>
      </c>
      <c r="Y440" s="43">
        <f>IFERROR(Y437/H437,"0")+IFERROR(Y438/H438,"0")+IFERROR(Y439/H439,"0")</f>
        <v>0</v>
      </c>
      <c r="Z440" s="43">
        <f>IFERROR(IF(Z437="",0,Z437),"0")+IFERROR(IF(Z438="",0,Z438),"0")+IFERROR(IF(Z439="",0,Z439),"0")</f>
        <v>0</v>
      </c>
      <c r="AA440" s="67"/>
      <c r="AB440" s="67"/>
      <c r="AC440" s="67"/>
    </row>
    <row r="441" spans="1:68" x14ac:dyDescent="0.2">
      <c r="A441" s="620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17" t="s">
        <v>40</v>
      </c>
      <c r="Q441" s="618"/>
      <c r="R441" s="618"/>
      <c r="S441" s="618"/>
      <c r="T441" s="618"/>
      <c r="U441" s="618"/>
      <c r="V441" s="619"/>
      <c r="W441" s="42" t="s">
        <v>0</v>
      </c>
      <c r="X441" s="43">
        <f>IFERROR(SUM(X437:X439),"0")</f>
        <v>0</v>
      </c>
      <c r="Y441" s="43">
        <f>IFERROR(SUM(Y437:Y439),"0")</f>
        <v>0</v>
      </c>
      <c r="Z441" s="42"/>
      <c r="AA441" s="67"/>
      <c r="AB441" s="67"/>
      <c r="AC441" s="67"/>
    </row>
    <row r="442" spans="1:68" ht="27.75" customHeight="1" x14ac:dyDescent="0.2">
      <c r="A442" s="610" t="s">
        <v>696</v>
      </c>
      <c r="B442" s="610"/>
      <c r="C442" s="610"/>
      <c r="D442" s="610"/>
      <c r="E442" s="610"/>
      <c r="F442" s="610"/>
      <c r="G442" s="610"/>
      <c r="H442" s="610"/>
      <c r="I442" s="610"/>
      <c r="J442" s="610"/>
      <c r="K442" s="610"/>
      <c r="L442" s="610"/>
      <c r="M442" s="610"/>
      <c r="N442" s="610"/>
      <c r="O442" s="610"/>
      <c r="P442" s="610"/>
      <c r="Q442" s="610"/>
      <c r="R442" s="610"/>
      <c r="S442" s="610"/>
      <c r="T442" s="610"/>
      <c r="U442" s="610"/>
      <c r="V442" s="610"/>
      <c r="W442" s="610"/>
      <c r="X442" s="610"/>
      <c r="Y442" s="610"/>
      <c r="Z442" s="610"/>
      <c r="AA442" s="54"/>
      <c r="AB442" s="54"/>
      <c r="AC442" s="54"/>
    </row>
    <row r="443" spans="1:68" ht="16.5" customHeight="1" x14ac:dyDescent="0.25">
      <c r="A443" s="611" t="s">
        <v>696</v>
      </c>
      <c r="B443" s="611"/>
      <c r="C443" s="611"/>
      <c r="D443" s="611"/>
      <c r="E443" s="611"/>
      <c r="F443" s="611"/>
      <c r="G443" s="611"/>
      <c r="H443" s="611"/>
      <c r="I443" s="611"/>
      <c r="J443" s="611"/>
      <c r="K443" s="611"/>
      <c r="L443" s="611"/>
      <c r="M443" s="611"/>
      <c r="N443" s="611"/>
      <c r="O443" s="611"/>
      <c r="P443" s="611"/>
      <c r="Q443" s="611"/>
      <c r="R443" s="611"/>
      <c r="S443" s="611"/>
      <c r="T443" s="611"/>
      <c r="U443" s="611"/>
      <c r="V443" s="611"/>
      <c r="W443" s="611"/>
      <c r="X443" s="611"/>
      <c r="Y443" s="611"/>
      <c r="Z443" s="611"/>
      <c r="AA443" s="65"/>
      <c r="AB443" s="65"/>
      <c r="AC443" s="79"/>
    </row>
    <row r="444" spans="1:68" ht="14.25" customHeight="1" x14ac:dyDescent="0.25">
      <c r="A444" s="612" t="s">
        <v>108</v>
      </c>
      <c r="B444" s="612"/>
      <c r="C444" s="612"/>
      <c r="D444" s="612"/>
      <c r="E444" s="612"/>
      <c r="F444" s="612"/>
      <c r="G444" s="612"/>
      <c r="H444" s="612"/>
      <c r="I444" s="612"/>
      <c r="J444" s="612"/>
      <c r="K444" s="612"/>
      <c r="L444" s="612"/>
      <c r="M444" s="612"/>
      <c r="N444" s="612"/>
      <c r="O444" s="612"/>
      <c r="P444" s="612"/>
      <c r="Q444" s="612"/>
      <c r="R444" s="612"/>
      <c r="S444" s="612"/>
      <c r="T444" s="612"/>
      <c r="U444" s="612"/>
      <c r="V444" s="612"/>
      <c r="W444" s="612"/>
      <c r="X444" s="612"/>
      <c r="Y444" s="612"/>
      <c r="Z444" s="612"/>
      <c r="AA444" s="66"/>
      <c r="AB444" s="66"/>
      <c r="AC444" s="80"/>
    </row>
    <row r="445" spans="1:68" ht="27" customHeight="1" x14ac:dyDescent="0.25">
      <c r="A445" s="63" t="s">
        <v>697</v>
      </c>
      <c r="B445" s="63" t="s">
        <v>698</v>
      </c>
      <c r="C445" s="36">
        <v>4301011763</v>
      </c>
      <c r="D445" s="613">
        <v>4640242181011</v>
      </c>
      <c r="E445" s="613"/>
      <c r="F445" s="62">
        <v>1.35</v>
      </c>
      <c r="G445" s="37">
        <v>8</v>
      </c>
      <c r="H445" s="62">
        <v>10.8</v>
      </c>
      <c r="I445" s="62">
        <v>11.234999999999999</v>
      </c>
      <c r="J445" s="37">
        <v>64</v>
      </c>
      <c r="K445" s="37" t="s">
        <v>113</v>
      </c>
      <c r="L445" s="37" t="s">
        <v>45</v>
      </c>
      <c r="M445" s="38" t="s">
        <v>86</v>
      </c>
      <c r="N445" s="38"/>
      <c r="O445" s="37">
        <v>55</v>
      </c>
      <c r="P445" s="8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45" s="615"/>
      <c r="R445" s="615"/>
      <c r="S445" s="615"/>
      <c r="T445" s="61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IFERROR(IF(Y445=0,"",ROUNDUP(Y445/H445,0)*0.01898),"")</f>
        <v/>
      </c>
      <c r="AA445" s="68" t="s">
        <v>45</v>
      </c>
      <c r="AB445" s="69" t="s">
        <v>45</v>
      </c>
      <c r="AC445" s="516" t="s">
        <v>699</v>
      </c>
      <c r="AG445" s="78"/>
      <c r="AJ445" s="84" t="s">
        <v>45</v>
      </c>
      <c r="AK445" s="84">
        <v>0</v>
      </c>
      <c r="BB445" s="517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700</v>
      </c>
      <c r="B446" s="63" t="s">
        <v>701</v>
      </c>
      <c r="C446" s="36">
        <v>4301011585</v>
      </c>
      <c r="D446" s="613">
        <v>4640242180441</v>
      </c>
      <c r="E446" s="613"/>
      <c r="F446" s="62">
        <v>1.5</v>
      </c>
      <c r="G446" s="37">
        <v>8</v>
      </c>
      <c r="H446" s="62">
        <v>12</v>
      </c>
      <c r="I446" s="62">
        <v>12.435</v>
      </c>
      <c r="J446" s="37">
        <v>64</v>
      </c>
      <c r="K446" s="37" t="s">
        <v>113</v>
      </c>
      <c r="L446" s="37" t="s">
        <v>45</v>
      </c>
      <c r="M446" s="38" t="s">
        <v>112</v>
      </c>
      <c r="N446" s="38"/>
      <c r="O446" s="37">
        <v>50</v>
      </c>
      <c r="P446" s="83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46" s="615"/>
      <c r="R446" s="615"/>
      <c r="S446" s="615"/>
      <c r="T446" s="61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IFERROR(IF(Y446=0,"",ROUNDUP(Y446/H446,0)*0.01898),"")</f>
        <v/>
      </c>
      <c r="AA446" s="68" t="s">
        <v>45</v>
      </c>
      <c r="AB446" s="69" t="s">
        <v>45</v>
      </c>
      <c r="AC446" s="518" t="s">
        <v>702</v>
      </c>
      <c r="AG446" s="78"/>
      <c r="AJ446" s="84" t="s">
        <v>45</v>
      </c>
      <c r="AK446" s="84">
        <v>0</v>
      </c>
      <c r="BB446" s="51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703</v>
      </c>
      <c r="B447" s="63" t="s">
        <v>704</v>
      </c>
      <c r="C447" s="36">
        <v>4301011584</v>
      </c>
      <c r="D447" s="613">
        <v>4640242180564</v>
      </c>
      <c r="E447" s="613"/>
      <c r="F447" s="62">
        <v>1.5</v>
      </c>
      <c r="G447" s="37">
        <v>8</v>
      </c>
      <c r="H447" s="62">
        <v>12</v>
      </c>
      <c r="I447" s="62">
        <v>12.435</v>
      </c>
      <c r="J447" s="37">
        <v>64</v>
      </c>
      <c r="K447" s="37" t="s">
        <v>113</v>
      </c>
      <c r="L447" s="37" t="s">
        <v>45</v>
      </c>
      <c r="M447" s="38" t="s">
        <v>112</v>
      </c>
      <c r="N447" s="38"/>
      <c r="O447" s="37">
        <v>50</v>
      </c>
      <c r="P447" s="8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47" s="615"/>
      <c r="R447" s="615"/>
      <c r="S447" s="615"/>
      <c r="T447" s="616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20" t="s">
        <v>705</v>
      </c>
      <c r="AG447" s="78"/>
      <c r="AJ447" s="84" t="s">
        <v>45</v>
      </c>
      <c r="AK447" s="84">
        <v>0</v>
      </c>
      <c r="BB447" s="521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706</v>
      </c>
      <c r="B448" s="63" t="s">
        <v>707</v>
      </c>
      <c r="C448" s="36">
        <v>4301011764</v>
      </c>
      <c r="D448" s="613">
        <v>4640242181189</v>
      </c>
      <c r="E448" s="613"/>
      <c r="F448" s="62">
        <v>0.4</v>
      </c>
      <c r="G448" s="37">
        <v>10</v>
      </c>
      <c r="H448" s="62">
        <v>4</v>
      </c>
      <c r="I448" s="62">
        <v>4.21</v>
      </c>
      <c r="J448" s="37">
        <v>132</v>
      </c>
      <c r="K448" s="37" t="s">
        <v>116</v>
      </c>
      <c r="L448" s="37" t="s">
        <v>45</v>
      </c>
      <c r="M448" s="38" t="s">
        <v>86</v>
      </c>
      <c r="N448" s="38"/>
      <c r="O448" s="37">
        <v>55</v>
      </c>
      <c r="P448" s="8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48" s="615"/>
      <c r="R448" s="615"/>
      <c r="S448" s="615"/>
      <c r="T448" s="61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22" t="s">
        <v>699</v>
      </c>
      <c r="AG448" s="78"/>
      <c r="AJ448" s="84" t="s">
        <v>45</v>
      </c>
      <c r="AK448" s="84">
        <v>0</v>
      </c>
      <c r="BB448" s="523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20"/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1"/>
      <c r="P449" s="617" t="s">
        <v>40</v>
      </c>
      <c r="Q449" s="618"/>
      <c r="R449" s="618"/>
      <c r="S449" s="618"/>
      <c r="T449" s="618"/>
      <c r="U449" s="618"/>
      <c r="V449" s="619"/>
      <c r="W449" s="42" t="s">
        <v>39</v>
      </c>
      <c r="X449" s="43">
        <f>IFERROR(X445/H445,"0")+IFERROR(X446/H446,"0")+IFERROR(X447/H447,"0")+IFERROR(X448/H448,"0")</f>
        <v>0</v>
      </c>
      <c r="Y449" s="43">
        <f>IFERROR(Y445/H445,"0")+IFERROR(Y446/H446,"0")+IFERROR(Y447/H447,"0")+IFERROR(Y448/H448,"0")</f>
        <v>0</v>
      </c>
      <c r="Z449" s="43">
        <f>IFERROR(IF(Z445="",0,Z445),"0")+IFERROR(IF(Z446="",0,Z446),"0")+IFERROR(IF(Z447="",0,Z447),"0")+IFERROR(IF(Z448="",0,Z448),"0")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20"/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1"/>
      <c r="P450" s="617" t="s">
        <v>40</v>
      </c>
      <c r="Q450" s="618"/>
      <c r="R450" s="618"/>
      <c r="S450" s="618"/>
      <c r="T450" s="618"/>
      <c r="U450" s="618"/>
      <c r="V450" s="619"/>
      <c r="W450" s="42" t="s">
        <v>0</v>
      </c>
      <c r="X450" s="43">
        <f>IFERROR(SUM(X445:X448),"0")</f>
        <v>0</v>
      </c>
      <c r="Y450" s="43">
        <f>IFERROR(SUM(Y445:Y448),"0")</f>
        <v>0</v>
      </c>
      <c r="Z450" s="42"/>
      <c r="AA450" s="67"/>
      <c r="AB450" s="67"/>
      <c r="AC450" s="67"/>
    </row>
    <row r="451" spans="1:68" ht="14.25" customHeight="1" x14ac:dyDescent="0.25">
      <c r="A451" s="612" t="s">
        <v>141</v>
      </c>
      <c r="B451" s="612"/>
      <c r="C451" s="612"/>
      <c r="D451" s="612"/>
      <c r="E451" s="612"/>
      <c r="F451" s="612"/>
      <c r="G451" s="612"/>
      <c r="H451" s="612"/>
      <c r="I451" s="612"/>
      <c r="J451" s="612"/>
      <c r="K451" s="612"/>
      <c r="L451" s="612"/>
      <c r="M451" s="612"/>
      <c r="N451" s="612"/>
      <c r="O451" s="612"/>
      <c r="P451" s="612"/>
      <c r="Q451" s="612"/>
      <c r="R451" s="612"/>
      <c r="S451" s="612"/>
      <c r="T451" s="612"/>
      <c r="U451" s="612"/>
      <c r="V451" s="612"/>
      <c r="W451" s="612"/>
      <c r="X451" s="612"/>
      <c r="Y451" s="612"/>
      <c r="Z451" s="612"/>
      <c r="AA451" s="66"/>
      <c r="AB451" s="66"/>
      <c r="AC451" s="80"/>
    </row>
    <row r="452" spans="1:68" ht="27" customHeight="1" x14ac:dyDescent="0.25">
      <c r="A452" s="63" t="s">
        <v>708</v>
      </c>
      <c r="B452" s="63" t="s">
        <v>709</v>
      </c>
      <c r="C452" s="36">
        <v>4301020400</v>
      </c>
      <c r="D452" s="613">
        <v>4640242180519</v>
      </c>
      <c r="E452" s="613"/>
      <c r="F452" s="62">
        <v>1.5</v>
      </c>
      <c r="G452" s="37">
        <v>8</v>
      </c>
      <c r="H452" s="62">
        <v>12</v>
      </c>
      <c r="I452" s="62">
        <v>12.435</v>
      </c>
      <c r="J452" s="37">
        <v>64</v>
      </c>
      <c r="K452" s="37" t="s">
        <v>113</v>
      </c>
      <c r="L452" s="37" t="s">
        <v>45</v>
      </c>
      <c r="M452" s="38" t="s">
        <v>112</v>
      </c>
      <c r="N452" s="38"/>
      <c r="O452" s="37">
        <v>50</v>
      </c>
      <c r="P452" s="84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52" s="615"/>
      <c r="R452" s="615"/>
      <c r="S452" s="615"/>
      <c r="T452" s="61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24" t="s">
        <v>710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711</v>
      </c>
      <c r="B453" s="63" t="s">
        <v>712</v>
      </c>
      <c r="C453" s="36">
        <v>4301020260</v>
      </c>
      <c r="D453" s="613">
        <v>4640242180526</v>
      </c>
      <c r="E453" s="613"/>
      <c r="F453" s="62">
        <v>1.8</v>
      </c>
      <c r="G453" s="37">
        <v>6</v>
      </c>
      <c r="H453" s="62">
        <v>10.8</v>
      </c>
      <c r="I453" s="62">
        <v>11.234999999999999</v>
      </c>
      <c r="J453" s="37">
        <v>64</v>
      </c>
      <c r="K453" s="37" t="s">
        <v>113</v>
      </c>
      <c r="L453" s="37" t="s">
        <v>45</v>
      </c>
      <c r="M453" s="38" t="s">
        <v>112</v>
      </c>
      <c r="N453" s="38"/>
      <c r="O453" s="37">
        <v>50</v>
      </c>
      <c r="P453" s="84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53" s="615"/>
      <c r="R453" s="615"/>
      <c r="S453" s="615"/>
      <c r="T453" s="61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26" t="s">
        <v>713</v>
      </c>
      <c r="AG453" s="78"/>
      <c r="AJ453" s="84" t="s">
        <v>45</v>
      </c>
      <c r="AK453" s="84">
        <v>0</v>
      </c>
      <c r="BB453" s="527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714</v>
      </c>
      <c r="B454" s="63" t="s">
        <v>715</v>
      </c>
      <c r="C454" s="36">
        <v>4301020295</v>
      </c>
      <c r="D454" s="613">
        <v>4640242181363</v>
      </c>
      <c r="E454" s="613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116</v>
      </c>
      <c r="L454" s="37" t="s">
        <v>45</v>
      </c>
      <c r="M454" s="38" t="s">
        <v>112</v>
      </c>
      <c r="N454" s="38"/>
      <c r="O454" s="37">
        <v>50</v>
      </c>
      <c r="P454" s="8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54" s="615"/>
      <c r="R454" s="615"/>
      <c r="S454" s="615"/>
      <c r="T454" s="616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28" t="s">
        <v>716</v>
      </c>
      <c r="AG454" s="78"/>
      <c r="AJ454" s="84" t="s">
        <v>45</v>
      </c>
      <c r="AK454" s="84">
        <v>0</v>
      </c>
      <c r="BB454" s="529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620"/>
      <c r="B455" s="620"/>
      <c r="C455" s="620"/>
      <c r="D455" s="620"/>
      <c r="E455" s="620"/>
      <c r="F455" s="620"/>
      <c r="G455" s="620"/>
      <c r="H455" s="620"/>
      <c r="I455" s="620"/>
      <c r="J455" s="620"/>
      <c r="K455" s="620"/>
      <c r="L455" s="620"/>
      <c r="M455" s="620"/>
      <c r="N455" s="620"/>
      <c r="O455" s="621"/>
      <c r="P455" s="617" t="s">
        <v>40</v>
      </c>
      <c r="Q455" s="618"/>
      <c r="R455" s="618"/>
      <c r="S455" s="618"/>
      <c r="T455" s="618"/>
      <c r="U455" s="618"/>
      <c r="V455" s="619"/>
      <c r="W455" s="42" t="s">
        <v>39</v>
      </c>
      <c r="X455" s="43">
        <f>IFERROR(X452/H452,"0")+IFERROR(X453/H453,"0")+IFERROR(X454/H454,"0")</f>
        <v>0</v>
      </c>
      <c r="Y455" s="43">
        <f>IFERROR(Y452/H452,"0")+IFERROR(Y453/H453,"0")+IFERROR(Y454/H454,"0")</f>
        <v>0</v>
      </c>
      <c r="Z455" s="43">
        <f>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20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17" t="s">
        <v>40</v>
      </c>
      <c r="Q456" s="618"/>
      <c r="R456" s="618"/>
      <c r="S456" s="618"/>
      <c r="T456" s="618"/>
      <c r="U456" s="618"/>
      <c r="V456" s="619"/>
      <c r="W456" s="42" t="s">
        <v>0</v>
      </c>
      <c r="X456" s="43">
        <f>IFERROR(SUM(X452:X454),"0")</f>
        <v>0</v>
      </c>
      <c r="Y456" s="43">
        <f>IFERROR(SUM(Y452:Y454),"0")</f>
        <v>0</v>
      </c>
      <c r="Z456" s="42"/>
      <c r="AA456" s="67"/>
      <c r="AB456" s="67"/>
      <c r="AC456" s="67"/>
    </row>
    <row r="457" spans="1:68" ht="14.25" customHeight="1" x14ac:dyDescent="0.25">
      <c r="A457" s="612" t="s">
        <v>76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66"/>
      <c r="AB457" s="66"/>
      <c r="AC457" s="80"/>
    </row>
    <row r="458" spans="1:68" ht="27" customHeight="1" x14ac:dyDescent="0.25">
      <c r="A458" s="63" t="s">
        <v>717</v>
      </c>
      <c r="B458" s="63" t="s">
        <v>718</v>
      </c>
      <c r="C458" s="36">
        <v>4301031280</v>
      </c>
      <c r="D458" s="613">
        <v>4640242180816</v>
      </c>
      <c r="E458" s="613"/>
      <c r="F458" s="62">
        <v>0.7</v>
      </c>
      <c r="G458" s="37">
        <v>6</v>
      </c>
      <c r="H458" s="62">
        <v>4.2</v>
      </c>
      <c r="I458" s="62">
        <v>4.47</v>
      </c>
      <c r="J458" s="37">
        <v>132</v>
      </c>
      <c r="K458" s="37" t="s">
        <v>116</v>
      </c>
      <c r="L458" s="37" t="s">
        <v>45</v>
      </c>
      <c r="M458" s="38" t="s">
        <v>80</v>
      </c>
      <c r="N458" s="38"/>
      <c r="O458" s="37">
        <v>40</v>
      </c>
      <c r="P458" s="84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58" s="615"/>
      <c r="R458" s="615"/>
      <c r="S458" s="615"/>
      <c r="T458" s="61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719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720</v>
      </c>
      <c r="B459" s="63" t="s">
        <v>721</v>
      </c>
      <c r="C459" s="36">
        <v>4301031244</v>
      </c>
      <c r="D459" s="613">
        <v>4640242180595</v>
      </c>
      <c r="E459" s="613"/>
      <c r="F459" s="62">
        <v>0.7</v>
      </c>
      <c r="G459" s="37">
        <v>6</v>
      </c>
      <c r="H459" s="62">
        <v>4.2</v>
      </c>
      <c r="I459" s="62">
        <v>4.47</v>
      </c>
      <c r="J459" s="37">
        <v>132</v>
      </c>
      <c r="K459" s="37" t="s">
        <v>116</v>
      </c>
      <c r="L459" s="37" t="s">
        <v>45</v>
      </c>
      <c r="M459" s="38" t="s">
        <v>80</v>
      </c>
      <c r="N459" s="38"/>
      <c r="O459" s="37">
        <v>40</v>
      </c>
      <c r="P459" s="84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59" s="615"/>
      <c r="R459" s="615"/>
      <c r="S459" s="615"/>
      <c r="T459" s="61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620"/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1"/>
      <c r="P460" s="617" t="s">
        <v>40</v>
      </c>
      <c r="Q460" s="618"/>
      <c r="R460" s="618"/>
      <c r="S460" s="618"/>
      <c r="T460" s="618"/>
      <c r="U460" s="618"/>
      <c r="V460" s="619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620"/>
      <c r="B461" s="620"/>
      <c r="C461" s="620"/>
      <c r="D461" s="620"/>
      <c r="E461" s="620"/>
      <c r="F461" s="620"/>
      <c r="G461" s="620"/>
      <c r="H461" s="620"/>
      <c r="I461" s="620"/>
      <c r="J461" s="620"/>
      <c r="K461" s="620"/>
      <c r="L461" s="620"/>
      <c r="M461" s="620"/>
      <c r="N461" s="620"/>
      <c r="O461" s="621"/>
      <c r="P461" s="617" t="s">
        <v>40</v>
      </c>
      <c r="Q461" s="618"/>
      <c r="R461" s="618"/>
      <c r="S461" s="618"/>
      <c r="T461" s="618"/>
      <c r="U461" s="618"/>
      <c r="V461" s="619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612" t="s">
        <v>82</v>
      </c>
      <c r="B462" s="612"/>
      <c r="C462" s="612"/>
      <c r="D462" s="612"/>
      <c r="E462" s="612"/>
      <c r="F462" s="612"/>
      <c r="G462" s="612"/>
      <c r="H462" s="612"/>
      <c r="I462" s="612"/>
      <c r="J462" s="612"/>
      <c r="K462" s="612"/>
      <c r="L462" s="612"/>
      <c r="M462" s="612"/>
      <c r="N462" s="612"/>
      <c r="O462" s="612"/>
      <c r="P462" s="612"/>
      <c r="Q462" s="612"/>
      <c r="R462" s="612"/>
      <c r="S462" s="612"/>
      <c r="T462" s="612"/>
      <c r="U462" s="612"/>
      <c r="V462" s="612"/>
      <c r="W462" s="612"/>
      <c r="X462" s="612"/>
      <c r="Y462" s="612"/>
      <c r="Z462" s="612"/>
      <c r="AA462" s="66"/>
      <c r="AB462" s="66"/>
      <c r="AC462" s="80"/>
    </row>
    <row r="463" spans="1:68" ht="27" customHeight="1" x14ac:dyDescent="0.25">
      <c r="A463" s="63" t="s">
        <v>723</v>
      </c>
      <c r="B463" s="63" t="s">
        <v>724</v>
      </c>
      <c r="C463" s="36">
        <v>4301052046</v>
      </c>
      <c r="D463" s="613">
        <v>4640242180533</v>
      </c>
      <c r="E463" s="613"/>
      <c r="F463" s="62">
        <v>1.5</v>
      </c>
      <c r="G463" s="37">
        <v>6</v>
      </c>
      <c r="H463" s="62">
        <v>9</v>
      </c>
      <c r="I463" s="62">
        <v>9.5190000000000001</v>
      </c>
      <c r="J463" s="37">
        <v>64</v>
      </c>
      <c r="K463" s="37" t="s">
        <v>113</v>
      </c>
      <c r="L463" s="37" t="s">
        <v>45</v>
      </c>
      <c r="M463" s="38" t="s">
        <v>94</v>
      </c>
      <c r="N463" s="38"/>
      <c r="O463" s="37">
        <v>45</v>
      </c>
      <c r="P463" s="84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63" s="615"/>
      <c r="R463" s="615"/>
      <c r="S463" s="615"/>
      <c r="T463" s="61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20"/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1"/>
      <c r="P464" s="617" t="s">
        <v>40</v>
      </c>
      <c r="Q464" s="618"/>
      <c r="R464" s="618"/>
      <c r="S464" s="618"/>
      <c r="T464" s="618"/>
      <c r="U464" s="618"/>
      <c r="V464" s="619"/>
      <c r="W464" s="42" t="s">
        <v>39</v>
      </c>
      <c r="X464" s="43">
        <f>IFERROR(X463/H463,"0")</f>
        <v>0</v>
      </c>
      <c r="Y464" s="43">
        <f>IFERROR(Y463/H463,"0")</f>
        <v>0</v>
      </c>
      <c r="Z464" s="43">
        <f>IFERROR(IF(Z463="",0,Z463),"0")</f>
        <v>0</v>
      </c>
      <c r="AA464" s="67"/>
      <c r="AB464" s="67"/>
      <c r="AC464" s="67"/>
    </row>
    <row r="465" spans="1:68" x14ac:dyDescent="0.2">
      <c r="A465" s="620"/>
      <c r="B465" s="620"/>
      <c r="C465" s="620"/>
      <c r="D465" s="620"/>
      <c r="E465" s="620"/>
      <c r="F465" s="620"/>
      <c r="G465" s="620"/>
      <c r="H465" s="620"/>
      <c r="I465" s="620"/>
      <c r="J465" s="620"/>
      <c r="K465" s="620"/>
      <c r="L465" s="620"/>
      <c r="M465" s="620"/>
      <c r="N465" s="620"/>
      <c r="O465" s="621"/>
      <c r="P465" s="617" t="s">
        <v>40</v>
      </c>
      <c r="Q465" s="618"/>
      <c r="R465" s="618"/>
      <c r="S465" s="618"/>
      <c r="T465" s="618"/>
      <c r="U465" s="618"/>
      <c r="V465" s="619"/>
      <c r="W465" s="42" t="s">
        <v>0</v>
      </c>
      <c r="X465" s="43">
        <f>IFERROR(SUM(X463:X463),"0")</f>
        <v>0</v>
      </c>
      <c r="Y465" s="43">
        <f>IFERROR(SUM(Y463:Y463),"0")</f>
        <v>0</v>
      </c>
      <c r="Z465" s="42"/>
      <c r="AA465" s="67"/>
      <c r="AB465" s="67"/>
      <c r="AC465" s="67"/>
    </row>
    <row r="466" spans="1:68" ht="14.25" customHeight="1" x14ac:dyDescent="0.25">
      <c r="A466" s="612" t="s">
        <v>171</v>
      </c>
      <c r="B466" s="612"/>
      <c r="C466" s="612"/>
      <c r="D466" s="612"/>
      <c r="E466" s="612"/>
      <c r="F466" s="612"/>
      <c r="G466" s="612"/>
      <c r="H466" s="612"/>
      <c r="I466" s="612"/>
      <c r="J466" s="612"/>
      <c r="K466" s="612"/>
      <c r="L466" s="612"/>
      <c r="M466" s="612"/>
      <c r="N466" s="612"/>
      <c r="O466" s="612"/>
      <c r="P466" s="612"/>
      <c r="Q466" s="612"/>
      <c r="R466" s="612"/>
      <c r="S466" s="612"/>
      <c r="T466" s="612"/>
      <c r="U466" s="612"/>
      <c r="V466" s="612"/>
      <c r="W466" s="612"/>
      <c r="X466" s="612"/>
      <c r="Y466" s="612"/>
      <c r="Z466" s="612"/>
      <c r="AA466" s="66"/>
      <c r="AB466" s="66"/>
      <c r="AC466" s="80"/>
    </row>
    <row r="467" spans="1:68" ht="27" customHeight="1" x14ac:dyDescent="0.25">
      <c r="A467" s="63" t="s">
        <v>726</v>
      </c>
      <c r="B467" s="63" t="s">
        <v>727</v>
      </c>
      <c r="C467" s="36">
        <v>4301060491</v>
      </c>
      <c r="D467" s="613">
        <v>4640242180120</v>
      </c>
      <c r="E467" s="613"/>
      <c r="F467" s="62">
        <v>1.5</v>
      </c>
      <c r="G467" s="37">
        <v>6</v>
      </c>
      <c r="H467" s="62">
        <v>9</v>
      </c>
      <c r="I467" s="62">
        <v>9.4350000000000005</v>
      </c>
      <c r="J467" s="37">
        <v>64</v>
      </c>
      <c r="K467" s="37" t="s">
        <v>113</v>
      </c>
      <c r="L467" s="37" t="s">
        <v>45</v>
      </c>
      <c r="M467" s="38" t="s">
        <v>86</v>
      </c>
      <c r="N467" s="38"/>
      <c r="O467" s="37">
        <v>40</v>
      </c>
      <c r="P467" s="84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67" s="615"/>
      <c r="R467" s="615"/>
      <c r="S467" s="615"/>
      <c r="T467" s="61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728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729</v>
      </c>
      <c r="B468" s="63" t="s">
        <v>730</v>
      </c>
      <c r="C468" s="36">
        <v>4301060493</v>
      </c>
      <c r="D468" s="613">
        <v>4640242180137</v>
      </c>
      <c r="E468" s="613"/>
      <c r="F468" s="62">
        <v>1.5</v>
      </c>
      <c r="G468" s="37">
        <v>6</v>
      </c>
      <c r="H468" s="62">
        <v>9</v>
      </c>
      <c r="I468" s="62">
        <v>9.4350000000000005</v>
      </c>
      <c r="J468" s="37">
        <v>64</v>
      </c>
      <c r="K468" s="37" t="s">
        <v>113</v>
      </c>
      <c r="L468" s="37" t="s">
        <v>45</v>
      </c>
      <c r="M468" s="38" t="s">
        <v>86</v>
      </c>
      <c r="N468" s="38"/>
      <c r="O468" s="37">
        <v>40</v>
      </c>
      <c r="P468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68" s="615"/>
      <c r="R468" s="615"/>
      <c r="S468" s="615"/>
      <c r="T468" s="61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8" t="s">
        <v>731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20"/>
      <c r="B469" s="620"/>
      <c r="C469" s="620"/>
      <c r="D469" s="620"/>
      <c r="E469" s="620"/>
      <c r="F469" s="620"/>
      <c r="G469" s="620"/>
      <c r="H469" s="620"/>
      <c r="I469" s="620"/>
      <c r="J469" s="620"/>
      <c r="K469" s="620"/>
      <c r="L469" s="620"/>
      <c r="M469" s="620"/>
      <c r="N469" s="620"/>
      <c r="O469" s="621"/>
      <c r="P469" s="617" t="s">
        <v>40</v>
      </c>
      <c r="Q469" s="618"/>
      <c r="R469" s="618"/>
      <c r="S469" s="618"/>
      <c r="T469" s="618"/>
      <c r="U469" s="618"/>
      <c r="V469" s="619"/>
      <c r="W469" s="42" t="s">
        <v>39</v>
      </c>
      <c r="X469" s="43">
        <f>IFERROR(X467/H467,"0")+IFERROR(X468/H468,"0")</f>
        <v>0</v>
      </c>
      <c r="Y469" s="43">
        <f>IFERROR(Y467/H467,"0")+IFERROR(Y468/H468,"0")</f>
        <v>0</v>
      </c>
      <c r="Z469" s="43">
        <f>IFERROR(IF(Z467="",0,Z467),"0")+IFERROR(IF(Z468="",0,Z468),"0")</f>
        <v>0</v>
      </c>
      <c r="AA469" s="67"/>
      <c r="AB469" s="67"/>
      <c r="AC469" s="67"/>
    </row>
    <row r="470" spans="1:68" x14ac:dyDescent="0.2">
      <c r="A470" s="620"/>
      <c r="B470" s="620"/>
      <c r="C470" s="620"/>
      <c r="D470" s="620"/>
      <c r="E470" s="620"/>
      <c r="F470" s="620"/>
      <c r="G470" s="620"/>
      <c r="H470" s="620"/>
      <c r="I470" s="620"/>
      <c r="J470" s="620"/>
      <c r="K470" s="620"/>
      <c r="L470" s="620"/>
      <c r="M470" s="620"/>
      <c r="N470" s="620"/>
      <c r="O470" s="621"/>
      <c r="P470" s="617" t="s">
        <v>40</v>
      </c>
      <c r="Q470" s="618"/>
      <c r="R470" s="618"/>
      <c r="S470" s="618"/>
      <c r="T470" s="618"/>
      <c r="U470" s="618"/>
      <c r="V470" s="619"/>
      <c r="W470" s="42" t="s">
        <v>0</v>
      </c>
      <c r="X470" s="43">
        <f>IFERROR(SUM(X467:X468),"0")</f>
        <v>0</v>
      </c>
      <c r="Y470" s="43">
        <f>IFERROR(SUM(Y467:Y468),"0")</f>
        <v>0</v>
      </c>
      <c r="Z470" s="42"/>
      <c r="AA470" s="67"/>
      <c r="AB470" s="67"/>
      <c r="AC470" s="67"/>
    </row>
    <row r="471" spans="1:68" ht="16.5" customHeight="1" x14ac:dyDescent="0.25">
      <c r="A471" s="611" t="s">
        <v>732</v>
      </c>
      <c r="B471" s="611"/>
      <c r="C471" s="611"/>
      <c r="D471" s="611"/>
      <c r="E471" s="611"/>
      <c r="F471" s="611"/>
      <c r="G471" s="611"/>
      <c r="H471" s="611"/>
      <c r="I471" s="611"/>
      <c r="J471" s="611"/>
      <c r="K471" s="611"/>
      <c r="L471" s="611"/>
      <c r="M471" s="611"/>
      <c r="N471" s="611"/>
      <c r="O471" s="611"/>
      <c r="P471" s="611"/>
      <c r="Q471" s="611"/>
      <c r="R471" s="611"/>
      <c r="S471" s="611"/>
      <c r="T471" s="611"/>
      <c r="U471" s="611"/>
      <c r="V471" s="611"/>
      <c r="W471" s="611"/>
      <c r="X471" s="611"/>
      <c r="Y471" s="611"/>
      <c r="Z471" s="611"/>
      <c r="AA471" s="65"/>
      <c r="AB471" s="65"/>
      <c r="AC471" s="79"/>
    </row>
    <row r="472" spans="1:68" ht="14.25" customHeight="1" x14ac:dyDescent="0.25">
      <c r="A472" s="612" t="s">
        <v>141</v>
      </c>
      <c r="B472" s="612"/>
      <c r="C472" s="612"/>
      <c r="D472" s="612"/>
      <c r="E472" s="612"/>
      <c r="F472" s="612"/>
      <c r="G472" s="612"/>
      <c r="H472" s="612"/>
      <c r="I472" s="612"/>
      <c r="J472" s="612"/>
      <c r="K472" s="612"/>
      <c r="L472" s="612"/>
      <c r="M472" s="612"/>
      <c r="N472" s="612"/>
      <c r="O472" s="612"/>
      <c r="P472" s="612"/>
      <c r="Q472" s="612"/>
      <c r="R472" s="612"/>
      <c r="S472" s="612"/>
      <c r="T472" s="612"/>
      <c r="U472" s="612"/>
      <c r="V472" s="612"/>
      <c r="W472" s="612"/>
      <c r="X472" s="612"/>
      <c r="Y472" s="612"/>
      <c r="Z472" s="612"/>
      <c r="AA472" s="66"/>
      <c r="AB472" s="66"/>
      <c r="AC472" s="80"/>
    </row>
    <row r="473" spans="1:68" ht="27" customHeight="1" x14ac:dyDescent="0.25">
      <c r="A473" s="63" t="s">
        <v>733</v>
      </c>
      <c r="B473" s="63" t="s">
        <v>734</v>
      </c>
      <c r="C473" s="36">
        <v>4301020314</v>
      </c>
      <c r="D473" s="613">
        <v>4640242180090</v>
      </c>
      <c r="E473" s="613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113</v>
      </c>
      <c r="L473" s="37" t="s">
        <v>45</v>
      </c>
      <c r="M473" s="38" t="s">
        <v>112</v>
      </c>
      <c r="N473" s="38"/>
      <c r="O473" s="37">
        <v>50</v>
      </c>
      <c r="P473" s="848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73" s="615"/>
      <c r="R473" s="615"/>
      <c r="S473" s="615"/>
      <c r="T473" s="61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0" t="s">
        <v>735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20"/>
      <c r="B474" s="620"/>
      <c r="C474" s="620"/>
      <c r="D474" s="620"/>
      <c r="E474" s="620"/>
      <c r="F474" s="620"/>
      <c r="G474" s="620"/>
      <c r="H474" s="620"/>
      <c r="I474" s="620"/>
      <c r="J474" s="620"/>
      <c r="K474" s="620"/>
      <c r="L474" s="620"/>
      <c r="M474" s="620"/>
      <c r="N474" s="620"/>
      <c r="O474" s="621"/>
      <c r="P474" s="617" t="s">
        <v>40</v>
      </c>
      <c r="Q474" s="618"/>
      <c r="R474" s="618"/>
      <c r="S474" s="618"/>
      <c r="T474" s="618"/>
      <c r="U474" s="618"/>
      <c r="V474" s="619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620"/>
      <c r="B475" s="620"/>
      <c r="C475" s="620"/>
      <c r="D475" s="620"/>
      <c r="E475" s="620"/>
      <c r="F475" s="620"/>
      <c r="G475" s="620"/>
      <c r="H475" s="620"/>
      <c r="I475" s="620"/>
      <c r="J475" s="620"/>
      <c r="K475" s="620"/>
      <c r="L475" s="620"/>
      <c r="M475" s="620"/>
      <c r="N475" s="620"/>
      <c r="O475" s="621"/>
      <c r="P475" s="617" t="s">
        <v>40</v>
      </c>
      <c r="Q475" s="618"/>
      <c r="R475" s="618"/>
      <c r="S475" s="618"/>
      <c r="T475" s="618"/>
      <c r="U475" s="618"/>
      <c r="V475" s="619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5" customHeight="1" x14ac:dyDescent="0.2">
      <c r="A476" s="620"/>
      <c r="B476" s="620"/>
      <c r="C476" s="620"/>
      <c r="D476" s="620"/>
      <c r="E476" s="620"/>
      <c r="F476" s="620"/>
      <c r="G476" s="620"/>
      <c r="H476" s="620"/>
      <c r="I476" s="620"/>
      <c r="J476" s="620"/>
      <c r="K476" s="620"/>
      <c r="L476" s="620"/>
      <c r="M476" s="620"/>
      <c r="N476" s="620"/>
      <c r="O476" s="852"/>
      <c r="P476" s="849" t="s">
        <v>33</v>
      </c>
      <c r="Q476" s="850"/>
      <c r="R476" s="850"/>
      <c r="S476" s="850"/>
      <c r="T476" s="850"/>
      <c r="U476" s="850"/>
      <c r="V476" s="851"/>
      <c r="W476" s="42" t="s">
        <v>0</v>
      </c>
      <c r="X476" s="43">
        <f>IFERROR(X24+X32+X36+X44+X48+X58+X64+X70+X78+X83+X90+X97+X105+X111+X118+X122+X128+X134+X140+X152+X158+X162+X168+X173+X184+X196+X201+X215+X219+X223+X231+X240+X248+X255+X261+X265+X270+X280+X290+X298+X304+X311+X317+X324+X336+X341+X346+X350+X356+X361+X366+X381+X386+X391+X398+X403+X420+X426+X435+X441+X450+X456+X461+X465+X470+X475,"0")</f>
        <v>0</v>
      </c>
      <c r="Y476" s="43">
        <f>IFERROR(Y24+Y32+Y36+Y44+Y48+Y58+Y64+Y70+Y78+Y83+Y90+Y97+Y105+Y111+Y118+Y122+Y128+Y134+Y140+Y152+Y158+Y162+Y168+Y173+Y184+Y196+Y201+Y215+Y219+Y223+Y231+Y240+Y248+Y255+Y261+Y265+Y270+Y280+Y290+Y298+Y304+Y311+Y317+Y324+Y336+Y341+Y346+Y350+Y356+Y361+Y366+Y381+Y386+Y391+Y398+Y403+Y420+Y426+Y435+Y441+Y450+Y456+Y461+Y465+Y470+Y475,"0")</f>
        <v>0</v>
      </c>
      <c r="Z476" s="42"/>
      <c r="AA476" s="67"/>
      <c r="AB476" s="67"/>
      <c r="AC476" s="67"/>
    </row>
    <row r="477" spans="1:68" x14ac:dyDescent="0.2">
      <c r="A477" s="620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852"/>
      <c r="P477" s="849" t="s">
        <v>34</v>
      </c>
      <c r="Q477" s="850"/>
      <c r="R477" s="850"/>
      <c r="S477" s="850"/>
      <c r="T477" s="850"/>
      <c r="U477" s="850"/>
      <c r="V477" s="851"/>
      <c r="W477" s="42" t="s">
        <v>0</v>
      </c>
      <c r="X477" s="43">
        <f>IFERROR(SUM(BM22:BM473),"0")</f>
        <v>0</v>
      </c>
      <c r="Y477" s="43">
        <f>IFERROR(SUM(BN22:BN473),"0")</f>
        <v>0</v>
      </c>
      <c r="Z477" s="42"/>
      <c r="AA477" s="67"/>
      <c r="AB477" s="67"/>
      <c r="AC477" s="67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852"/>
      <c r="P478" s="849" t="s">
        <v>35</v>
      </c>
      <c r="Q478" s="850"/>
      <c r="R478" s="850"/>
      <c r="S478" s="850"/>
      <c r="T478" s="850"/>
      <c r="U478" s="850"/>
      <c r="V478" s="851"/>
      <c r="W478" s="42" t="s">
        <v>20</v>
      </c>
      <c r="X478" s="44">
        <f>ROUNDUP(SUM(BO22:BO473),0)</f>
        <v>0</v>
      </c>
      <c r="Y478" s="44">
        <f>ROUNDUP(SUM(BP22:BP473),0)</f>
        <v>0</v>
      </c>
      <c r="Z478" s="42"/>
      <c r="AA478" s="67"/>
      <c r="AB478" s="67"/>
      <c r="AC478" s="67"/>
    </row>
    <row r="479" spans="1:68" x14ac:dyDescent="0.2">
      <c r="A479" s="620"/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852"/>
      <c r="P479" s="849" t="s">
        <v>36</v>
      </c>
      <c r="Q479" s="850"/>
      <c r="R479" s="850"/>
      <c r="S479" s="850"/>
      <c r="T479" s="850"/>
      <c r="U479" s="850"/>
      <c r="V479" s="851"/>
      <c r="W479" s="42" t="s">
        <v>0</v>
      </c>
      <c r="X479" s="43">
        <f>GrossWeightTotal+PalletQtyTotal*25</f>
        <v>0</v>
      </c>
      <c r="Y479" s="43">
        <f>GrossWeightTotalR+PalletQtyTotalR*25</f>
        <v>0</v>
      </c>
      <c r="Z479" s="42"/>
      <c r="AA479" s="67"/>
      <c r="AB479" s="67"/>
      <c r="AC479" s="67"/>
    </row>
    <row r="480" spans="1:68" x14ac:dyDescent="0.2">
      <c r="A480" s="620"/>
      <c r="B480" s="620"/>
      <c r="C480" s="620"/>
      <c r="D480" s="620"/>
      <c r="E480" s="620"/>
      <c r="F480" s="620"/>
      <c r="G480" s="620"/>
      <c r="H480" s="620"/>
      <c r="I480" s="620"/>
      <c r="J480" s="620"/>
      <c r="K480" s="620"/>
      <c r="L480" s="620"/>
      <c r="M480" s="620"/>
      <c r="N480" s="620"/>
      <c r="O480" s="852"/>
      <c r="P480" s="849" t="s">
        <v>37</v>
      </c>
      <c r="Q480" s="850"/>
      <c r="R480" s="850"/>
      <c r="S480" s="850"/>
      <c r="T480" s="850"/>
      <c r="U480" s="850"/>
      <c r="V480" s="851"/>
      <c r="W480" s="42" t="s">
        <v>20</v>
      </c>
      <c r="X480" s="43">
        <f>IFERROR(X23+X31+X35+X43+X47+X57+X63+X69+X77+X82+X89+X96+X104+X110+X117+X121+X127+X133+X139+X151+X157+X161+X167+X172+X183+X195+X200+X214+X218+X222+X230+X239+X247+X254+X260+X264+X269+X279+X289+X297+X303+X310+X316+X323+X335+X340+X345+X349+X355+X360+X365+X380+X385+X390+X397+X402+X419+X425+X434+X440+X449+X455+X460+X464+X469+X474,"0")</f>
        <v>0</v>
      </c>
      <c r="Y480" s="43">
        <f>IFERROR(Y23+Y31+Y35+Y43+Y47+Y57+Y63+Y69+Y77+Y82+Y89+Y96+Y104+Y110+Y117+Y121+Y127+Y133+Y139+Y151+Y157+Y161+Y167+Y172+Y183+Y195+Y200+Y214+Y218+Y222+Y230+Y239+Y247+Y254+Y260+Y264+Y269+Y279+Y289+Y297+Y303+Y310+Y316+Y323+Y335+Y340+Y345+Y349+Y355+Y360+Y365+Y380+Y385+Y390+Y397+Y402+Y419+Y425+Y434+Y440+Y449+Y455+Y460+Y464+Y469+Y474,"0")</f>
        <v>0</v>
      </c>
      <c r="Z480" s="42"/>
      <c r="AA480" s="67"/>
      <c r="AB480" s="67"/>
      <c r="AC480" s="67"/>
    </row>
    <row r="481" spans="1:32" ht="14.25" x14ac:dyDescent="0.2">
      <c r="A481" s="620"/>
      <c r="B481" s="620"/>
      <c r="C481" s="620"/>
      <c r="D481" s="620"/>
      <c r="E481" s="620"/>
      <c r="F481" s="620"/>
      <c r="G481" s="620"/>
      <c r="H481" s="620"/>
      <c r="I481" s="620"/>
      <c r="J481" s="620"/>
      <c r="K481" s="620"/>
      <c r="L481" s="620"/>
      <c r="M481" s="620"/>
      <c r="N481" s="620"/>
      <c r="O481" s="852"/>
      <c r="P481" s="849" t="s">
        <v>38</v>
      </c>
      <c r="Q481" s="850"/>
      <c r="R481" s="850"/>
      <c r="S481" s="850"/>
      <c r="T481" s="850"/>
      <c r="U481" s="850"/>
      <c r="V481" s="851"/>
      <c r="W481" s="45" t="s">
        <v>51</v>
      </c>
      <c r="X481" s="42"/>
      <c r="Y481" s="42"/>
      <c r="Z481" s="42">
        <f>IFERROR(Z23+Z31+Z35+Z43+Z47+Z57+Z63+Z69+Z77+Z82+Z89+Z96+Z104+Z110+Z117+Z121+Z127+Z133+Z139+Z151+Z157+Z161+Z167+Z172+Z183+Z195+Z200+Z214+Z218+Z222+Z230+Z239+Z247+Z254+Z260+Z264+Z269+Z279+Z289+Z297+Z303+Z310+Z316+Z323+Z335+Z340+Z345+Z349+Z355+Z360+Z365+Z380+Z385+Z390+Z397+Z402+Z419+Z425+Z434+Z440+Z449+Z455+Z460+Z464+Z469+Z474,"0")</f>
        <v>0</v>
      </c>
      <c r="AA481" s="67"/>
      <c r="AB481" s="67"/>
      <c r="AC481" s="67"/>
    </row>
    <row r="482" spans="1:32" ht="13.5" thickBot="1" x14ac:dyDescent="0.25"/>
    <row r="483" spans="1:32" ht="27" thickTop="1" thickBot="1" x14ac:dyDescent="0.25">
      <c r="A483" s="46" t="s">
        <v>9</v>
      </c>
      <c r="B483" s="85" t="s">
        <v>75</v>
      </c>
      <c r="C483" s="855" t="s">
        <v>106</v>
      </c>
      <c r="D483" s="855" t="s">
        <v>106</v>
      </c>
      <c r="E483" s="855" t="s">
        <v>106</v>
      </c>
      <c r="F483" s="855" t="s">
        <v>106</v>
      </c>
      <c r="G483" s="855" t="s">
        <v>106</v>
      </c>
      <c r="H483" s="855" t="s">
        <v>242</v>
      </c>
      <c r="I483" s="855" t="s">
        <v>242</v>
      </c>
      <c r="J483" s="855" t="s">
        <v>242</v>
      </c>
      <c r="K483" s="855" t="s">
        <v>242</v>
      </c>
      <c r="L483" s="855" t="s">
        <v>242</v>
      </c>
      <c r="M483" s="855" t="s">
        <v>242</v>
      </c>
      <c r="N483" s="856"/>
      <c r="O483" s="855" t="s">
        <v>242</v>
      </c>
      <c r="P483" s="855" t="s">
        <v>242</v>
      </c>
      <c r="Q483" s="855" t="s">
        <v>242</v>
      </c>
      <c r="R483" s="855" t="s">
        <v>242</v>
      </c>
      <c r="S483" s="855" t="s">
        <v>530</v>
      </c>
      <c r="T483" s="855" t="s">
        <v>530</v>
      </c>
      <c r="U483" s="855" t="s">
        <v>580</v>
      </c>
      <c r="V483" s="855" t="s">
        <v>580</v>
      </c>
      <c r="W483" s="855" t="s">
        <v>580</v>
      </c>
      <c r="X483" s="85" t="s">
        <v>632</v>
      </c>
      <c r="Y483" s="855" t="s">
        <v>696</v>
      </c>
      <c r="Z483" s="855" t="s">
        <v>696</v>
      </c>
      <c r="AB483" s="60"/>
      <c r="AC483" s="60"/>
      <c r="AF483" s="1"/>
    </row>
    <row r="484" spans="1:32" ht="14.25" customHeight="1" thickTop="1" x14ac:dyDescent="0.2">
      <c r="A484" s="853" t="s">
        <v>10</v>
      </c>
      <c r="B484" s="855" t="s">
        <v>75</v>
      </c>
      <c r="C484" s="855" t="s">
        <v>107</v>
      </c>
      <c r="D484" s="855" t="s">
        <v>122</v>
      </c>
      <c r="E484" s="855" t="s">
        <v>178</v>
      </c>
      <c r="F484" s="855" t="s">
        <v>197</v>
      </c>
      <c r="G484" s="855" t="s">
        <v>106</v>
      </c>
      <c r="H484" s="855" t="s">
        <v>243</v>
      </c>
      <c r="I484" s="855" t="s">
        <v>283</v>
      </c>
      <c r="J484" s="855" t="s">
        <v>343</v>
      </c>
      <c r="K484" s="855" t="s">
        <v>386</v>
      </c>
      <c r="L484" s="855" t="s">
        <v>402</v>
      </c>
      <c r="M484" s="855" t="s">
        <v>414</v>
      </c>
      <c r="N484" s="1"/>
      <c r="O484" s="855" t="s">
        <v>424</v>
      </c>
      <c r="P484" s="855" t="s">
        <v>434</v>
      </c>
      <c r="Q484" s="855" t="s">
        <v>439</v>
      </c>
      <c r="R484" s="855" t="s">
        <v>520</v>
      </c>
      <c r="S484" s="855" t="s">
        <v>531</v>
      </c>
      <c r="T484" s="855" t="s">
        <v>565</v>
      </c>
      <c r="U484" s="855" t="s">
        <v>581</v>
      </c>
      <c r="V484" s="855" t="s">
        <v>613</v>
      </c>
      <c r="W484" s="855" t="s">
        <v>628</v>
      </c>
      <c r="X484" s="855" t="s">
        <v>632</v>
      </c>
      <c r="Y484" s="855" t="s">
        <v>696</v>
      </c>
      <c r="Z484" s="855" t="s">
        <v>732</v>
      </c>
      <c r="AB484" s="60"/>
      <c r="AC484" s="60"/>
      <c r="AF484" s="1"/>
    </row>
    <row r="485" spans="1:32" ht="13.5" thickBot="1" x14ac:dyDescent="0.25">
      <c r="A485" s="854"/>
      <c r="B485" s="855"/>
      <c r="C485" s="855"/>
      <c r="D485" s="855"/>
      <c r="E485" s="855"/>
      <c r="F485" s="855"/>
      <c r="G485" s="855"/>
      <c r="H485" s="855"/>
      <c r="I485" s="855"/>
      <c r="J485" s="855"/>
      <c r="K485" s="855"/>
      <c r="L485" s="855"/>
      <c r="M485" s="855"/>
      <c r="N485" s="1"/>
      <c r="O485" s="855"/>
      <c r="P485" s="855"/>
      <c r="Q485" s="855"/>
      <c r="R485" s="855"/>
      <c r="S485" s="855"/>
      <c r="T485" s="855"/>
      <c r="U485" s="855"/>
      <c r="V485" s="855"/>
      <c r="W485" s="855"/>
      <c r="X485" s="855"/>
      <c r="Y485" s="855"/>
      <c r="Z485" s="855"/>
      <c r="AB485" s="60"/>
      <c r="AC485" s="60"/>
      <c r="AF485" s="1"/>
    </row>
    <row r="486" spans="1:32" ht="18" thickTop="1" thickBot="1" x14ac:dyDescent="0.25">
      <c r="A486" s="46" t="s">
        <v>13</v>
      </c>
      <c r="B486" s="52">
        <f>IFERROR(Y22*1,"0")+IFERROR(Y26*1,"0")+IFERROR(Y27*1,"0")+IFERROR(Y28*1,"0")+IFERROR(Y29*1,"0")+IFERROR(Y30*1,"0")+IFERROR(Y34*1,"0")</f>
        <v>0</v>
      </c>
      <c r="C486" s="52">
        <f>IFERROR(Y40*1,"0")+IFERROR(Y41*1,"0")+IFERROR(Y42*1,"0")+IFERROR(Y46*1,"0")</f>
        <v>0</v>
      </c>
      <c r="D486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86" s="52">
        <f>IFERROR(Y86*1,"0")+IFERROR(Y87*1,"0")+IFERROR(Y88*1,"0")+IFERROR(Y92*1,"0")+IFERROR(Y93*1,"0")+IFERROR(Y94*1,"0")+IFERROR(Y95*1,"0")</f>
        <v>0</v>
      </c>
      <c r="F486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86" s="52">
        <f>IFERROR(Y125*1,"0")+IFERROR(Y126*1,"0")+IFERROR(Y130*1,"0")+IFERROR(Y131*1,"0")+IFERROR(Y132*1,"0")</f>
        <v>0</v>
      </c>
      <c r="H486" s="52">
        <f>IFERROR(Y138*1,"0")+IFERROR(Y142*1,"0")+IFERROR(Y143*1,"0")+IFERROR(Y144*1,"0")+IFERROR(Y145*1,"0")+IFERROR(Y146*1,"0")+IFERROR(Y147*1,"0")+IFERROR(Y148*1,"0")+IFERROR(Y149*1,"0")+IFERROR(Y150*1,"0")+IFERROR(Y154*1,"0")+IFERROR(Y155*1,"0")+IFERROR(Y156*1,"0")+IFERROR(Y160*1,"0")</f>
        <v>0</v>
      </c>
      <c r="I486" s="52">
        <f>IFERROR(Y165*1,"0")+IFERROR(Y166*1,"0")+IFERROR(Y170*1,"0")+IFERROR(Y171*1,"0")+IFERROR(Y175*1,"0")+IFERROR(Y176*1,"0")+IFERROR(Y177*1,"0")+IFERROR(Y178*1,"0")+IFERROR(Y179*1,"0")+IFERROR(Y180*1,"0")+IFERROR(Y181*1,"0")+IFERROR(Y182*1,"0")+IFERROR(Y186*1,"0")+IFERROR(Y187*1,"0")+IFERROR(Y188*1,"0")+IFERROR(Y189*1,"0")+IFERROR(Y190*1,"0")+IFERROR(Y191*1,"0")+IFERROR(Y192*1,"0")+IFERROR(Y193*1,"0")+IFERROR(Y194*1,"0")+IFERROR(Y198*1,"0")+IFERROR(Y199*1,"0")</f>
        <v>0</v>
      </c>
      <c r="J486" s="52">
        <f>IFERROR(Y204*1,"0")+IFERROR(Y205*1,"0")+IFERROR(Y206*1,"0")+IFERROR(Y207*1,"0")+IFERROR(Y208*1,"0")+IFERROR(Y209*1,"0")+IFERROR(Y210*1,"0")+IFERROR(Y211*1,"0")+IFERROR(Y212*1,"0")+IFERROR(Y213*1,"0")+IFERROR(Y217*1,"0")+IFERROR(Y221*1,"0")+IFERROR(Y225*1,"0")+IFERROR(Y226*1,"0")+IFERROR(Y227*1,"0")+IFERROR(Y228*1,"0")+IFERROR(Y229*1,"0")</f>
        <v>0</v>
      </c>
      <c r="K486" s="52">
        <f>IFERROR(Y234*1,"0")+IFERROR(Y235*1,"0")+IFERROR(Y236*1,"0")+IFERROR(Y237*1,"0")+IFERROR(Y238*1,"0")</f>
        <v>0</v>
      </c>
      <c r="L486" s="52">
        <f>IFERROR(Y243*1,"0")+IFERROR(Y244*1,"0")+IFERROR(Y245*1,"0")+IFERROR(Y246*1,"0")</f>
        <v>0</v>
      </c>
      <c r="M486" s="52">
        <f>IFERROR(Y251*1,"0")+IFERROR(Y252*1,"0")+IFERROR(Y253*1,"0")</f>
        <v>0</v>
      </c>
      <c r="N486" s="1"/>
      <c r="O486" s="52">
        <f>IFERROR(Y258*1,"0")+IFERROR(Y259*1,"0")+IFERROR(Y263*1,"0")</f>
        <v>0</v>
      </c>
      <c r="P486" s="52">
        <f>IFERROR(Y268*1,"0")</f>
        <v>0</v>
      </c>
      <c r="Q486" s="52">
        <f>IFERROR(Y273*1,"0")+IFERROR(Y274*1,"0")+IFERROR(Y275*1,"0")+IFERROR(Y276*1,"0")+IFERROR(Y277*1,"0")+IFERROR(Y278*1,"0")+IFERROR(Y282*1,"0")+IFERROR(Y283*1,"0")+IFERROR(Y284*1,"0")+IFERROR(Y285*1,"0")+IFERROR(Y286*1,"0")+IFERROR(Y287*1,"0")+IFERROR(Y288*1,"0")+IFERROR(Y292*1,"0")+IFERROR(Y293*1,"0")+IFERROR(Y294*1,"0")+IFERROR(Y295*1,"0")+IFERROR(Y296*1,"0")+IFERROR(Y300*1,"0")+IFERROR(Y301*1,"0")+IFERROR(Y302*1,"0")+IFERROR(Y306*1,"0")+IFERROR(Y307*1,"0")+IFERROR(Y308*1,"0")+IFERROR(Y309*1,"0")+IFERROR(Y313*1,"0")+IFERROR(Y314*1,"0")+IFERROR(Y315*1,"0")</f>
        <v>0</v>
      </c>
      <c r="R486" s="52">
        <f>IFERROR(Y320*1,"0")+IFERROR(Y321*1,"0")+IFERROR(Y322*1,"0")</f>
        <v>0</v>
      </c>
      <c r="S486" s="52">
        <f>IFERROR(Y328*1,"0")+IFERROR(Y329*1,"0")+IFERROR(Y330*1,"0")+IFERROR(Y331*1,"0")+IFERROR(Y332*1,"0")+IFERROR(Y333*1,"0")+IFERROR(Y334*1,"0")+IFERROR(Y338*1,"0")+IFERROR(Y339*1,"0")+IFERROR(Y343*1,"0")+IFERROR(Y344*1,"0")+IFERROR(Y348*1,"0")</f>
        <v>0</v>
      </c>
      <c r="T486" s="52">
        <f>IFERROR(Y353*1,"0")+IFERROR(Y354*1,"0")+IFERROR(Y358*1,"0")+IFERROR(Y359*1,"0")+IFERROR(Y363*1,"0")+IFERROR(Y364*1,"0")</f>
        <v>0</v>
      </c>
      <c r="U486" s="52">
        <f>IFERROR(Y370*1,"0")+IFERROR(Y371*1,"0")+IFERROR(Y372*1,"0")+IFERROR(Y373*1,"0")+IFERROR(Y374*1,"0")+IFERROR(Y375*1,"0")+IFERROR(Y376*1,"0")+IFERROR(Y377*1,"0")+IFERROR(Y378*1,"0")+IFERROR(Y379*1,"0")+IFERROR(Y383*1,"0")+IFERROR(Y384*1,"0")</f>
        <v>0</v>
      </c>
      <c r="V486" s="52">
        <f>IFERROR(Y389*1,"0")+IFERROR(Y393*1,"0")+IFERROR(Y394*1,"0")+IFERROR(Y395*1,"0")+IFERROR(Y396*1,"0")</f>
        <v>0</v>
      </c>
      <c r="W486" s="52">
        <f>IFERROR(Y401*1,"0")</f>
        <v>0</v>
      </c>
      <c r="X486" s="52">
        <f>IFERROR(Y407*1,"0")+IFERROR(Y408*1,"0")+IFERROR(Y409*1,"0")+IFERROR(Y410*1,"0")+IFERROR(Y411*1,"0")+IFERROR(Y412*1,"0")+IFERROR(Y413*1,"0")+IFERROR(Y414*1,"0")+IFERROR(Y415*1,"0")+IFERROR(Y416*1,"0")+IFERROR(Y417*1,"0")+IFERROR(Y418*1,"0")+IFERROR(Y422*1,"0")+IFERROR(Y423*1,"0")+IFERROR(Y424*1,"0")+IFERROR(Y428*1,"0")+IFERROR(Y429*1,"0")+IFERROR(Y430*1,"0")+IFERROR(Y431*1,"0")+IFERROR(Y432*1,"0")+IFERROR(Y433*1,"0")+IFERROR(Y437*1,"0")+IFERROR(Y438*1,"0")+IFERROR(Y439*1,"0")</f>
        <v>0</v>
      </c>
      <c r="Y486" s="52">
        <f>IFERROR(Y445*1,"0")+IFERROR(Y446*1,"0")+IFERROR(Y447*1,"0")+IFERROR(Y448*1,"0")+IFERROR(Y452*1,"0")+IFERROR(Y453*1,"0")+IFERROR(Y454*1,"0")+IFERROR(Y458*1,"0")+IFERROR(Y459*1,"0")+IFERROR(Y463*1,"0")+IFERROR(Y467*1,"0")+IFERROR(Y468*1,"0")</f>
        <v>0</v>
      </c>
      <c r="Z486" s="52">
        <f>IFERROR(Y473*1,"0")</f>
        <v>0</v>
      </c>
      <c r="AB486" s="60"/>
      <c r="AC486" s="60"/>
      <c r="AF486" s="1"/>
    </row>
  </sheetData>
  <sheetProtection algorithmName="SHA-512" hashValue="W9hMOP0DSzSQCIWB+gMphFJZKLkywSpXfNd28U9kBolPL1g8pOD/1CLx/7v6m8rfoyKa1JeBoRK9kSzHhGPAoA==" saltValue="bwN/yQmXFJniqK6hUCgVG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54">
    <mergeCell ref="U484:U485"/>
    <mergeCell ref="V484:V485"/>
    <mergeCell ref="W484:W485"/>
    <mergeCell ref="X484:X485"/>
    <mergeCell ref="Y484:Y485"/>
    <mergeCell ref="Z484:Z485"/>
    <mergeCell ref="C483:G483"/>
    <mergeCell ref="H483:R483"/>
    <mergeCell ref="S483:T483"/>
    <mergeCell ref="U483:W483"/>
    <mergeCell ref="Y483:Z483"/>
    <mergeCell ref="J484:J485"/>
    <mergeCell ref="K484:K485"/>
    <mergeCell ref="L484:L485"/>
    <mergeCell ref="M484:M485"/>
    <mergeCell ref="O484:O485"/>
    <mergeCell ref="P484:P485"/>
    <mergeCell ref="Q484:Q485"/>
    <mergeCell ref="R484:R485"/>
    <mergeCell ref="S484:S485"/>
    <mergeCell ref="T484:T485"/>
    <mergeCell ref="A484:A485"/>
    <mergeCell ref="B484:B485"/>
    <mergeCell ref="C484:C485"/>
    <mergeCell ref="D484:D485"/>
    <mergeCell ref="E484:E485"/>
    <mergeCell ref="F484:F485"/>
    <mergeCell ref="G484:G485"/>
    <mergeCell ref="H484:H485"/>
    <mergeCell ref="I484:I485"/>
    <mergeCell ref="P474:V474"/>
    <mergeCell ref="A474:O475"/>
    <mergeCell ref="P475:V475"/>
    <mergeCell ref="P476:V476"/>
    <mergeCell ref="A476:O481"/>
    <mergeCell ref="P477:V477"/>
    <mergeCell ref="P478:V478"/>
    <mergeCell ref="P479:V479"/>
    <mergeCell ref="P480:V480"/>
    <mergeCell ref="P481:V481"/>
    <mergeCell ref="D468:E468"/>
    <mergeCell ref="P468:T468"/>
    <mergeCell ref="P469:V469"/>
    <mergeCell ref="A469:O470"/>
    <mergeCell ref="P470:V470"/>
    <mergeCell ref="A471:Z471"/>
    <mergeCell ref="A472:Z472"/>
    <mergeCell ref="D473:E473"/>
    <mergeCell ref="P473:T473"/>
    <mergeCell ref="A462:Z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D454:E454"/>
    <mergeCell ref="P454:T454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A421:Z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A404:Z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P397:V397"/>
    <mergeCell ref="A397:O398"/>
    <mergeCell ref="P398:V398"/>
    <mergeCell ref="A399:Z399"/>
    <mergeCell ref="A400:Z400"/>
    <mergeCell ref="D401:E401"/>
    <mergeCell ref="P401:T401"/>
    <mergeCell ref="P402:V402"/>
    <mergeCell ref="A402:O403"/>
    <mergeCell ref="P403:V403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85:V385"/>
    <mergeCell ref="A385:O386"/>
    <mergeCell ref="P386:V386"/>
    <mergeCell ref="A387:Z387"/>
    <mergeCell ref="A388:Z388"/>
    <mergeCell ref="D389:E389"/>
    <mergeCell ref="P389:T389"/>
    <mergeCell ref="P390:V390"/>
    <mergeCell ref="A390:O391"/>
    <mergeCell ref="P391:V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A362:Z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P349:V349"/>
    <mergeCell ref="A349:O350"/>
    <mergeCell ref="P350:V350"/>
    <mergeCell ref="A351:Z351"/>
    <mergeCell ref="A352:Z352"/>
    <mergeCell ref="D353:E353"/>
    <mergeCell ref="P353:T353"/>
    <mergeCell ref="D354:E354"/>
    <mergeCell ref="P354:T354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25:Z325"/>
    <mergeCell ref="A326:Z326"/>
    <mergeCell ref="A327:Z327"/>
    <mergeCell ref="D328:E328"/>
    <mergeCell ref="P328:T328"/>
    <mergeCell ref="D329:E329"/>
    <mergeCell ref="P329:T329"/>
    <mergeCell ref="D330:E330"/>
    <mergeCell ref="P330:T330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A319:Z319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D301:E301"/>
    <mergeCell ref="P301:T301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2:Z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A256:Z256"/>
    <mergeCell ref="A257:Z257"/>
    <mergeCell ref="D258:E258"/>
    <mergeCell ref="P258:T258"/>
    <mergeCell ref="D259:E259"/>
    <mergeCell ref="P259:T259"/>
    <mergeCell ref="P260:V260"/>
    <mergeCell ref="A260:O261"/>
    <mergeCell ref="P261:V261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A216:Z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A153:Z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D147:E147"/>
    <mergeCell ref="P147:T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A135:Z135"/>
    <mergeCell ref="A136:Z136"/>
    <mergeCell ref="A137:Z137"/>
    <mergeCell ref="D138:E138"/>
    <mergeCell ref="P138:T138"/>
    <mergeCell ref="P139:V139"/>
    <mergeCell ref="A139:O140"/>
    <mergeCell ref="P140:V140"/>
    <mergeCell ref="A141:Z141"/>
    <mergeCell ref="A129:Z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736</v>
      </c>
      <c r="H1" s="9"/>
    </row>
    <row r="3" spans="2:8" x14ac:dyDescent="0.2">
      <c r="B3" s="53" t="s">
        <v>737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738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739</v>
      </c>
      <c r="C6" s="53" t="s">
        <v>740</v>
      </c>
      <c r="D6" s="53" t="s">
        <v>741</v>
      </c>
      <c r="E6" s="53" t="s">
        <v>45</v>
      </c>
    </row>
    <row r="7" spans="2:8" x14ac:dyDescent="0.2">
      <c r="B7" s="53" t="s">
        <v>742</v>
      </c>
      <c r="C7" s="53" t="s">
        <v>743</v>
      </c>
      <c r="D7" s="53" t="s">
        <v>744</v>
      </c>
      <c r="E7" s="53" t="s">
        <v>45</v>
      </c>
    </row>
    <row r="9" spans="2:8" x14ac:dyDescent="0.2">
      <c r="B9" s="53" t="s">
        <v>745</v>
      </c>
      <c r="C9" s="53" t="s">
        <v>740</v>
      </c>
      <c r="D9" s="53" t="s">
        <v>45</v>
      </c>
      <c r="E9" s="53" t="s">
        <v>45</v>
      </c>
    </row>
    <row r="11" spans="2:8" x14ac:dyDescent="0.2">
      <c r="B11" s="53" t="s">
        <v>746</v>
      </c>
      <c r="C11" s="53" t="s">
        <v>743</v>
      </c>
      <c r="D11" s="53" t="s">
        <v>45</v>
      </c>
      <c r="E11" s="53" t="s">
        <v>45</v>
      </c>
    </row>
    <row r="13" spans="2:8" x14ac:dyDescent="0.2">
      <c r="B13" s="53" t="s">
        <v>747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748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749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750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751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752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753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754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755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756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757</v>
      </c>
      <c r="C23" s="53" t="s">
        <v>45</v>
      </c>
      <c r="D23" s="53" t="s">
        <v>45</v>
      </c>
      <c r="E23" s="53" t="s">
        <v>45</v>
      </c>
    </row>
  </sheetData>
  <sheetProtection algorithmName="SHA-512" hashValue="1vOZzE7Zbf4Tl0dYq7bFRBlSZjMJcUdOSOBlaRwNiChp5Dt0DyXoanI+CEaqlUmAWaeqnZXPFi+wjXXbJmBYyg==" saltValue="9W8RvuwgQiMTaU+j4NPQ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956</vt:i4>
      </vt:variant>
    </vt:vector>
  </HeadingPairs>
  <TitlesOfParts>
    <vt:vector size="9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