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Новороссийск + хвост\"/>
    </mc:Choice>
  </mc:AlternateContent>
  <xr:revisionPtr revIDLastSave="0" documentId="13_ncr:1_{EC5BEBB4-0D1B-485E-98F8-3546D7E67C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2" i="1" l="1"/>
  <c r="S103" i="1"/>
  <c r="S104" i="1"/>
  <c r="S105" i="1"/>
  <c r="S106" i="1"/>
  <c r="S107" i="1"/>
  <c r="S108" i="1"/>
  <c r="S109" i="1"/>
  <c r="S110" i="1"/>
  <c r="S111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6" i="1"/>
  <c r="T5" i="1"/>
  <c r="AK5" i="1" l="1"/>
  <c r="R96" i="1"/>
  <c r="S96" i="1" s="1"/>
  <c r="AJ96" i="1" s="1"/>
  <c r="R95" i="1"/>
  <c r="S95" i="1" s="1"/>
  <c r="AJ95" i="1" s="1"/>
  <c r="R94" i="1"/>
  <c r="S94" i="1" s="1"/>
  <c r="AJ94" i="1" s="1"/>
  <c r="R93" i="1"/>
  <c r="S93" i="1" s="1"/>
  <c r="AJ93" i="1" s="1"/>
  <c r="R91" i="1"/>
  <c r="S91" i="1" s="1"/>
  <c r="AJ91" i="1" s="1"/>
  <c r="R90" i="1"/>
  <c r="S90" i="1" s="1"/>
  <c r="AJ90" i="1" s="1"/>
  <c r="R89" i="1"/>
  <c r="S89" i="1" s="1"/>
  <c r="AJ89" i="1" s="1"/>
  <c r="R87" i="1"/>
  <c r="S87" i="1" s="1"/>
  <c r="AJ87" i="1" s="1"/>
  <c r="R86" i="1"/>
  <c r="S86" i="1" s="1"/>
  <c r="AJ86" i="1" s="1"/>
  <c r="R84" i="1"/>
  <c r="S84" i="1" s="1"/>
  <c r="AJ84" i="1" s="1"/>
  <c r="R83" i="1"/>
  <c r="S83" i="1" s="1"/>
  <c r="AJ83" i="1" s="1"/>
  <c r="R82" i="1"/>
  <c r="S82" i="1" s="1"/>
  <c r="AJ82" i="1" s="1"/>
  <c r="R75" i="1"/>
  <c r="S75" i="1" s="1"/>
  <c r="AJ75" i="1" s="1"/>
  <c r="R74" i="1"/>
  <c r="S74" i="1" s="1"/>
  <c r="AJ74" i="1" s="1"/>
  <c r="R71" i="1"/>
  <c r="S71" i="1" s="1"/>
  <c r="AJ71" i="1" s="1"/>
  <c r="R69" i="1"/>
  <c r="S69" i="1" s="1"/>
  <c r="AJ69" i="1" s="1"/>
  <c r="R64" i="1"/>
  <c r="S64" i="1" s="1"/>
  <c r="AJ64" i="1" s="1"/>
  <c r="R63" i="1"/>
  <c r="S63" i="1" s="1"/>
  <c r="AJ63" i="1" s="1"/>
  <c r="R62" i="1"/>
  <c r="S62" i="1" s="1"/>
  <c r="AJ62" i="1" s="1"/>
  <c r="R61" i="1"/>
  <c r="S61" i="1" s="1"/>
  <c r="AJ61" i="1" s="1"/>
  <c r="R58" i="1"/>
  <c r="S58" i="1" s="1"/>
  <c r="AJ58" i="1" s="1"/>
  <c r="R57" i="1"/>
  <c r="S57" i="1" s="1"/>
  <c r="AJ57" i="1" s="1"/>
  <c r="R54" i="1"/>
  <c r="S54" i="1" s="1"/>
  <c r="AJ54" i="1" s="1"/>
  <c r="R51" i="1"/>
  <c r="S51" i="1" s="1"/>
  <c r="AJ51" i="1" s="1"/>
  <c r="R48" i="1"/>
  <c r="S48" i="1" s="1"/>
  <c r="AJ48" i="1" s="1"/>
  <c r="R45" i="1"/>
  <c r="S45" i="1" s="1"/>
  <c r="AJ45" i="1" s="1"/>
  <c r="R43" i="1"/>
  <c r="S43" i="1" s="1"/>
  <c r="AJ43" i="1" s="1"/>
  <c r="R40" i="1"/>
  <c r="S40" i="1" s="1"/>
  <c r="AJ40" i="1" s="1"/>
  <c r="R39" i="1"/>
  <c r="S39" i="1" s="1"/>
  <c r="AJ39" i="1" s="1"/>
  <c r="R38" i="1"/>
  <c r="S38" i="1" s="1"/>
  <c r="AJ38" i="1" s="1"/>
  <c r="R37" i="1"/>
  <c r="S37" i="1" s="1"/>
  <c r="AJ37" i="1" s="1"/>
  <c r="R36" i="1"/>
  <c r="S36" i="1" s="1"/>
  <c r="AJ36" i="1" s="1"/>
  <c r="R35" i="1"/>
  <c r="S35" i="1" s="1"/>
  <c r="AJ35" i="1" s="1"/>
  <c r="R34" i="1"/>
  <c r="S34" i="1" s="1"/>
  <c r="AJ34" i="1" s="1"/>
  <c r="R32" i="1"/>
  <c r="S32" i="1" s="1"/>
  <c r="AJ32" i="1" s="1"/>
  <c r="R30" i="1"/>
  <c r="S30" i="1" s="1"/>
  <c r="AJ30" i="1" s="1"/>
  <c r="R29" i="1"/>
  <c r="S29" i="1" s="1"/>
  <c r="AJ29" i="1" s="1"/>
  <c r="R28" i="1"/>
  <c r="S28" i="1" s="1"/>
  <c r="AJ28" i="1" s="1"/>
  <c r="R27" i="1"/>
  <c r="S27" i="1" s="1"/>
  <c r="AJ27" i="1" s="1"/>
  <c r="R25" i="1"/>
  <c r="S25" i="1" s="1"/>
  <c r="AJ25" i="1" s="1"/>
  <c r="R23" i="1"/>
  <c r="S23" i="1" s="1"/>
  <c r="AJ23" i="1" s="1"/>
  <c r="R17" i="1"/>
  <c r="S17" i="1" s="1"/>
  <c r="R14" i="1"/>
  <c r="S14" i="1" s="1"/>
  <c r="AJ14" i="1" s="1"/>
  <c r="R13" i="1"/>
  <c r="S13" i="1" s="1"/>
  <c r="AJ13" i="1" s="1"/>
  <c r="R7" i="1"/>
  <c r="S7" i="1" s="1"/>
  <c r="AJ7" i="1" s="1"/>
  <c r="R6" i="1"/>
  <c r="S6" i="1" s="1"/>
  <c r="AJ6" i="1" s="1"/>
  <c r="R11" i="1"/>
  <c r="S11" i="1" s="1"/>
  <c r="AJ11" i="1" s="1"/>
  <c r="R12" i="1"/>
  <c r="S12" i="1" s="1"/>
  <c r="AJ12" i="1" s="1"/>
  <c r="R15" i="1"/>
  <c r="S15" i="1" s="1"/>
  <c r="AJ15" i="1" s="1"/>
  <c r="R18" i="1"/>
  <c r="S18" i="1" s="1"/>
  <c r="AJ18" i="1" s="1"/>
  <c r="R19" i="1"/>
  <c r="S19" i="1" s="1"/>
  <c r="AJ19" i="1" s="1"/>
  <c r="R22" i="1"/>
  <c r="S22" i="1" s="1"/>
  <c r="AJ22" i="1" s="1"/>
  <c r="R24" i="1"/>
  <c r="S24" i="1" s="1"/>
  <c r="AJ24" i="1" s="1"/>
  <c r="R31" i="1"/>
  <c r="S31" i="1" s="1"/>
  <c r="AJ31" i="1" s="1"/>
  <c r="R47" i="1"/>
  <c r="S47" i="1" s="1"/>
  <c r="AJ47" i="1" s="1"/>
  <c r="R56" i="1"/>
  <c r="S56" i="1" s="1"/>
  <c r="AJ56" i="1" s="1"/>
  <c r="R65" i="1"/>
  <c r="S65" i="1" s="1"/>
  <c r="AJ65" i="1" s="1"/>
  <c r="R66" i="1"/>
  <c r="S66" i="1" s="1"/>
  <c r="AJ66" i="1" s="1"/>
  <c r="R68" i="1"/>
  <c r="S68" i="1" s="1"/>
  <c r="AJ68" i="1" s="1"/>
  <c r="R72" i="1"/>
  <c r="S72" i="1" s="1"/>
  <c r="AJ72" i="1" s="1"/>
  <c r="R78" i="1"/>
  <c r="S78" i="1" s="1"/>
  <c r="AJ78" i="1" s="1"/>
  <c r="R80" i="1"/>
  <c r="S80" i="1" s="1"/>
  <c r="AJ80" i="1" s="1"/>
  <c r="R88" i="1"/>
  <c r="S88" i="1" s="1"/>
  <c r="AJ88" i="1" s="1"/>
  <c r="R97" i="1"/>
  <c r="S97" i="1" s="1"/>
  <c r="AJ97" i="1" s="1"/>
  <c r="R98" i="1"/>
  <c r="S98" i="1" s="1"/>
  <c r="AJ98" i="1" s="1"/>
  <c r="R99" i="1"/>
  <c r="S99" i="1" s="1"/>
  <c r="AJ99" i="1" s="1"/>
  <c r="R100" i="1"/>
  <c r="S100" i="1" s="1"/>
  <c r="AJ100" i="1" s="1"/>
  <c r="R101" i="1"/>
  <c r="S101" i="1" s="1"/>
  <c r="AJ101" i="1" s="1"/>
  <c r="P101" i="1"/>
  <c r="X101" i="1" s="1"/>
  <c r="L101" i="1"/>
  <c r="P100" i="1"/>
  <c r="L100" i="1"/>
  <c r="X99" i="1"/>
  <c r="P99" i="1"/>
  <c r="L99" i="1"/>
  <c r="P98" i="1"/>
  <c r="L98" i="1"/>
  <c r="P97" i="1"/>
  <c r="X97" i="1" s="1"/>
  <c r="L97" i="1"/>
  <c r="P96" i="1"/>
  <c r="X96" i="1" s="1"/>
  <c r="L96" i="1"/>
  <c r="P95" i="1"/>
  <c r="X95" i="1" s="1"/>
  <c r="L95" i="1"/>
  <c r="P94" i="1"/>
  <c r="X94" i="1" s="1"/>
  <c r="L94" i="1"/>
  <c r="P93" i="1"/>
  <c r="X93" i="1" s="1"/>
  <c r="L93" i="1"/>
  <c r="P92" i="1"/>
  <c r="X92" i="1" s="1"/>
  <c r="L92" i="1"/>
  <c r="P91" i="1"/>
  <c r="X91" i="1" s="1"/>
  <c r="L91" i="1"/>
  <c r="P90" i="1"/>
  <c r="X90" i="1" s="1"/>
  <c r="L90" i="1"/>
  <c r="P89" i="1"/>
  <c r="X89" i="1" s="1"/>
  <c r="L89" i="1"/>
  <c r="P88" i="1"/>
  <c r="L88" i="1"/>
  <c r="P87" i="1"/>
  <c r="Q87" i="1" s="1"/>
  <c r="L87" i="1"/>
  <c r="P86" i="1"/>
  <c r="L86" i="1"/>
  <c r="P85" i="1"/>
  <c r="Q85" i="1" s="1"/>
  <c r="R85" i="1" s="1"/>
  <c r="S85" i="1" s="1"/>
  <c r="AJ85" i="1" s="1"/>
  <c r="L85" i="1"/>
  <c r="P84" i="1"/>
  <c r="L84" i="1"/>
  <c r="P83" i="1"/>
  <c r="Q83" i="1" s="1"/>
  <c r="L83" i="1"/>
  <c r="P82" i="1"/>
  <c r="L82" i="1"/>
  <c r="F81" i="1"/>
  <c r="E81" i="1"/>
  <c r="L81" i="1" s="1"/>
  <c r="P80" i="1"/>
  <c r="X80" i="1" s="1"/>
  <c r="L80" i="1"/>
  <c r="P79" i="1"/>
  <c r="X79" i="1" s="1"/>
  <c r="L79" i="1"/>
  <c r="P78" i="1"/>
  <c r="X78" i="1" s="1"/>
  <c r="L78" i="1"/>
  <c r="P77" i="1"/>
  <c r="Q77" i="1" s="1"/>
  <c r="R77" i="1" s="1"/>
  <c r="S77" i="1" s="1"/>
  <c r="AJ77" i="1" s="1"/>
  <c r="L77" i="1"/>
  <c r="P76" i="1"/>
  <c r="L76" i="1"/>
  <c r="P75" i="1"/>
  <c r="Q75" i="1" s="1"/>
  <c r="L75" i="1"/>
  <c r="P74" i="1"/>
  <c r="L74" i="1"/>
  <c r="P73" i="1"/>
  <c r="Q73" i="1" s="1"/>
  <c r="R73" i="1" s="1"/>
  <c r="S73" i="1" s="1"/>
  <c r="AJ73" i="1" s="1"/>
  <c r="L73" i="1"/>
  <c r="P72" i="1"/>
  <c r="L72" i="1"/>
  <c r="P71" i="1"/>
  <c r="X71" i="1" s="1"/>
  <c r="L71" i="1"/>
  <c r="P70" i="1"/>
  <c r="X70" i="1" s="1"/>
  <c r="L70" i="1"/>
  <c r="P69" i="1"/>
  <c r="X69" i="1" s="1"/>
  <c r="L69" i="1"/>
  <c r="P68" i="1"/>
  <c r="L68" i="1"/>
  <c r="P67" i="1"/>
  <c r="L67" i="1"/>
  <c r="P66" i="1"/>
  <c r="X66" i="1" s="1"/>
  <c r="L66" i="1"/>
  <c r="P65" i="1"/>
  <c r="X65" i="1" s="1"/>
  <c r="L65" i="1"/>
  <c r="F64" i="1"/>
  <c r="E64" i="1"/>
  <c r="L64" i="1" s="1"/>
  <c r="P63" i="1"/>
  <c r="L63" i="1"/>
  <c r="P62" i="1"/>
  <c r="Q62" i="1" s="1"/>
  <c r="L62" i="1"/>
  <c r="P61" i="1"/>
  <c r="L61" i="1"/>
  <c r="P60" i="1"/>
  <c r="Q60" i="1" s="1"/>
  <c r="R60" i="1" s="1"/>
  <c r="S60" i="1" s="1"/>
  <c r="AJ60" i="1" s="1"/>
  <c r="L60" i="1"/>
  <c r="P59" i="1"/>
  <c r="L59" i="1"/>
  <c r="P58" i="1"/>
  <c r="Q58" i="1" s="1"/>
  <c r="L58" i="1"/>
  <c r="P57" i="1"/>
  <c r="L57" i="1"/>
  <c r="P56" i="1"/>
  <c r="X56" i="1" s="1"/>
  <c r="L56" i="1"/>
  <c r="P55" i="1"/>
  <c r="X55" i="1" s="1"/>
  <c r="L55" i="1"/>
  <c r="P54" i="1"/>
  <c r="X54" i="1" s="1"/>
  <c r="L54" i="1"/>
  <c r="P53" i="1"/>
  <c r="X53" i="1" s="1"/>
  <c r="L53" i="1"/>
  <c r="P52" i="1"/>
  <c r="X52" i="1" s="1"/>
  <c r="L52" i="1"/>
  <c r="P51" i="1"/>
  <c r="X51" i="1" s="1"/>
  <c r="L51" i="1"/>
  <c r="Q50" i="1"/>
  <c r="R50" i="1" s="1"/>
  <c r="P50" i="1"/>
  <c r="X50" i="1" s="1"/>
  <c r="L50" i="1"/>
  <c r="P49" i="1"/>
  <c r="X49" i="1" s="1"/>
  <c r="L49" i="1"/>
  <c r="F48" i="1"/>
  <c r="E48" i="1"/>
  <c r="P48" i="1" s="1"/>
  <c r="Q48" i="1" s="1"/>
  <c r="P47" i="1"/>
  <c r="L47" i="1"/>
  <c r="P46" i="1"/>
  <c r="Q46" i="1" s="1"/>
  <c r="R46" i="1" s="1"/>
  <c r="S46" i="1" s="1"/>
  <c r="AJ46" i="1" s="1"/>
  <c r="L46" i="1"/>
  <c r="P45" i="1"/>
  <c r="L45" i="1"/>
  <c r="P44" i="1"/>
  <c r="Q44" i="1" s="1"/>
  <c r="R44" i="1" s="1"/>
  <c r="L44" i="1"/>
  <c r="F43" i="1"/>
  <c r="E43" i="1"/>
  <c r="L43" i="1" s="1"/>
  <c r="P42" i="1"/>
  <c r="L42" i="1"/>
  <c r="F41" i="1"/>
  <c r="E41" i="1"/>
  <c r="L41" i="1" s="1"/>
  <c r="P40" i="1"/>
  <c r="Q40" i="1" s="1"/>
  <c r="L40" i="1"/>
  <c r="P39" i="1"/>
  <c r="L39" i="1"/>
  <c r="P38" i="1"/>
  <c r="Q38" i="1" s="1"/>
  <c r="L38" i="1"/>
  <c r="P37" i="1"/>
  <c r="L37" i="1"/>
  <c r="P36" i="1"/>
  <c r="Q36" i="1" s="1"/>
  <c r="L36" i="1"/>
  <c r="P35" i="1"/>
  <c r="L35" i="1"/>
  <c r="P34" i="1"/>
  <c r="Q34" i="1" s="1"/>
  <c r="L34" i="1"/>
  <c r="P33" i="1"/>
  <c r="L33" i="1"/>
  <c r="P32" i="1"/>
  <c r="Q32" i="1" s="1"/>
  <c r="L32" i="1"/>
  <c r="P31" i="1"/>
  <c r="X31" i="1" s="1"/>
  <c r="L31" i="1"/>
  <c r="P30" i="1"/>
  <c r="X30" i="1" s="1"/>
  <c r="L30" i="1"/>
  <c r="P29" i="1"/>
  <c r="X29" i="1" s="1"/>
  <c r="L29" i="1"/>
  <c r="P28" i="1"/>
  <c r="X28" i="1" s="1"/>
  <c r="L28" i="1"/>
  <c r="F27" i="1"/>
  <c r="E27" i="1"/>
  <c r="P27" i="1" s="1"/>
  <c r="P26" i="1"/>
  <c r="X26" i="1" s="1"/>
  <c r="L26" i="1"/>
  <c r="P25" i="1"/>
  <c r="X25" i="1" s="1"/>
  <c r="L25" i="1"/>
  <c r="P24" i="1"/>
  <c r="X24" i="1" s="1"/>
  <c r="L24" i="1"/>
  <c r="P23" i="1"/>
  <c r="L23" i="1"/>
  <c r="P22" i="1"/>
  <c r="X22" i="1" s="1"/>
  <c r="L22" i="1"/>
  <c r="P21" i="1"/>
  <c r="X21" i="1" s="1"/>
  <c r="L21" i="1"/>
  <c r="F20" i="1"/>
  <c r="E20" i="1"/>
  <c r="P20" i="1" s="1"/>
  <c r="P19" i="1"/>
  <c r="L19" i="1"/>
  <c r="P18" i="1"/>
  <c r="X18" i="1" s="1"/>
  <c r="L18" i="1"/>
  <c r="P17" i="1"/>
  <c r="X17" i="1" s="1"/>
  <c r="L17" i="1"/>
  <c r="P16" i="1"/>
  <c r="X16" i="1" s="1"/>
  <c r="L16" i="1"/>
  <c r="P15" i="1"/>
  <c r="L15" i="1"/>
  <c r="P14" i="1"/>
  <c r="X14" i="1" s="1"/>
  <c r="L14" i="1"/>
  <c r="P13" i="1"/>
  <c r="X13" i="1" s="1"/>
  <c r="L13" i="1"/>
  <c r="P12" i="1"/>
  <c r="L12" i="1"/>
  <c r="P11" i="1"/>
  <c r="X11" i="1" s="1"/>
  <c r="L11" i="1"/>
  <c r="P10" i="1"/>
  <c r="X10" i="1" s="1"/>
  <c r="L10" i="1"/>
  <c r="P9" i="1"/>
  <c r="X9" i="1" s="1"/>
  <c r="L9" i="1"/>
  <c r="P8" i="1"/>
  <c r="X8" i="1" s="1"/>
  <c r="L8" i="1"/>
  <c r="P7" i="1"/>
  <c r="X7" i="1" s="1"/>
  <c r="L7" i="1"/>
  <c r="P6" i="1"/>
  <c r="X6" i="1" s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Q17" i="1" l="1"/>
  <c r="X77" i="1"/>
  <c r="W50" i="1"/>
  <c r="S50" i="1"/>
  <c r="AJ50" i="1" s="1"/>
  <c r="Q7" i="1"/>
  <c r="W32" i="1"/>
  <c r="W44" i="1"/>
  <c r="S44" i="1"/>
  <c r="AJ44" i="1" s="1"/>
  <c r="X60" i="1"/>
  <c r="W62" i="1"/>
  <c r="Q90" i="1"/>
  <c r="AJ17" i="1"/>
  <c r="Q26" i="1"/>
  <c r="R26" i="1" s="1"/>
  <c r="X38" i="1"/>
  <c r="Q54" i="1"/>
  <c r="Q71" i="1"/>
  <c r="W72" i="1"/>
  <c r="X83" i="1"/>
  <c r="Q94" i="1"/>
  <c r="W29" i="1"/>
  <c r="Q9" i="1"/>
  <c r="R9" i="1" s="1"/>
  <c r="W11" i="1"/>
  <c r="Q14" i="1"/>
  <c r="Q20" i="1"/>
  <c r="R20" i="1" s="1"/>
  <c r="S20" i="1" s="1"/>
  <c r="AJ20" i="1" s="1"/>
  <c r="Q29" i="1"/>
  <c r="X34" i="1"/>
  <c r="X44" i="1"/>
  <c r="Q52" i="1"/>
  <c r="R52" i="1" s="1"/>
  <c r="S52" i="1" s="1"/>
  <c r="AJ52" i="1" s="1"/>
  <c r="W58" i="1"/>
  <c r="Q69" i="1"/>
  <c r="X73" i="1"/>
  <c r="X87" i="1"/>
  <c r="Q92" i="1"/>
  <c r="R92" i="1" s="1"/>
  <c r="Q96" i="1"/>
  <c r="W96" i="1" s="1"/>
  <c r="W77" i="1"/>
  <c r="W31" i="1"/>
  <c r="W25" i="1"/>
  <c r="W93" i="1"/>
  <c r="P41" i="1"/>
  <c r="X41" i="1" s="1"/>
  <c r="P64" i="1"/>
  <c r="Q64" i="1" s="1"/>
  <c r="W101" i="1"/>
  <c r="W97" i="1"/>
  <c r="W89" i="1"/>
  <c r="W65" i="1"/>
  <c r="E5" i="1"/>
  <c r="Q6" i="1"/>
  <c r="Q8" i="1"/>
  <c r="R8" i="1" s="1"/>
  <c r="Q10" i="1"/>
  <c r="R10" i="1" s="1"/>
  <c r="S10" i="1" s="1"/>
  <c r="AJ10" i="1" s="1"/>
  <c r="Q13" i="1"/>
  <c r="Q16" i="1"/>
  <c r="R16" i="1" s="1"/>
  <c r="Q21" i="1"/>
  <c r="R21" i="1" s="1"/>
  <c r="S21" i="1" s="1"/>
  <c r="AJ21" i="1" s="1"/>
  <c r="W22" i="1"/>
  <c r="Q25" i="1"/>
  <c r="Q27" i="1"/>
  <c r="Q28" i="1"/>
  <c r="Q30" i="1"/>
  <c r="X32" i="1"/>
  <c r="X36" i="1"/>
  <c r="X40" i="1"/>
  <c r="F5" i="1"/>
  <c r="P43" i="1"/>
  <c r="Q43" i="1" s="1"/>
  <c r="X46" i="1"/>
  <c r="Q49" i="1"/>
  <c r="R49" i="1" s="1"/>
  <c r="S49" i="1" s="1"/>
  <c r="AJ49" i="1" s="1"/>
  <c r="Q51" i="1"/>
  <c r="Q53" i="1"/>
  <c r="R53" i="1" s="1"/>
  <c r="S53" i="1" s="1"/>
  <c r="AJ53" i="1" s="1"/>
  <c r="Q55" i="1"/>
  <c r="R55" i="1" s="1"/>
  <c r="S55" i="1" s="1"/>
  <c r="AJ55" i="1" s="1"/>
  <c r="X58" i="1"/>
  <c r="X62" i="1"/>
  <c r="Q70" i="1"/>
  <c r="R70" i="1" s="1"/>
  <c r="S70" i="1" s="1"/>
  <c r="AJ70" i="1" s="1"/>
  <c r="X72" i="1"/>
  <c r="X75" i="1"/>
  <c r="Q79" i="1"/>
  <c r="R79" i="1" s="1"/>
  <c r="S79" i="1" s="1"/>
  <c r="AJ79" i="1" s="1"/>
  <c r="W80" i="1"/>
  <c r="P81" i="1"/>
  <c r="X81" i="1" s="1"/>
  <c r="X85" i="1"/>
  <c r="Q89" i="1"/>
  <c r="Q91" i="1"/>
  <c r="Q93" i="1"/>
  <c r="Q95" i="1"/>
  <c r="W99" i="1"/>
  <c r="W85" i="1"/>
  <c r="W73" i="1"/>
  <c r="W36" i="1"/>
  <c r="W40" i="1"/>
  <c r="W90" i="1"/>
  <c r="W7" i="1"/>
  <c r="X12" i="1"/>
  <c r="Q23" i="1"/>
  <c r="X23" i="1"/>
  <c r="W28" i="1"/>
  <c r="W30" i="1"/>
  <c r="Q33" i="1"/>
  <c r="R33" i="1" s="1"/>
  <c r="S33" i="1" s="1"/>
  <c r="AJ33" i="1" s="1"/>
  <c r="X33" i="1"/>
  <c r="W34" i="1"/>
  <c r="Q37" i="1"/>
  <c r="X37" i="1"/>
  <c r="Q42" i="1"/>
  <c r="R42" i="1" s="1"/>
  <c r="S42" i="1" s="1"/>
  <c r="AJ42" i="1" s="1"/>
  <c r="X42" i="1"/>
  <c r="Q45" i="1"/>
  <c r="X45" i="1"/>
  <c r="W52" i="1"/>
  <c r="W54" i="1"/>
  <c r="Q57" i="1"/>
  <c r="X57" i="1"/>
  <c r="Q61" i="1"/>
  <c r="X61" i="1"/>
  <c r="W71" i="1"/>
  <c r="Q74" i="1"/>
  <c r="X74" i="1"/>
  <c r="Q82" i="1"/>
  <c r="X82" i="1"/>
  <c r="Q86" i="1"/>
  <c r="X86" i="1"/>
  <c r="W69" i="1"/>
  <c r="W14" i="1"/>
  <c r="W6" i="1"/>
  <c r="W10" i="1"/>
  <c r="W13" i="1"/>
  <c r="W19" i="1"/>
  <c r="X19" i="1"/>
  <c r="W20" i="1"/>
  <c r="W27" i="1"/>
  <c r="L27" i="1"/>
  <c r="Q35" i="1"/>
  <c r="X35" i="1"/>
  <c r="Q39" i="1"/>
  <c r="X39" i="1"/>
  <c r="X47" i="1"/>
  <c r="W47" i="1"/>
  <c r="W48" i="1"/>
  <c r="Q59" i="1"/>
  <c r="R59" i="1" s="1"/>
  <c r="S59" i="1" s="1"/>
  <c r="AJ59" i="1" s="1"/>
  <c r="X59" i="1"/>
  <c r="W60" i="1"/>
  <c r="Q63" i="1"/>
  <c r="X63" i="1"/>
  <c r="Q67" i="1"/>
  <c r="R67" i="1" s="1"/>
  <c r="S67" i="1" s="1"/>
  <c r="AJ67" i="1" s="1"/>
  <c r="X67" i="1"/>
  <c r="Q76" i="1"/>
  <c r="R76" i="1" s="1"/>
  <c r="S76" i="1" s="1"/>
  <c r="AJ76" i="1" s="1"/>
  <c r="X76" i="1"/>
  <c r="Q84" i="1"/>
  <c r="X84" i="1"/>
  <c r="W88" i="1"/>
  <c r="X88" i="1"/>
  <c r="W94" i="1"/>
  <c r="W100" i="1"/>
  <c r="X100" i="1"/>
  <c r="W70" i="1"/>
  <c r="W66" i="1"/>
  <c r="W56" i="1"/>
  <c r="W46" i="1"/>
  <c r="W38" i="1"/>
  <c r="W24" i="1"/>
  <c r="W12" i="1"/>
  <c r="W15" i="1"/>
  <c r="X15" i="1"/>
  <c r="W17" i="1"/>
  <c r="L20" i="1"/>
  <c r="X27" i="1"/>
  <c r="L48" i="1"/>
  <c r="W68" i="1"/>
  <c r="X68" i="1"/>
  <c r="Q81" i="1"/>
  <c r="R81" i="1" s="1"/>
  <c r="S81" i="1" s="1"/>
  <c r="AJ81" i="1" s="1"/>
  <c r="W98" i="1"/>
  <c r="X98" i="1"/>
  <c r="W95" i="1"/>
  <c r="W91" i="1"/>
  <c r="W87" i="1"/>
  <c r="W83" i="1"/>
  <c r="W75" i="1"/>
  <c r="W51" i="1"/>
  <c r="W18" i="1"/>
  <c r="W78" i="1"/>
  <c r="X20" i="1"/>
  <c r="X48" i="1"/>
  <c r="W8" i="1" l="1"/>
  <c r="S8" i="1"/>
  <c r="W92" i="1"/>
  <c r="S92" i="1"/>
  <c r="AJ92" i="1" s="1"/>
  <c r="W9" i="1"/>
  <c r="S9" i="1"/>
  <c r="AJ9" i="1" s="1"/>
  <c r="W26" i="1"/>
  <c r="S26" i="1"/>
  <c r="AJ26" i="1" s="1"/>
  <c r="W16" i="1"/>
  <c r="S16" i="1"/>
  <c r="AJ16" i="1" s="1"/>
  <c r="X43" i="1"/>
  <c r="P5" i="1"/>
  <c r="W64" i="1"/>
  <c r="L5" i="1"/>
  <c r="W55" i="1"/>
  <c r="W79" i="1"/>
  <c r="X64" i="1"/>
  <c r="Q41" i="1"/>
  <c r="R41" i="1" s="1"/>
  <c r="S41" i="1" s="1"/>
  <c r="AJ41" i="1" s="1"/>
  <c r="W53" i="1"/>
  <c r="W49" i="1"/>
  <c r="W21" i="1"/>
  <c r="W43" i="1"/>
  <c r="W84" i="1"/>
  <c r="W76" i="1"/>
  <c r="W67" i="1"/>
  <c r="W63" i="1"/>
  <c r="W59" i="1"/>
  <c r="W86" i="1"/>
  <c r="W82" i="1"/>
  <c r="W37" i="1"/>
  <c r="W33" i="1"/>
  <c r="W23" i="1"/>
  <c r="W39" i="1"/>
  <c r="W35" i="1"/>
  <c r="W74" i="1"/>
  <c r="W61" i="1"/>
  <c r="W57" i="1"/>
  <c r="W45" i="1"/>
  <c r="W42" i="1"/>
  <c r="W81" i="1"/>
  <c r="AJ8" i="1" l="1"/>
  <c r="AJ5" i="1" s="1"/>
  <c r="S5" i="1"/>
  <c r="R5" i="1"/>
  <c r="Q5" i="1"/>
  <c r="W41" i="1"/>
</calcChain>
</file>

<file path=xl/sharedStrings.xml><?xml version="1.0" encoding="utf-8"?>
<sst xmlns="http://schemas.openxmlformats.org/spreadsheetml/2006/main" count="388" uniqueCount="169">
  <si>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</si>
  <si>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</si>
  <si>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</si>
  <si>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</si>
  <si>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</si>
  <si>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</si>
  <si>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</si>
  <si>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</si>
  <si>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</si>
  <si>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</si>
  <si>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</si>
  <si>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</si>
  <si>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</si>
  <si>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</si>
  <si>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</si>
  <si>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</si>
  <si>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</si>
  <si>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</si>
  <si>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</si>
  <si>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</si>
  <si>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</si>
  <si>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</si>
  <si>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</si>
  <si>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</si>
  <si>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</si>
  <si>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</si>
  <si>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</si>
  <si>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</si>
  <si>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</si>
  <si>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</si>
  <si>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</si>
  <si>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</si>
  <si>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</si>
  <si>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</si>
  <si>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>26,05,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</si>
  <si>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</si>
  <si>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</si>
  <si>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</si>
  <si>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</si>
  <si>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</si>
  <si>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</si>
  <si>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</si>
  <si>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</si>
  <si>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</si>
  <si>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</si>
  <si>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</si>
  <si>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</si>
  <si>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</si>
  <si>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</si>
  <si>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</si>
  <si>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</si>
  <si>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</si>
  <si>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</si>
  <si>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</si>
  <si>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</si>
  <si>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20,06,25 филиал обнулил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</si>
  <si>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</si>
  <si>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</si>
  <si>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</si>
  <si>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дубль на 219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</si>
  <si>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</si>
  <si>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</si>
  <si>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</si>
  <si>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</si>
  <si>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</si>
  <si>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</si>
  <si>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</si>
  <si>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</si>
  <si>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</si>
  <si>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</si>
  <si>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</si>
  <si>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</si>
  <si>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</si>
  <si>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</si>
  <si>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</si>
  <si>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</si>
  <si>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</si>
  <si>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</si>
  <si>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</si>
  <si>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</si>
  <si>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</si>
  <si>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</si>
  <si>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</si>
  <si>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</si>
  <si>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>27,06,25 филиал обнулил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</si>
  <si>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</si>
  <si>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</si>
  <si>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</si>
  <si>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</si>
  <si>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</si>
  <si>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</si>
  <si>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</si>
  <si>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опт</t>
    </r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</si>
  <si>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</si>
  <si>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</si>
  <si>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</si>
  <si>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</si>
  <si>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</si>
  <si>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</si>
  <si>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</si>
  <si>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</si>
  <si>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</si>
  <si>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</si>
  <si>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</si>
  <si>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</si>
  <si>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</si>
  <si>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</si>
  <si>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</si>
  <si>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</si>
  <si>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</si>
  <si>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</si>
  <si>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</si>
  <si>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</si>
  <si>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</si>
  <si>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</si>
  <si>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481  Колбаса Филейная оригинальная ВЕС 1,87кг ТМ Особый рецепт большой батон  ПОКОМ</t>
  </si>
  <si>
    <t>дубль на 481 / не правильно оприходован товар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</si>
  <si>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</si>
  <si>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</si>
  <si>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</si>
  <si>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</si>
  <si>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</si>
  <si>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</si>
  <si>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</si>
  <si>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</si>
  <si>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</si>
  <si>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>выводим из матрицы, не продаём и уходит в просрок</t>
  </si>
  <si>
    <t xml:space="preserve"> 483  Колбаса Молочная Традиционная ТМ Стародворье в оболочке полиамид 0,4 кг. ПОКОМ 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</si>
  <si>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</si>
  <si>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</si>
  <si>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</si>
  <si>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</si>
  <si>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</si>
  <si>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</si>
  <si>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</si>
  <si>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</si>
  <si>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>нужно увеличить продажи</t>
  </si>
  <si>
    <t xml:space="preserve"> 522  Колбаса Гвардейская с/к ТМ Стародворье 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</si>
  <si>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новинка</t>
    </r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</si>
  <si>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</si>
  <si>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</si>
  <si>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</si>
  <si>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</si>
  <si>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</si>
  <si>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</si>
  <si>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</si>
  <si>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</si>
  <si>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</si>
  <si>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</si>
  <si>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</si>
  <si>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</si>
  <si>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</si>
  <si>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</si>
  <si>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</si>
  <si>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470 филедворская по стародворски</t>
  </si>
  <si>
    <t>004 вязанка со шпиком ВЕС</t>
  </si>
  <si>
    <t>022 вязанка со шпиком 0,5</t>
  </si>
  <si>
    <t>043 ветчина нежная 0,4</t>
  </si>
  <si>
    <t>065 колбаса молочная по стародворски 0,5</t>
  </si>
  <si>
    <t>240 колбаса салями охотничья ВЕС</t>
  </si>
  <si>
    <t>379 колбаса балыкбургская с копчёным балыком 0,28</t>
  </si>
  <si>
    <t>колбаса княжеская бордо ВЕС</t>
  </si>
  <si>
    <t>сосиски вязанка молочные 0,37</t>
  </si>
  <si>
    <t>копчёные колбасы Краковюрст с изысканными пряностями копчёные 0,2</t>
  </si>
  <si>
    <t>итого</t>
  </si>
  <si>
    <t>заказ</t>
  </si>
  <si>
    <t>13,07,</t>
  </si>
  <si>
    <t>17,07,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</si>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</sst>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3" fillId="6" borderId="0" xfId="1" applyNumberFormat="1" applyFont="1" applyFill="1"/>
    <xf numFmtId="164" fontId="1" fillId="7" borderId="0" xfId="1" applyNumberFormat="1" applyFill="1"/>
    <xf numFmtId="164" fontId="4" fillId="2" borderId="0" xfId="1" applyNumberFormat="1" applyFont="1" applyFill="1"/>
    <xf numFmtId="164" fontId="2" fillId="8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1" xfId="1" applyNumberFormat="1" applyFill="1" applyBorder="1"/>
    <xf numFmtId="164" fontId="5" fillId="9" borderId="0" xfId="1" applyNumberFormat="1" applyFont="1" applyFill="1"/>
    <xf numFmtId="164" fontId="6" fillId="5" borderId="0" xfId="1" applyNumberFormat="1" applyFont="1" applyFill="1"/>
    <xf numFmtId="164" fontId="6" fillId="9" borderId="0" xfId="1" applyNumberFormat="1" applyFont="1" applyFill="1"/>
    <xf numFmtId="164" fontId="1" fillId="0" borderId="0" xfId="1" applyNumberFormat="1" applyFill="1"/>
    <xf numFmtId="164" fontId="6" fillId="0" borderId="0" xfId="1" applyNumberFormat="1" applyFont="1"/>
    <xf numFmtId="164" fontId="1" fillId="10" borderId="0" xfId="1" applyNumberFormat="1" applyFill="1"/>
    <xf numFmtId="164" fontId="1" fillId="10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6"/>
  <sheetViews>
    <sheetView tabSelected="1" zoomScale="85" zoomScaleNormal="85" workbookViewId="0">
      <pane xSplit="2" ySplit="5" topLeftCell="C33" activePane="bottomRight" state="frozen"/>
      <selection pane="topRight"/>
      <selection pane="bottomLeft"/>
      <selection pane="bottomRight" activeCell="AI55" sqref="AI55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5" width="0.42578125" customWidth="1"/>
    <col min="16" max="21" width="7" customWidth="1"/>
    <col min="22" max="22" width="15.140625" customWidth="1"/>
    <col min="23" max="24" width="5" customWidth="1"/>
    <col min="25" max="34" width="6" customWidth="1"/>
    <col min="35" max="35" width="29.5703125" customWidth="1"/>
    <col min="36" max="37" width="7" customWidth="1"/>
    <col min="38" max="54" width="3" customWidth="1"/>
  </cols>
  <sheetData>
    <row r="1" spans="1:54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3" t="s">
        <v>16</v>
      </c>
      <c r="R3" s="13" t="s">
        <v>164</v>
      </c>
      <c r="S3" s="13" t="s">
        <v>165</v>
      </c>
      <c r="T3" s="13" t="s">
        <v>165</v>
      </c>
      <c r="U3" s="14" t="s">
        <v>17</v>
      </c>
      <c r="V3" s="14" t="s">
        <v>18</v>
      </c>
      <c r="W3" s="4" t="s">
        <v>19</v>
      </c>
      <c r="X3" s="4" t="s">
        <v>20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22</v>
      </c>
      <c r="AJ3" s="4" t="s">
        <v>23</v>
      </c>
      <c r="AK3" s="4" t="s">
        <v>23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/>
      <c r="R4" s="2"/>
      <c r="S4" s="2" t="s">
        <v>166</v>
      </c>
      <c r="T4" s="2" t="s">
        <v>167</v>
      </c>
      <c r="U4" s="2"/>
      <c r="V4" s="2"/>
      <c r="W4" s="2"/>
      <c r="X4" s="2"/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/>
      <c r="AJ4" s="2" t="s">
        <v>166</v>
      </c>
      <c r="AK4" s="2" t="s">
        <v>167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>
      <c r="A5" s="2"/>
      <c r="B5" s="2"/>
      <c r="C5" s="2"/>
      <c r="D5" s="2"/>
      <c r="E5" s="6">
        <f>SUM(E6:E496)</f>
        <v>24665.436999999998</v>
      </c>
      <c r="F5" s="6">
        <f>SUM(F6:F496)</f>
        <v>18647.709999999995</v>
      </c>
      <c r="G5" s="3"/>
      <c r="H5" s="2"/>
      <c r="I5" s="2"/>
      <c r="J5" s="2"/>
      <c r="K5" s="6">
        <f t="shared" ref="K5:U5" si="0">SUM(K6:K496)</f>
        <v>29128.278000000002</v>
      </c>
      <c r="L5" s="6">
        <f t="shared" si="0"/>
        <v>-4462.8409999999976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4933.0873999999994</v>
      </c>
      <c r="Q5" s="6">
        <f t="shared" si="0"/>
        <v>32711.333599999991</v>
      </c>
      <c r="R5" s="6">
        <f t="shared" si="0"/>
        <v>33839.774799999999</v>
      </c>
      <c r="S5" s="6">
        <f t="shared" si="0"/>
        <v>29739.774799999996</v>
      </c>
      <c r="T5" s="6">
        <f t="shared" ref="T5" si="1">SUM(T6:T496)</f>
        <v>4100</v>
      </c>
      <c r="U5" s="6">
        <f t="shared" si="0"/>
        <v>22990</v>
      </c>
      <c r="V5" s="2"/>
      <c r="W5" s="2"/>
      <c r="X5" s="2"/>
      <c r="Y5" s="6">
        <f t="shared" ref="Y5:AH5" si="2">SUM(Y6:Y496)</f>
        <v>3860.470600000001</v>
      </c>
      <c r="Z5" s="6">
        <f t="shared" si="2"/>
        <v>4383.8856000000005</v>
      </c>
      <c r="AA5" s="6">
        <f t="shared" si="2"/>
        <v>4266.2426000000005</v>
      </c>
      <c r="AB5" s="6">
        <f t="shared" si="2"/>
        <v>3981.0443999999998</v>
      </c>
      <c r="AC5" s="6">
        <f t="shared" si="2"/>
        <v>3910.7228</v>
      </c>
      <c r="AD5" s="6">
        <f t="shared" si="2"/>
        <v>3756.7597999999989</v>
      </c>
      <c r="AE5" s="6">
        <f t="shared" si="2"/>
        <v>3255.4243999999976</v>
      </c>
      <c r="AF5" s="6">
        <f t="shared" si="2"/>
        <v>3170.2291999999989</v>
      </c>
      <c r="AG5" s="6">
        <f t="shared" si="2"/>
        <v>3008.6004000000007</v>
      </c>
      <c r="AH5" s="6">
        <f t="shared" si="2"/>
        <v>2815.5691999999999</v>
      </c>
      <c r="AI5" s="2"/>
      <c r="AJ5" s="6">
        <f>SUM(AJ6:AJ496)</f>
        <v>17670</v>
      </c>
      <c r="AK5" s="6">
        <f>SUM(AK6:AK496)</f>
        <v>2642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>
      <c r="A6" s="2" t="s">
        <v>36</v>
      </c>
      <c r="B6" s="2" t="s">
        <v>37</v>
      </c>
      <c r="C6" s="2">
        <v>594.92600000000004</v>
      </c>
      <c r="D6" s="2">
        <v>69.227000000000004</v>
      </c>
      <c r="E6" s="2">
        <v>247.56200000000001</v>
      </c>
      <c r="F6" s="2">
        <v>136.02099999999999</v>
      </c>
      <c r="G6" s="3">
        <v>1</v>
      </c>
      <c r="H6" s="2">
        <v>50</v>
      </c>
      <c r="I6" s="2" t="s">
        <v>38</v>
      </c>
      <c r="J6" s="2"/>
      <c r="K6" s="2">
        <v>276.45999999999998</v>
      </c>
      <c r="L6" s="2">
        <f t="shared" ref="L6:L37" si="3">E6-K6</f>
        <v>-28.897999999999968</v>
      </c>
      <c r="M6" s="2"/>
      <c r="N6" s="2"/>
      <c r="O6" s="2"/>
      <c r="P6" s="2">
        <f t="shared" ref="P6:P37" si="4">E6/5</f>
        <v>49.5124</v>
      </c>
      <c r="Q6" s="15">
        <f>11*P6-F6</f>
        <v>408.61540000000002</v>
      </c>
      <c r="R6" s="15">
        <f>U6</f>
        <v>450</v>
      </c>
      <c r="S6" s="15">
        <f>R6-T6</f>
        <v>350</v>
      </c>
      <c r="T6" s="15">
        <v>100</v>
      </c>
      <c r="U6" s="15">
        <v>450</v>
      </c>
      <c r="V6" s="2"/>
      <c r="W6" s="2">
        <f>(F6+R6)/P6</f>
        <v>11.835843142323942</v>
      </c>
      <c r="X6" s="2">
        <f t="shared" ref="X6:X37" si="5">F6/P6</f>
        <v>2.7472107997188582</v>
      </c>
      <c r="Y6" s="2">
        <v>33.8446</v>
      </c>
      <c r="Z6" s="2">
        <v>40.542000000000002</v>
      </c>
      <c r="AA6" s="2">
        <v>31.2286</v>
      </c>
      <c r="AB6" s="2">
        <v>42.213799999999999</v>
      </c>
      <c r="AC6" s="2">
        <v>51.212600000000002</v>
      </c>
      <c r="AD6" s="2">
        <v>38.659599999999998</v>
      </c>
      <c r="AE6" s="2">
        <v>42.059600000000003</v>
      </c>
      <c r="AF6" s="2">
        <v>33.5732</v>
      </c>
      <c r="AG6" s="2">
        <v>19.592600000000001</v>
      </c>
      <c r="AH6" s="2">
        <v>26.153400000000001</v>
      </c>
      <c r="AI6" s="2"/>
      <c r="AJ6" s="2">
        <f>ROUND(G6*S6,0)</f>
        <v>350</v>
      </c>
      <c r="AK6" s="2">
        <f>ROUND(G6*T6,0)</f>
        <v>100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>
      <c r="A7" s="2" t="s">
        <v>39</v>
      </c>
      <c r="B7" s="2" t="s">
        <v>37</v>
      </c>
      <c r="C7" s="2">
        <v>202.447</v>
      </c>
      <c r="D7" s="2">
        <v>87.641999999999996</v>
      </c>
      <c r="E7" s="2">
        <v>91.137</v>
      </c>
      <c r="F7" s="2">
        <v>108.953</v>
      </c>
      <c r="G7" s="3">
        <v>1</v>
      </c>
      <c r="H7" s="2">
        <v>45</v>
      </c>
      <c r="I7" s="2" t="s">
        <v>38</v>
      </c>
      <c r="J7" s="2"/>
      <c r="K7" s="2">
        <v>114.423</v>
      </c>
      <c r="L7" s="2">
        <f t="shared" si="3"/>
        <v>-23.286000000000001</v>
      </c>
      <c r="M7" s="2"/>
      <c r="N7" s="2"/>
      <c r="O7" s="2"/>
      <c r="P7" s="2">
        <f t="shared" si="4"/>
        <v>18.227399999999999</v>
      </c>
      <c r="Q7" s="15">
        <f t="shared" ref="Q7" si="6">13*P7-F7</f>
        <v>128.00319999999999</v>
      </c>
      <c r="R7" s="15">
        <f>U7</f>
        <v>100</v>
      </c>
      <c r="S7" s="15">
        <f t="shared" ref="S7:S70" si="7">R7-T7</f>
        <v>100</v>
      </c>
      <c r="T7" s="15"/>
      <c r="U7" s="15">
        <v>100</v>
      </c>
      <c r="V7" s="2"/>
      <c r="W7" s="2">
        <f t="shared" ref="W7:W70" si="8">(F7+R7)/P7</f>
        <v>11.463675565357649</v>
      </c>
      <c r="X7" s="2">
        <f t="shared" si="5"/>
        <v>5.97742958403283</v>
      </c>
      <c r="Y7" s="2">
        <v>16.352399999999999</v>
      </c>
      <c r="Z7" s="2">
        <v>20.542000000000002</v>
      </c>
      <c r="AA7" s="2">
        <v>12.9</v>
      </c>
      <c r="AB7" s="2">
        <v>14.087999999999999</v>
      </c>
      <c r="AC7" s="2">
        <v>18.283799999999999</v>
      </c>
      <c r="AD7" s="2">
        <v>18.2134</v>
      </c>
      <c r="AE7" s="2">
        <v>4.8478000000000003</v>
      </c>
      <c r="AF7" s="2">
        <v>15.636799999999999</v>
      </c>
      <c r="AG7" s="2">
        <v>18.6494</v>
      </c>
      <c r="AH7" s="2">
        <v>12.011799999999999</v>
      </c>
      <c r="AI7" s="2"/>
      <c r="AJ7" s="2">
        <f t="shared" ref="AJ7:AJ70" si="9">ROUND(G7*S7,0)</f>
        <v>100</v>
      </c>
      <c r="AK7" s="2">
        <f t="shared" ref="AK7:AK70" si="10">ROUND(G7*T7,0)</f>
        <v>0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>
      <c r="A8" s="2" t="s">
        <v>40</v>
      </c>
      <c r="B8" s="2" t="s">
        <v>37</v>
      </c>
      <c r="C8" s="2">
        <v>151.268</v>
      </c>
      <c r="D8" s="2">
        <v>48.866999999999997</v>
      </c>
      <c r="E8" s="2">
        <v>100.39</v>
      </c>
      <c r="F8" s="2">
        <v>47.341000000000001</v>
      </c>
      <c r="G8" s="3">
        <v>1</v>
      </c>
      <c r="H8" s="2">
        <v>45</v>
      </c>
      <c r="I8" s="2" t="s">
        <v>38</v>
      </c>
      <c r="J8" s="2"/>
      <c r="K8" s="2">
        <v>127.995</v>
      </c>
      <c r="L8" s="2">
        <f t="shared" si="3"/>
        <v>-27.605000000000004</v>
      </c>
      <c r="M8" s="2"/>
      <c r="N8" s="2"/>
      <c r="O8" s="2"/>
      <c r="P8" s="2">
        <f t="shared" si="4"/>
        <v>20.077999999999999</v>
      </c>
      <c r="Q8" s="15">
        <f>10*P8-F8</f>
        <v>153.43899999999999</v>
      </c>
      <c r="R8" s="15">
        <f t="shared" ref="R8:R70" si="11">Q8</f>
        <v>153.43899999999999</v>
      </c>
      <c r="S8" s="15">
        <f t="shared" si="7"/>
        <v>153.43899999999999</v>
      </c>
      <c r="T8" s="15"/>
      <c r="U8" s="15"/>
      <c r="V8" s="2"/>
      <c r="W8" s="2">
        <f t="shared" si="8"/>
        <v>10</v>
      </c>
      <c r="X8" s="2">
        <f t="shared" si="5"/>
        <v>2.3578543679649369</v>
      </c>
      <c r="Y8" s="2">
        <v>22.625800000000002</v>
      </c>
      <c r="Z8" s="2">
        <v>17.739999999999998</v>
      </c>
      <c r="AA8" s="2">
        <v>18.519600000000001</v>
      </c>
      <c r="AB8" s="2">
        <v>15.553599999999999</v>
      </c>
      <c r="AC8" s="2">
        <v>16.6568</v>
      </c>
      <c r="AD8" s="2">
        <v>15.034599999999999</v>
      </c>
      <c r="AE8" s="2">
        <v>14.4206</v>
      </c>
      <c r="AF8" s="2">
        <v>14.4094</v>
      </c>
      <c r="AG8" s="2">
        <v>12.667</v>
      </c>
      <c r="AH8" s="2">
        <v>11.263400000000001</v>
      </c>
      <c r="AI8" s="2"/>
      <c r="AJ8" s="2">
        <f t="shared" si="9"/>
        <v>153</v>
      </c>
      <c r="AK8" s="2">
        <f t="shared" si="10"/>
        <v>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>
      <c r="A9" s="2" t="s">
        <v>41</v>
      </c>
      <c r="B9" s="2" t="s">
        <v>42</v>
      </c>
      <c r="C9" s="2">
        <v>460</v>
      </c>
      <c r="D9" s="2">
        <v>48</v>
      </c>
      <c r="E9" s="2">
        <v>395</v>
      </c>
      <c r="F9" s="2">
        <v>33</v>
      </c>
      <c r="G9" s="3">
        <v>0.4</v>
      </c>
      <c r="H9" s="2">
        <v>50</v>
      </c>
      <c r="I9" s="2" t="s">
        <v>38</v>
      </c>
      <c r="J9" s="2"/>
      <c r="K9" s="2">
        <v>413</v>
      </c>
      <c r="L9" s="2">
        <f t="shared" si="3"/>
        <v>-18</v>
      </c>
      <c r="M9" s="2"/>
      <c r="N9" s="2"/>
      <c r="O9" s="2"/>
      <c r="P9" s="2">
        <f t="shared" si="4"/>
        <v>79</v>
      </c>
      <c r="Q9" s="15">
        <f>8*P9-F9</f>
        <v>599</v>
      </c>
      <c r="R9" s="15">
        <f t="shared" si="11"/>
        <v>599</v>
      </c>
      <c r="S9" s="15">
        <f t="shared" si="7"/>
        <v>599</v>
      </c>
      <c r="T9" s="15"/>
      <c r="U9" s="15"/>
      <c r="V9" s="2"/>
      <c r="W9" s="2">
        <f t="shared" si="8"/>
        <v>8</v>
      </c>
      <c r="X9" s="2">
        <f t="shared" si="5"/>
        <v>0.41772151898734178</v>
      </c>
      <c r="Y9" s="2">
        <v>71.599999999999994</v>
      </c>
      <c r="Z9" s="2">
        <v>65</v>
      </c>
      <c r="AA9" s="2">
        <v>62</v>
      </c>
      <c r="AB9" s="2">
        <v>62.2</v>
      </c>
      <c r="AC9" s="2">
        <v>80.546000000000006</v>
      </c>
      <c r="AD9" s="2">
        <v>66.567800000000005</v>
      </c>
      <c r="AE9" s="2">
        <v>59.8</v>
      </c>
      <c r="AF9" s="2">
        <v>52.2</v>
      </c>
      <c r="AG9" s="2">
        <v>45.8</v>
      </c>
      <c r="AH9" s="2">
        <v>47.27</v>
      </c>
      <c r="AI9" s="2"/>
      <c r="AJ9" s="2">
        <f t="shared" si="9"/>
        <v>240</v>
      </c>
      <c r="AK9" s="2">
        <f t="shared" si="10"/>
        <v>0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>
      <c r="A10" s="2" t="s">
        <v>43</v>
      </c>
      <c r="B10" s="2" t="s">
        <v>42</v>
      </c>
      <c r="C10" s="2">
        <v>729</v>
      </c>
      <c r="D10" s="2">
        <v>193</v>
      </c>
      <c r="E10" s="2">
        <v>562</v>
      </c>
      <c r="F10" s="2">
        <v>142</v>
      </c>
      <c r="G10" s="3">
        <v>0.33</v>
      </c>
      <c r="H10" s="2">
        <v>45</v>
      </c>
      <c r="I10" s="2" t="s">
        <v>38</v>
      </c>
      <c r="J10" s="2"/>
      <c r="K10" s="2">
        <v>574</v>
      </c>
      <c r="L10" s="2">
        <f t="shared" si="3"/>
        <v>-12</v>
      </c>
      <c r="M10" s="2"/>
      <c r="N10" s="2"/>
      <c r="O10" s="2"/>
      <c r="P10" s="2">
        <f t="shared" si="4"/>
        <v>112.4</v>
      </c>
      <c r="Q10" s="15">
        <f>9*P10-F10</f>
        <v>869.6</v>
      </c>
      <c r="R10" s="15">
        <f t="shared" si="11"/>
        <v>869.6</v>
      </c>
      <c r="S10" s="15">
        <f t="shared" si="7"/>
        <v>669.6</v>
      </c>
      <c r="T10" s="15">
        <v>200</v>
      </c>
      <c r="U10" s="15"/>
      <c r="V10" s="2"/>
      <c r="W10" s="2">
        <f t="shared" si="8"/>
        <v>9</v>
      </c>
      <c r="X10" s="2">
        <f t="shared" si="5"/>
        <v>1.2633451957295374</v>
      </c>
      <c r="Y10" s="2">
        <v>90.681600000000003</v>
      </c>
      <c r="Z10" s="2">
        <v>90.4</v>
      </c>
      <c r="AA10" s="2">
        <v>84.8</v>
      </c>
      <c r="AB10" s="2">
        <v>74.400000000000006</v>
      </c>
      <c r="AC10" s="2">
        <v>90.6</v>
      </c>
      <c r="AD10" s="2">
        <v>79.599999999999994</v>
      </c>
      <c r="AE10" s="2">
        <v>47.8</v>
      </c>
      <c r="AF10" s="2">
        <v>42.6</v>
      </c>
      <c r="AG10" s="2">
        <v>63</v>
      </c>
      <c r="AH10" s="2">
        <v>71.599999999999994</v>
      </c>
      <c r="AI10" s="2"/>
      <c r="AJ10" s="2">
        <f t="shared" si="9"/>
        <v>221</v>
      </c>
      <c r="AK10" s="2">
        <f t="shared" si="10"/>
        <v>66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>
      <c r="A11" s="7" t="s">
        <v>44</v>
      </c>
      <c r="B11" s="7" t="s">
        <v>42</v>
      </c>
      <c r="C11" s="7"/>
      <c r="D11" s="7"/>
      <c r="E11" s="7"/>
      <c r="F11" s="7"/>
      <c r="G11" s="8">
        <v>0</v>
      </c>
      <c r="H11" s="7">
        <v>40</v>
      </c>
      <c r="I11" s="7" t="s">
        <v>38</v>
      </c>
      <c r="J11" s="7"/>
      <c r="K11" s="7"/>
      <c r="L11" s="7">
        <f t="shared" si="3"/>
        <v>0</v>
      </c>
      <c r="M11" s="7"/>
      <c r="N11" s="7"/>
      <c r="O11" s="7"/>
      <c r="P11" s="7">
        <f t="shared" si="4"/>
        <v>0</v>
      </c>
      <c r="Q11" s="16"/>
      <c r="R11" s="15">
        <f t="shared" si="11"/>
        <v>0</v>
      </c>
      <c r="S11" s="15">
        <f t="shared" si="7"/>
        <v>0</v>
      </c>
      <c r="T11" s="15"/>
      <c r="U11" s="16"/>
      <c r="V11" s="7"/>
      <c r="W11" s="2" t="e">
        <f t="shared" si="8"/>
        <v>#DIV/0!</v>
      </c>
      <c r="X11" s="7" t="e">
        <f t="shared" si="5"/>
        <v>#DIV/0!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 t="s">
        <v>45</v>
      </c>
      <c r="AJ11" s="2">
        <f t="shared" si="9"/>
        <v>0</v>
      </c>
      <c r="AK11" s="2">
        <f t="shared" si="10"/>
        <v>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>
      <c r="A12" s="2" t="s">
        <v>46</v>
      </c>
      <c r="B12" s="2" t="s">
        <v>42</v>
      </c>
      <c r="C12" s="2">
        <v>427</v>
      </c>
      <c r="D12" s="2">
        <v>43</v>
      </c>
      <c r="E12" s="2">
        <v>89</v>
      </c>
      <c r="F12" s="2">
        <v>278</v>
      </c>
      <c r="G12" s="3">
        <v>0.17</v>
      </c>
      <c r="H12" s="2">
        <v>180</v>
      </c>
      <c r="I12" s="2" t="s">
        <v>38</v>
      </c>
      <c r="J12" s="2"/>
      <c r="K12" s="2">
        <v>89</v>
      </c>
      <c r="L12" s="2">
        <f t="shared" si="3"/>
        <v>0</v>
      </c>
      <c r="M12" s="2"/>
      <c r="N12" s="2"/>
      <c r="O12" s="2"/>
      <c r="P12" s="2">
        <f t="shared" si="4"/>
        <v>17.8</v>
      </c>
      <c r="Q12" s="15"/>
      <c r="R12" s="15">
        <f t="shared" si="11"/>
        <v>0</v>
      </c>
      <c r="S12" s="15">
        <f t="shared" si="7"/>
        <v>0</v>
      </c>
      <c r="T12" s="15"/>
      <c r="U12" s="15"/>
      <c r="V12" s="2"/>
      <c r="W12" s="2">
        <f t="shared" si="8"/>
        <v>15.617977528089886</v>
      </c>
      <c r="X12" s="2">
        <f t="shared" si="5"/>
        <v>15.617977528089886</v>
      </c>
      <c r="Y12" s="2">
        <v>10.6</v>
      </c>
      <c r="Z12" s="2">
        <v>12.8</v>
      </c>
      <c r="AA12" s="2">
        <v>15.2</v>
      </c>
      <c r="AB12" s="2">
        <v>17.2</v>
      </c>
      <c r="AC12" s="2">
        <v>19.399999999999999</v>
      </c>
      <c r="AD12" s="2">
        <v>8</v>
      </c>
      <c r="AE12" s="2">
        <v>12</v>
      </c>
      <c r="AF12" s="2">
        <v>18.2</v>
      </c>
      <c r="AG12" s="2">
        <v>12.4</v>
      </c>
      <c r="AH12" s="2">
        <v>5.4</v>
      </c>
      <c r="AI12" s="18" t="s">
        <v>47</v>
      </c>
      <c r="AJ12" s="2">
        <f t="shared" si="9"/>
        <v>0</v>
      </c>
      <c r="AK12" s="2">
        <f t="shared" si="10"/>
        <v>0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>
      <c r="A13" s="2" t="s">
        <v>48</v>
      </c>
      <c r="B13" s="2" t="s">
        <v>42</v>
      </c>
      <c r="C13" s="2">
        <v>237</v>
      </c>
      <c r="D13" s="2">
        <v>96</v>
      </c>
      <c r="E13" s="2">
        <v>204</v>
      </c>
      <c r="F13" s="2">
        <v>-1</v>
      </c>
      <c r="G13" s="3">
        <v>0.3</v>
      </c>
      <c r="H13" s="2">
        <v>40</v>
      </c>
      <c r="I13" s="2" t="s">
        <v>38</v>
      </c>
      <c r="J13" s="2"/>
      <c r="K13" s="2">
        <v>233</v>
      </c>
      <c r="L13" s="2">
        <f t="shared" si="3"/>
        <v>-29</v>
      </c>
      <c r="M13" s="2"/>
      <c r="N13" s="2"/>
      <c r="O13" s="2"/>
      <c r="P13" s="2">
        <f t="shared" si="4"/>
        <v>40.799999999999997</v>
      </c>
      <c r="Q13" s="15">
        <f>8*P13-F13</f>
        <v>327.39999999999998</v>
      </c>
      <c r="R13" s="15">
        <f t="shared" ref="R13:R14" si="12">U13</f>
        <v>400</v>
      </c>
      <c r="S13" s="15">
        <f t="shared" si="7"/>
        <v>400</v>
      </c>
      <c r="T13" s="15"/>
      <c r="U13" s="15">
        <v>400</v>
      </c>
      <c r="V13" s="2"/>
      <c r="W13" s="2">
        <f t="shared" si="8"/>
        <v>9.7794117647058822</v>
      </c>
      <c r="X13" s="2">
        <f t="shared" si="5"/>
        <v>-2.4509803921568631E-2</v>
      </c>
      <c r="Y13" s="2">
        <v>34.6</v>
      </c>
      <c r="Z13" s="2">
        <v>34.200000000000003</v>
      </c>
      <c r="AA13" s="2">
        <v>30</v>
      </c>
      <c r="AB13" s="2">
        <v>29.4</v>
      </c>
      <c r="AC13" s="2">
        <v>40.4</v>
      </c>
      <c r="AD13" s="2">
        <v>34.200000000000003</v>
      </c>
      <c r="AE13" s="2">
        <v>30</v>
      </c>
      <c r="AF13" s="2">
        <v>30.4</v>
      </c>
      <c r="AG13" s="2">
        <v>30.4</v>
      </c>
      <c r="AH13" s="2">
        <v>27.8</v>
      </c>
      <c r="AI13" s="2"/>
      <c r="AJ13" s="2">
        <f t="shared" si="9"/>
        <v>120</v>
      </c>
      <c r="AK13" s="2">
        <f t="shared" si="10"/>
        <v>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>
      <c r="A14" s="2" t="s">
        <v>49</v>
      </c>
      <c r="B14" s="2" t="s">
        <v>42</v>
      </c>
      <c r="C14" s="2">
        <v>199</v>
      </c>
      <c r="D14" s="2">
        <v>52</v>
      </c>
      <c r="E14" s="2">
        <v>152</v>
      </c>
      <c r="F14" s="2">
        <v>42</v>
      </c>
      <c r="G14" s="3">
        <v>0.17</v>
      </c>
      <c r="H14" s="2">
        <v>180</v>
      </c>
      <c r="I14" s="2" t="s">
        <v>38</v>
      </c>
      <c r="J14" s="2"/>
      <c r="K14" s="2">
        <v>169</v>
      </c>
      <c r="L14" s="2">
        <f t="shared" si="3"/>
        <v>-17</v>
      </c>
      <c r="M14" s="2"/>
      <c r="N14" s="2"/>
      <c r="O14" s="2"/>
      <c r="P14" s="2">
        <f t="shared" si="4"/>
        <v>30.4</v>
      </c>
      <c r="Q14" s="15">
        <f>9*P14-F14</f>
        <v>231.59999999999997</v>
      </c>
      <c r="R14" s="15">
        <f t="shared" si="12"/>
        <v>250</v>
      </c>
      <c r="S14" s="15">
        <f t="shared" si="7"/>
        <v>250</v>
      </c>
      <c r="T14" s="15"/>
      <c r="U14" s="15">
        <v>250</v>
      </c>
      <c r="V14" s="2"/>
      <c r="W14" s="2">
        <f t="shared" si="8"/>
        <v>9.6052631578947381</v>
      </c>
      <c r="X14" s="2">
        <f t="shared" si="5"/>
        <v>1.381578947368421</v>
      </c>
      <c r="Y14" s="2">
        <v>21.8</v>
      </c>
      <c r="Z14" s="2">
        <v>26.4</v>
      </c>
      <c r="AA14" s="2">
        <v>23</v>
      </c>
      <c r="AB14" s="2">
        <v>27.4</v>
      </c>
      <c r="AC14" s="2">
        <v>30.4</v>
      </c>
      <c r="AD14" s="2">
        <v>22</v>
      </c>
      <c r="AE14" s="2">
        <v>29.6</v>
      </c>
      <c r="AF14" s="2">
        <v>23.4</v>
      </c>
      <c r="AG14" s="2">
        <v>17.8</v>
      </c>
      <c r="AH14" s="2">
        <v>17.2</v>
      </c>
      <c r="AI14" s="2"/>
      <c r="AJ14" s="2">
        <f t="shared" si="9"/>
        <v>43</v>
      </c>
      <c r="AK14" s="2">
        <f t="shared" si="10"/>
        <v>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>
      <c r="A15" s="9" t="s">
        <v>50</v>
      </c>
      <c r="B15" s="9" t="s">
        <v>42</v>
      </c>
      <c r="C15" s="9"/>
      <c r="D15" s="9">
        <v>1</v>
      </c>
      <c r="E15" s="9">
        <v>-7</v>
      </c>
      <c r="F15" s="9"/>
      <c r="G15" s="10">
        <v>0</v>
      </c>
      <c r="H15" s="9">
        <v>50</v>
      </c>
      <c r="I15" s="9" t="s">
        <v>51</v>
      </c>
      <c r="J15" s="9"/>
      <c r="K15" s="9">
        <v>4</v>
      </c>
      <c r="L15" s="9">
        <f t="shared" si="3"/>
        <v>-11</v>
      </c>
      <c r="M15" s="9"/>
      <c r="N15" s="9"/>
      <c r="O15" s="9"/>
      <c r="P15" s="9">
        <f t="shared" si="4"/>
        <v>-1.4</v>
      </c>
      <c r="Q15" s="17"/>
      <c r="R15" s="15">
        <f t="shared" si="11"/>
        <v>0</v>
      </c>
      <c r="S15" s="15">
        <f t="shared" si="7"/>
        <v>0</v>
      </c>
      <c r="T15" s="15"/>
      <c r="U15" s="17"/>
      <c r="V15" s="9"/>
      <c r="W15" s="2">
        <f t="shared" si="8"/>
        <v>0</v>
      </c>
      <c r="X15" s="9">
        <f t="shared" si="5"/>
        <v>0</v>
      </c>
      <c r="Y15" s="9">
        <v>-0.6</v>
      </c>
      <c r="Z15" s="9">
        <v>-1</v>
      </c>
      <c r="AA15" s="9">
        <v>-1.4</v>
      </c>
      <c r="AB15" s="9">
        <v>-2.8</v>
      </c>
      <c r="AC15" s="9">
        <v>0</v>
      </c>
      <c r="AD15" s="9">
        <v>-2.4</v>
      </c>
      <c r="AE15" s="9">
        <v>11.6</v>
      </c>
      <c r="AF15" s="9">
        <v>13.6</v>
      </c>
      <c r="AG15" s="9">
        <v>6.6</v>
      </c>
      <c r="AH15" s="9">
        <v>7.6</v>
      </c>
      <c r="AI15" s="9" t="s">
        <v>52</v>
      </c>
      <c r="AJ15" s="2">
        <f t="shared" si="9"/>
        <v>0</v>
      </c>
      <c r="AK15" s="2">
        <f t="shared" si="10"/>
        <v>0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>
      <c r="A16" s="2" t="s">
        <v>53</v>
      </c>
      <c r="B16" s="2" t="s">
        <v>37</v>
      </c>
      <c r="C16" s="2">
        <v>95.427000000000007</v>
      </c>
      <c r="D16" s="2">
        <v>23.321000000000002</v>
      </c>
      <c r="E16" s="2">
        <v>39.475999999999999</v>
      </c>
      <c r="F16" s="2">
        <v>60.801000000000002</v>
      </c>
      <c r="G16" s="3">
        <v>1</v>
      </c>
      <c r="H16" s="2">
        <v>55</v>
      </c>
      <c r="I16" s="2" t="s">
        <v>38</v>
      </c>
      <c r="J16" s="2"/>
      <c r="K16" s="2">
        <v>55.470999999999997</v>
      </c>
      <c r="L16" s="2">
        <f t="shared" si="3"/>
        <v>-15.994999999999997</v>
      </c>
      <c r="M16" s="2"/>
      <c r="N16" s="2"/>
      <c r="O16" s="2"/>
      <c r="P16" s="2">
        <f t="shared" si="4"/>
        <v>7.8952</v>
      </c>
      <c r="Q16" s="15">
        <f t="shared" ref="Q16" si="13">13*P16-F16</f>
        <v>41.836600000000004</v>
      </c>
      <c r="R16" s="15">
        <f t="shared" si="11"/>
        <v>41.836600000000004</v>
      </c>
      <c r="S16" s="15">
        <f t="shared" si="7"/>
        <v>41.836600000000004</v>
      </c>
      <c r="T16" s="15"/>
      <c r="U16" s="15"/>
      <c r="V16" s="2"/>
      <c r="W16" s="2">
        <f t="shared" si="8"/>
        <v>13</v>
      </c>
      <c r="X16" s="2">
        <f t="shared" si="5"/>
        <v>7.7010082075184929</v>
      </c>
      <c r="Y16" s="2">
        <v>6.5763999999999996</v>
      </c>
      <c r="Z16" s="2">
        <v>9.5614000000000008</v>
      </c>
      <c r="AA16" s="2">
        <v>9.9090000000000007</v>
      </c>
      <c r="AB16" s="2">
        <v>8.9429999999999996</v>
      </c>
      <c r="AC16" s="2">
        <v>8.8496000000000006</v>
      </c>
      <c r="AD16" s="2">
        <v>8.0546000000000006</v>
      </c>
      <c r="AE16" s="2">
        <v>8.8645999999999994</v>
      </c>
      <c r="AF16" s="2">
        <v>11.3268</v>
      </c>
      <c r="AG16" s="2">
        <v>5.8315999999999999</v>
      </c>
      <c r="AH16" s="2">
        <v>4.0628000000000002</v>
      </c>
      <c r="AI16" s="2"/>
      <c r="AJ16" s="2">
        <f t="shared" si="9"/>
        <v>42</v>
      </c>
      <c r="AK16" s="2">
        <f t="shared" si="10"/>
        <v>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2" t="s">
        <v>54</v>
      </c>
      <c r="B17" s="2" t="s">
        <v>37</v>
      </c>
      <c r="C17" s="2">
        <v>2470.8049999999998</v>
      </c>
      <c r="D17" s="2">
        <v>1326.4680000000001</v>
      </c>
      <c r="E17" s="2">
        <v>1362.165</v>
      </c>
      <c r="F17" s="2">
        <v>1102.2180000000001</v>
      </c>
      <c r="G17" s="3">
        <v>1</v>
      </c>
      <c r="H17" s="2">
        <v>50</v>
      </c>
      <c r="I17" s="2" t="s">
        <v>38</v>
      </c>
      <c r="J17" s="2"/>
      <c r="K17" s="2">
        <v>1926.3889999999999</v>
      </c>
      <c r="L17" s="2">
        <f t="shared" si="3"/>
        <v>-564.22399999999993</v>
      </c>
      <c r="M17" s="2"/>
      <c r="N17" s="2"/>
      <c r="O17" s="2"/>
      <c r="P17" s="2">
        <f t="shared" si="4"/>
        <v>272.43299999999999</v>
      </c>
      <c r="Q17" s="15">
        <f>12*P17-F17</f>
        <v>2166.9780000000001</v>
      </c>
      <c r="R17" s="15">
        <f>U17</f>
        <v>1900</v>
      </c>
      <c r="S17" s="15">
        <f t="shared" si="7"/>
        <v>1700</v>
      </c>
      <c r="T17" s="15">
        <v>200</v>
      </c>
      <c r="U17" s="15">
        <v>1900</v>
      </c>
      <c r="V17" s="2"/>
      <c r="W17" s="2">
        <f t="shared" si="8"/>
        <v>11.020023271776914</v>
      </c>
      <c r="X17" s="2">
        <f t="shared" si="5"/>
        <v>4.0458314521368557</v>
      </c>
      <c r="Y17" s="2">
        <v>150.31299999999999</v>
      </c>
      <c r="Z17" s="2">
        <v>247.11500000000001</v>
      </c>
      <c r="AA17" s="2">
        <v>186.2894</v>
      </c>
      <c r="AB17" s="2">
        <v>212.50460000000001</v>
      </c>
      <c r="AC17" s="2">
        <v>183.64019999999999</v>
      </c>
      <c r="AD17" s="2">
        <v>241.5958</v>
      </c>
      <c r="AE17" s="2">
        <v>150.27699999999999</v>
      </c>
      <c r="AF17" s="2">
        <v>135.87100000000001</v>
      </c>
      <c r="AG17" s="2">
        <v>142.15100000000001</v>
      </c>
      <c r="AH17" s="2">
        <v>123.3502</v>
      </c>
      <c r="AI17" s="2" t="s">
        <v>55</v>
      </c>
      <c r="AJ17" s="2">
        <f t="shared" si="9"/>
        <v>1700</v>
      </c>
      <c r="AK17" s="2">
        <f t="shared" si="10"/>
        <v>200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>
      <c r="A18" s="2" t="s">
        <v>56</v>
      </c>
      <c r="B18" s="2" t="s">
        <v>37</v>
      </c>
      <c r="C18" s="2">
        <v>138.13900000000001</v>
      </c>
      <c r="D18" s="2">
        <v>25.378</v>
      </c>
      <c r="E18" s="2">
        <v>30.678999999999998</v>
      </c>
      <c r="F18" s="2">
        <v>105.717</v>
      </c>
      <c r="G18" s="3">
        <v>1</v>
      </c>
      <c r="H18" s="2">
        <v>60</v>
      </c>
      <c r="I18" s="2" t="s">
        <v>38</v>
      </c>
      <c r="J18" s="2"/>
      <c r="K18" s="2">
        <v>33.697000000000003</v>
      </c>
      <c r="L18" s="2">
        <f t="shared" si="3"/>
        <v>-3.0180000000000042</v>
      </c>
      <c r="M18" s="2"/>
      <c r="N18" s="2"/>
      <c r="O18" s="2"/>
      <c r="P18" s="2">
        <f t="shared" si="4"/>
        <v>6.1357999999999997</v>
      </c>
      <c r="Q18" s="15"/>
      <c r="R18" s="15">
        <f t="shared" si="11"/>
        <v>0</v>
      </c>
      <c r="S18" s="15">
        <f t="shared" si="7"/>
        <v>0</v>
      </c>
      <c r="T18" s="15"/>
      <c r="U18" s="15"/>
      <c r="V18" s="2"/>
      <c r="W18" s="2">
        <f t="shared" si="8"/>
        <v>17.229538120538479</v>
      </c>
      <c r="X18" s="2">
        <f t="shared" si="5"/>
        <v>17.229538120538479</v>
      </c>
      <c r="Y18" s="2">
        <v>6.1260000000000003</v>
      </c>
      <c r="Z18" s="2">
        <v>7.0187999999999997</v>
      </c>
      <c r="AA18" s="2">
        <v>10.9238</v>
      </c>
      <c r="AB18" s="2">
        <v>9.6706000000000003</v>
      </c>
      <c r="AC18" s="2">
        <v>9.0648</v>
      </c>
      <c r="AD18" s="2">
        <v>6.28</v>
      </c>
      <c r="AE18" s="2">
        <v>7.7430000000000003</v>
      </c>
      <c r="AF18" s="2">
        <v>4.2244000000000002</v>
      </c>
      <c r="AG18" s="2">
        <v>4.5810000000000004</v>
      </c>
      <c r="AH18" s="2">
        <v>6.1551999999999998</v>
      </c>
      <c r="AI18" s="18" t="s">
        <v>47</v>
      </c>
      <c r="AJ18" s="2">
        <f t="shared" si="9"/>
        <v>0</v>
      </c>
      <c r="AK18" s="2">
        <f t="shared" si="10"/>
        <v>0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>
      <c r="A19" s="9" t="s">
        <v>57</v>
      </c>
      <c r="B19" s="9" t="s">
        <v>37</v>
      </c>
      <c r="C19" s="9"/>
      <c r="D19" s="9"/>
      <c r="E19" s="11">
        <v>2.488</v>
      </c>
      <c r="F19" s="11">
        <v>-2.488</v>
      </c>
      <c r="G19" s="10">
        <v>0</v>
      </c>
      <c r="H19" s="9" t="e">
        <v>#N/A</v>
      </c>
      <c r="I19" s="9" t="s">
        <v>51</v>
      </c>
      <c r="J19" s="9" t="s">
        <v>58</v>
      </c>
      <c r="K19" s="9">
        <v>2.5</v>
      </c>
      <c r="L19" s="9">
        <f t="shared" si="3"/>
        <v>-1.2000000000000011E-2</v>
      </c>
      <c r="M19" s="9"/>
      <c r="N19" s="9"/>
      <c r="O19" s="9"/>
      <c r="P19" s="9">
        <f t="shared" si="4"/>
        <v>0.49759999999999999</v>
      </c>
      <c r="Q19" s="17"/>
      <c r="R19" s="15">
        <f t="shared" si="11"/>
        <v>0</v>
      </c>
      <c r="S19" s="15">
        <f t="shared" si="7"/>
        <v>0</v>
      </c>
      <c r="T19" s="15"/>
      <c r="U19" s="17"/>
      <c r="V19" s="9"/>
      <c r="W19" s="2">
        <f t="shared" si="8"/>
        <v>-5</v>
      </c>
      <c r="X19" s="9">
        <f t="shared" si="5"/>
        <v>-5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19" t="s">
        <v>59</v>
      </c>
      <c r="AJ19" s="2">
        <f t="shared" si="9"/>
        <v>0</v>
      </c>
      <c r="AK19" s="2">
        <f t="shared" si="10"/>
        <v>0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>
      <c r="A20" s="2" t="s">
        <v>58</v>
      </c>
      <c r="B20" s="2" t="s">
        <v>37</v>
      </c>
      <c r="C20" s="2">
        <v>1512.2170000000001</v>
      </c>
      <c r="D20" s="2">
        <v>1135.4760000000001</v>
      </c>
      <c r="E20" s="11">
        <f>1162.384+E19+E100</f>
        <v>1435.1550000000002</v>
      </c>
      <c r="F20" s="11">
        <f>1037.176+F19+F100</f>
        <v>829.25699999999983</v>
      </c>
      <c r="G20" s="3">
        <v>1</v>
      </c>
      <c r="H20" s="2">
        <v>60</v>
      </c>
      <c r="I20" s="2" t="s">
        <v>38</v>
      </c>
      <c r="J20" s="2"/>
      <c r="K20" s="2">
        <v>1614.325</v>
      </c>
      <c r="L20" s="2">
        <f t="shared" si="3"/>
        <v>-179.16999999999985</v>
      </c>
      <c r="M20" s="2"/>
      <c r="N20" s="2"/>
      <c r="O20" s="2"/>
      <c r="P20" s="2">
        <f t="shared" si="4"/>
        <v>287.03100000000006</v>
      </c>
      <c r="Q20" s="15">
        <f>11*P20-F20</f>
        <v>2328.0840000000007</v>
      </c>
      <c r="R20" s="15">
        <f t="shared" si="11"/>
        <v>2328.0840000000007</v>
      </c>
      <c r="S20" s="15">
        <f t="shared" si="7"/>
        <v>2028.0840000000007</v>
      </c>
      <c r="T20" s="15">
        <v>300</v>
      </c>
      <c r="U20" s="15"/>
      <c r="V20" s="2"/>
      <c r="W20" s="2">
        <f t="shared" si="8"/>
        <v>10.999999999999998</v>
      </c>
      <c r="X20" s="2">
        <f t="shared" si="5"/>
        <v>2.889085151081241</v>
      </c>
      <c r="Y20" s="2">
        <v>210.58160000000001</v>
      </c>
      <c r="Z20" s="2">
        <v>208.6772</v>
      </c>
      <c r="AA20" s="2">
        <v>295.95100000000002</v>
      </c>
      <c r="AB20" s="2">
        <v>279.51639999999998</v>
      </c>
      <c r="AC20" s="2">
        <v>255.5624</v>
      </c>
      <c r="AD20" s="2">
        <v>189.88759999999999</v>
      </c>
      <c r="AE20" s="2">
        <v>194.77959999999999</v>
      </c>
      <c r="AF20" s="2">
        <v>174.327</v>
      </c>
      <c r="AG20" s="2">
        <v>126.65940000000001</v>
      </c>
      <c r="AH20" s="2">
        <v>112.116</v>
      </c>
      <c r="AI20" s="2" t="s">
        <v>60</v>
      </c>
      <c r="AJ20" s="2">
        <f t="shared" si="9"/>
        <v>2028</v>
      </c>
      <c r="AK20" s="2">
        <f t="shared" si="10"/>
        <v>300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2" t="s">
        <v>61</v>
      </c>
      <c r="B21" s="2" t="s">
        <v>37</v>
      </c>
      <c r="C21" s="2">
        <v>56.896000000000001</v>
      </c>
      <c r="D21" s="2">
        <v>1.792</v>
      </c>
      <c r="E21" s="2">
        <v>33.311999999999998</v>
      </c>
      <c r="F21" s="2">
        <v>24.495000000000001</v>
      </c>
      <c r="G21" s="3">
        <v>1</v>
      </c>
      <c r="H21" s="2">
        <v>60</v>
      </c>
      <c r="I21" s="2" t="s">
        <v>38</v>
      </c>
      <c r="J21" s="2"/>
      <c r="K21" s="2">
        <v>32.200000000000003</v>
      </c>
      <c r="L21" s="2">
        <f t="shared" si="3"/>
        <v>1.1119999999999948</v>
      </c>
      <c r="M21" s="2"/>
      <c r="N21" s="2"/>
      <c r="O21" s="2"/>
      <c r="P21" s="2">
        <f t="shared" si="4"/>
        <v>6.6623999999999999</v>
      </c>
      <c r="Q21" s="15">
        <f>12*P21-F21</f>
        <v>55.453800000000001</v>
      </c>
      <c r="R21" s="15">
        <f t="shared" si="11"/>
        <v>55.453800000000001</v>
      </c>
      <c r="S21" s="15">
        <f t="shared" si="7"/>
        <v>55.453800000000001</v>
      </c>
      <c r="T21" s="15"/>
      <c r="U21" s="15"/>
      <c r="V21" s="2"/>
      <c r="W21" s="2">
        <f t="shared" si="8"/>
        <v>12.000000000000002</v>
      </c>
      <c r="X21" s="2">
        <f t="shared" si="5"/>
        <v>3.6766030259365996</v>
      </c>
      <c r="Y21" s="2">
        <v>4.2347999999999999</v>
      </c>
      <c r="Z21" s="2">
        <v>6.3061999999999996</v>
      </c>
      <c r="AA21" s="2">
        <v>2.1107999999999998</v>
      </c>
      <c r="AB21" s="2">
        <v>4.0258000000000003</v>
      </c>
      <c r="AC21" s="2">
        <v>5.1681999999999997</v>
      </c>
      <c r="AD21" s="2">
        <v>7.1882000000000001</v>
      </c>
      <c r="AE21" s="2">
        <v>3.88</v>
      </c>
      <c r="AF21" s="2">
        <v>3.0070000000000001</v>
      </c>
      <c r="AG21" s="2">
        <v>1.5808</v>
      </c>
      <c r="AH21" s="2">
        <v>3.1631999999999998</v>
      </c>
      <c r="AI21" s="2"/>
      <c r="AJ21" s="2">
        <f t="shared" si="9"/>
        <v>55</v>
      </c>
      <c r="AK21" s="2">
        <f t="shared" si="10"/>
        <v>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>
      <c r="A22" s="9" t="s">
        <v>62</v>
      </c>
      <c r="B22" s="9" t="s">
        <v>37</v>
      </c>
      <c r="C22" s="9">
        <v>495.52499999999998</v>
      </c>
      <c r="D22" s="9">
        <v>11.776999999999999</v>
      </c>
      <c r="E22" s="11">
        <v>50.067</v>
      </c>
      <c r="F22" s="11">
        <v>79.418000000000006</v>
      </c>
      <c r="G22" s="10">
        <v>0</v>
      </c>
      <c r="H22" s="9" t="e">
        <v>#N/A</v>
      </c>
      <c r="I22" s="9" t="s">
        <v>51</v>
      </c>
      <c r="J22" s="9" t="s">
        <v>63</v>
      </c>
      <c r="K22" s="9">
        <v>63.034999999999997</v>
      </c>
      <c r="L22" s="9">
        <f t="shared" si="3"/>
        <v>-12.967999999999996</v>
      </c>
      <c r="M22" s="9"/>
      <c r="N22" s="9"/>
      <c r="O22" s="9"/>
      <c r="P22" s="9">
        <f t="shared" si="4"/>
        <v>10.013400000000001</v>
      </c>
      <c r="Q22" s="17"/>
      <c r="R22" s="15">
        <f t="shared" si="11"/>
        <v>0</v>
      </c>
      <c r="S22" s="15">
        <f t="shared" si="7"/>
        <v>0</v>
      </c>
      <c r="T22" s="15"/>
      <c r="U22" s="17"/>
      <c r="V22" s="9"/>
      <c r="W22" s="2">
        <f t="shared" si="8"/>
        <v>7.931172229212855</v>
      </c>
      <c r="X22" s="9">
        <f t="shared" si="5"/>
        <v>7.931172229212855</v>
      </c>
      <c r="Y22" s="9">
        <v>6.2888000000000002</v>
      </c>
      <c r="Z22" s="9">
        <v>10.3622</v>
      </c>
      <c r="AA22" s="9">
        <v>2.1665999999999999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19" t="s">
        <v>64</v>
      </c>
      <c r="AJ22" s="2">
        <f t="shared" si="9"/>
        <v>0</v>
      </c>
      <c r="AK22" s="2">
        <f t="shared" si="10"/>
        <v>0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s="2" t="s">
        <v>65</v>
      </c>
      <c r="B23" s="2" t="s">
        <v>37</v>
      </c>
      <c r="C23" s="2">
        <v>43.735999999999997</v>
      </c>
      <c r="D23" s="2">
        <v>17.375</v>
      </c>
      <c r="E23" s="2">
        <v>20.872</v>
      </c>
      <c r="F23" s="2">
        <v>0.83</v>
      </c>
      <c r="G23" s="3">
        <v>1</v>
      </c>
      <c r="H23" s="2">
        <v>70</v>
      </c>
      <c r="I23" s="2" t="s">
        <v>38</v>
      </c>
      <c r="J23" s="2"/>
      <c r="K23" s="2">
        <v>29.11</v>
      </c>
      <c r="L23" s="2">
        <f t="shared" si="3"/>
        <v>-8.2379999999999995</v>
      </c>
      <c r="M23" s="2"/>
      <c r="N23" s="2"/>
      <c r="O23" s="2"/>
      <c r="P23" s="2">
        <f t="shared" si="4"/>
        <v>4.1744000000000003</v>
      </c>
      <c r="Q23" s="15">
        <f>8*P23-F23</f>
        <v>32.565200000000004</v>
      </c>
      <c r="R23" s="15">
        <f>U23</f>
        <v>50</v>
      </c>
      <c r="S23" s="15">
        <f t="shared" si="7"/>
        <v>50</v>
      </c>
      <c r="T23" s="15"/>
      <c r="U23" s="15">
        <v>50</v>
      </c>
      <c r="V23" s="2"/>
      <c r="W23" s="2">
        <f t="shared" si="8"/>
        <v>12.176600229973168</v>
      </c>
      <c r="X23" s="2">
        <f t="shared" si="5"/>
        <v>0.19883096972019929</v>
      </c>
      <c r="Y23" s="2">
        <v>3.1406000000000001</v>
      </c>
      <c r="Z23" s="2">
        <v>1.931</v>
      </c>
      <c r="AA23" s="2">
        <v>3.3346</v>
      </c>
      <c r="AB23" s="2">
        <v>2.5602</v>
      </c>
      <c r="AC23" s="2">
        <v>3.6916000000000002</v>
      </c>
      <c r="AD23" s="2">
        <v>4.3402000000000003</v>
      </c>
      <c r="AE23" s="2">
        <v>4.5936000000000003</v>
      </c>
      <c r="AF23" s="2">
        <v>3.7065999999999999</v>
      </c>
      <c r="AG23" s="2">
        <v>3.6878000000000002</v>
      </c>
      <c r="AH23" s="2">
        <v>4.0334000000000003</v>
      </c>
      <c r="AI23" s="2"/>
      <c r="AJ23" s="2">
        <f t="shared" si="9"/>
        <v>50</v>
      </c>
      <c r="AK23" s="2">
        <f t="shared" si="10"/>
        <v>0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s="2" t="s">
        <v>66</v>
      </c>
      <c r="B24" s="2" t="s">
        <v>37</v>
      </c>
      <c r="C24" s="2">
        <v>85.313999999999993</v>
      </c>
      <c r="D24" s="2">
        <v>47.664999999999999</v>
      </c>
      <c r="E24" s="2">
        <v>13.189</v>
      </c>
      <c r="F24" s="2">
        <v>60.701999999999998</v>
      </c>
      <c r="G24" s="3">
        <v>1</v>
      </c>
      <c r="H24" s="2" t="e">
        <v>#N/A</v>
      </c>
      <c r="I24" s="2" t="s">
        <v>38</v>
      </c>
      <c r="J24" s="2"/>
      <c r="K24" s="2">
        <v>12</v>
      </c>
      <c r="L24" s="2">
        <f t="shared" si="3"/>
        <v>1.1890000000000001</v>
      </c>
      <c r="M24" s="2"/>
      <c r="N24" s="2"/>
      <c r="O24" s="2"/>
      <c r="P24" s="2">
        <f t="shared" si="4"/>
        <v>2.6377999999999999</v>
      </c>
      <c r="Q24" s="15"/>
      <c r="R24" s="15">
        <f t="shared" si="11"/>
        <v>0</v>
      </c>
      <c r="S24" s="15">
        <f t="shared" si="7"/>
        <v>0</v>
      </c>
      <c r="T24" s="15"/>
      <c r="U24" s="15"/>
      <c r="V24" s="2"/>
      <c r="W24" s="2">
        <f t="shared" si="8"/>
        <v>23.012358783835015</v>
      </c>
      <c r="X24" s="2">
        <f t="shared" si="5"/>
        <v>23.012358783835015</v>
      </c>
      <c r="Y24" s="2">
        <v>4.5793999999999997</v>
      </c>
      <c r="Z24" s="2">
        <v>2.2970000000000002</v>
      </c>
      <c r="AA24" s="2">
        <v>8.1262000000000008</v>
      </c>
      <c r="AB24" s="2">
        <v>4.2389999999999999</v>
      </c>
      <c r="AC24" s="2">
        <v>4.9488000000000003</v>
      </c>
      <c r="AD24" s="2">
        <v>5.149</v>
      </c>
      <c r="AE24" s="2">
        <v>4.2183999999999999</v>
      </c>
      <c r="AF24" s="2">
        <v>5.2759999999999998</v>
      </c>
      <c r="AG24" s="2">
        <v>1.9350000000000001</v>
      </c>
      <c r="AH24" s="2">
        <v>0.52659999999999996</v>
      </c>
      <c r="AI24" s="18" t="s">
        <v>47</v>
      </c>
      <c r="AJ24" s="2">
        <f t="shared" si="9"/>
        <v>0</v>
      </c>
      <c r="AK24" s="2">
        <f t="shared" si="10"/>
        <v>0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s="2" t="s">
        <v>67</v>
      </c>
      <c r="B25" s="2" t="s">
        <v>37</v>
      </c>
      <c r="C25" s="2">
        <v>63.692999999999998</v>
      </c>
      <c r="D25" s="2">
        <v>86.66</v>
      </c>
      <c r="E25" s="2">
        <v>78.325000000000003</v>
      </c>
      <c r="F25" s="2">
        <v>-0.124</v>
      </c>
      <c r="G25" s="3">
        <v>1</v>
      </c>
      <c r="H25" s="2">
        <v>70</v>
      </c>
      <c r="I25" s="2" t="s">
        <v>38</v>
      </c>
      <c r="J25" s="2"/>
      <c r="K25" s="2">
        <v>115.66800000000001</v>
      </c>
      <c r="L25" s="2">
        <f t="shared" si="3"/>
        <v>-37.343000000000004</v>
      </c>
      <c r="M25" s="2"/>
      <c r="N25" s="2"/>
      <c r="O25" s="2"/>
      <c r="P25" s="2">
        <f t="shared" si="4"/>
        <v>15.665000000000001</v>
      </c>
      <c r="Q25" s="15">
        <f>8*P25-F25</f>
        <v>125.444</v>
      </c>
      <c r="R25" s="15">
        <f>U25</f>
        <v>180</v>
      </c>
      <c r="S25" s="15">
        <f t="shared" si="7"/>
        <v>180</v>
      </c>
      <c r="T25" s="15"/>
      <c r="U25" s="15">
        <v>180</v>
      </c>
      <c r="V25" s="2"/>
      <c r="W25" s="2">
        <f t="shared" si="8"/>
        <v>11.482668368975423</v>
      </c>
      <c r="X25" s="2">
        <f t="shared" si="5"/>
        <v>-7.9157357165655917E-3</v>
      </c>
      <c r="Y25" s="2">
        <v>7.2065999999999999</v>
      </c>
      <c r="Z25" s="2">
        <v>8.8721999999999994</v>
      </c>
      <c r="AA25" s="2">
        <v>10.195399999999999</v>
      </c>
      <c r="AB25" s="2">
        <v>11.6374</v>
      </c>
      <c r="AC25" s="2">
        <v>8.2601999999999993</v>
      </c>
      <c r="AD25" s="2">
        <v>6.6836000000000002</v>
      </c>
      <c r="AE25" s="2">
        <v>12.654999999999999</v>
      </c>
      <c r="AF25" s="2">
        <v>13.1782</v>
      </c>
      <c r="AG25" s="2">
        <v>13.0084</v>
      </c>
      <c r="AH25" s="2">
        <v>12.6502</v>
      </c>
      <c r="AI25" s="2"/>
      <c r="AJ25" s="2">
        <f t="shared" si="9"/>
        <v>180</v>
      </c>
      <c r="AK25" s="2">
        <f t="shared" si="10"/>
        <v>0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s="2" t="s">
        <v>68</v>
      </c>
      <c r="B26" s="2" t="s">
        <v>37</v>
      </c>
      <c r="C26" s="2">
        <v>334.59699999999998</v>
      </c>
      <c r="D26" s="2">
        <v>480.23899999999998</v>
      </c>
      <c r="E26" s="2">
        <v>232.142</v>
      </c>
      <c r="F26" s="2">
        <v>122.285</v>
      </c>
      <c r="G26" s="3">
        <v>1</v>
      </c>
      <c r="H26" s="2">
        <v>35</v>
      </c>
      <c r="I26" s="2" t="s">
        <v>38</v>
      </c>
      <c r="J26" s="2"/>
      <c r="K26" s="2">
        <v>329.53300000000002</v>
      </c>
      <c r="L26" s="2">
        <f t="shared" si="3"/>
        <v>-97.39100000000002</v>
      </c>
      <c r="M26" s="2"/>
      <c r="N26" s="2"/>
      <c r="O26" s="2"/>
      <c r="P26" s="2">
        <f t="shared" si="4"/>
        <v>46.428399999999996</v>
      </c>
      <c r="Q26" s="15">
        <f>11*P26-F26</f>
        <v>388.42739999999992</v>
      </c>
      <c r="R26" s="15">
        <f t="shared" si="11"/>
        <v>388.42739999999992</v>
      </c>
      <c r="S26" s="15">
        <f t="shared" si="7"/>
        <v>388.42739999999992</v>
      </c>
      <c r="T26" s="15"/>
      <c r="U26" s="15"/>
      <c r="V26" s="2"/>
      <c r="W26" s="2">
        <f t="shared" si="8"/>
        <v>10.999999999999998</v>
      </c>
      <c r="X26" s="2">
        <f t="shared" si="5"/>
        <v>2.6338404941802862</v>
      </c>
      <c r="Y26" s="2">
        <v>25.191400000000002</v>
      </c>
      <c r="Z26" s="2">
        <v>39.0334</v>
      </c>
      <c r="AA26" s="2">
        <v>21.974799999999998</v>
      </c>
      <c r="AB26" s="2">
        <v>43.9876</v>
      </c>
      <c r="AC26" s="2">
        <v>46.627200000000002</v>
      </c>
      <c r="AD26" s="2">
        <v>23.5932</v>
      </c>
      <c r="AE26" s="2">
        <v>30.316199999999998</v>
      </c>
      <c r="AF26" s="2">
        <v>28.8658</v>
      </c>
      <c r="AG26" s="2">
        <v>34.272599999999997</v>
      </c>
      <c r="AH26" s="2">
        <v>30.386800000000001</v>
      </c>
      <c r="AI26" s="2"/>
      <c r="AJ26" s="2">
        <f t="shared" si="9"/>
        <v>388</v>
      </c>
      <c r="AK26" s="2">
        <f t="shared" si="10"/>
        <v>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s="2" t="s">
        <v>69</v>
      </c>
      <c r="B27" s="2" t="s">
        <v>37</v>
      </c>
      <c r="C27" s="2">
        <v>-2.1429999999999998</v>
      </c>
      <c r="D27" s="2">
        <v>2.1429999999999998</v>
      </c>
      <c r="E27" s="11">
        <f>0+E66</f>
        <v>398.81299999999999</v>
      </c>
      <c r="F27" s="11">
        <f>0+F66</f>
        <v>543.654</v>
      </c>
      <c r="G27" s="3">
        <v>1</v>
      </c>
      <c r="H27" s="2">
        <v>40</v>
      </c>
      <c r="I27" s="2" t="s">
        <v>38</v>
      </c>
      <c r="J27" s="2"/>
      <c r="K27" s="2"/>
      <c r="L27" s="2">
        <f t="shared" si="3"/>
        <v>398.81299999999999</v>
      </c>
      <c r="M27" s="2"/>
      <c r="N27" s="2"/>
      <c r="O27" s="2"/>
      <c r="P27" s="2">
        <f t="shared" si="4"/>
        <v>79.762599999999992</v>
      </c>
      <c r="Q27" s="15">
        <f t="shared" ref="Q27:Q59" si="14">13*P27-F27</f>
        <v>493.25979999999981</v>
      </c>
      <c r="R27" s="15">
        <f t="shared" ref="R27:R30" si="15">U27</f>
        <v>350</v>
      </c>
      <c r="S27" s="15">
        <f t="shared" si="7"/>
        <v>350</v>
      </c>
      <c r="T27" s="15"/>
      <c r="U27" s="15">
        <v>350</v>
      </c>
      <c r="V27" s="2"/>
      <c r="W27" s="2">
        <f t="shared" si="8"/>
        <v>11.203922640435493</v>
      </c>
      <c r="X27" s="2">
        <f t="shared" si="5"/>
        <v>6.8159011867717458</v>
      </c>
      <c r="Y27" s="2">
        <v>84.321399999999997</v>
      </c>
      <c r="Z27" s="2">
        <v>99.179000000000002</v>
      </c>
      <c r="AA27" s="2">
        <v>69.436800000000005</v>
      </c>
      <c r="AB27" s="2">
        <v>40.654200000000003</v>
      </c>
      <c r="AC27" s="2">
        <v>0</v>
      </c>
      <c r="AD27" s="2">
        <v>86.086200000000005</v>
      </c>
      <c r="AE27" s="2">
        <v>35.279600000000002</v>
      </c>
      <c r="AF27" s="2">
        <v>44.0974</v>
      </c>
      <c r="AG27" s="2">
        <v>55.574800000000003</v>
      </c>
      <c r="AH27" s="2">
        <v>51.52</v>
      </c>
      <c r="AI27" s="2" t="s">
        <v>60</v>
      </c>
      <c r="AJ27" s="2">
        <f t="shared" si="9"/>
        <v>350</v>
      </c>
      <c r="AK27" s="2">
        <f t="shared" si="10"/>
        <v>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s="2" t="s">
        <v>70</v>
      </c>
      <c r="B28" s="2" t="s">
        <v>37</v>
      </c>
      <c r="C28" s="2">
        <v>352.57400000000001</v>
      </c>
      <c r="D28" s="2">
        <v>367.13400000000001</v>
      </c>
      <c r="E28" s="2">
        <v>203.858</v>
      </c>
      <c r="F28" s="2">
        <v>185.81399999999999</v>
      </c>
      <c r="G28" s="3">
        <v>1</v>
      </c>
      <c r="H28" s="2">
        <v>30</v>
      </c>
      <c r="I28" s="2" t="s">
        <v>38</v>
      </c>
      <c r="J28" s="2"/>
      <c r="K28" s="2">
        <v>308.709</v>
      </c>
      <c r="L28" s="2">
        <f t="shared" si="3"/>
        <v>-104.851</v>
      </c>
      <c r="M28" s="2"/>
      <c r="N28" s="2"/>
      <c r="O28" s="2"/>
      <c r="P28" s="2">
        <f t="shared" si="4"/>
        <v>40.771599999999999</v>
      </c>
      <c r="Q28" s="15">
        <f t="shared" si="14"/>
        <v>344.21680000000003</v>
      </c>
      <c r="R28" s="15">
        <f t="shared" si="15"/>
        <v>280</v>
      </c>
      <c r="S28" s="15">
        <f t="shared" si="7"/>
        <v>280</v>
      </c>
      <c r="T28" s="15"/>
      <c r="U28" s="15">
        <v>280</v>
      </c>
      <c r="V28" s="2"/>
      <c r="W28" s="2">
        <f t="shared" si="8"/>
        <v>11.424962473878876</v>
      </c>
      <c r="X28" s="2">
        <f t="shared" si="5"/>
        <v>4.5574370395078923</v>
      </c>
      <c r="Y28" s="2">
        <v>48.307600000000001</v>
      </c>
      <c r="Z28" s="2">
        <v>49.148600000000002</v>
      </c>
      <c r="AA28" s="2">
        <v>58.320999999999998</v>
      </c>
      <c r="AB28" s="2">
        <v>40.796799999999998</v>
      </c>
      <c r="AC28" s="2">
        <v>43.673400000000001</v>
      </c>
      <c r="AD28" s="2">
        <v>35.444000000000003</v>
      </c>
      <c r="AE28" s="2">
        <v>31.9528</v>
      </c>
      <c r="AF28" s="2">
        <v>29.830400000000001</v>
      </c>
      <c r="AG28" s="2">
        <v>30.4558</v>
      </c>
      <c r="AH28" s="2">
        <v>39.885199999999998</v>
      </c>
      <c r="AI28" s="2"/>
      <c r="AJ28" s="2">
        <f t="shared" si="9"/>
        <v>280</v>
      </c>
      <c r="AK28" s="2">
        <f t="shared" si="10"/>
        <v>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s="2" t="s">
        <v>71</v>
      </c>
      <c r="B29" s="2" t="s">
        <v>37</v>
      </c>
      <c r="C29" s="2">
        <v>1148.394</v>
      </c>
      <c r="D29" s="2">
        <v>422.65100000000001</v>
      </c>
      <c r="E29" s="2">
        <v>561.27099999999996</v>
      </c>
      <c r="F29" s="2">
        <v>617.83199999999999</v>
      </c>
      <c r="G29" s="3">
        <v>1</v>
      </c>
      <c r="H29" s="2">
        <v>30</v>
      </c>
      <c r="I29" s="2" t="s">
        <v>38</v>
      </c>
      <c r="J29" s="2"/>
      <c r="K29" s="2">
        <v>922.38400000000001</v>
      </c>
      <c r="L29" s="2">
        <f t="shared" si="3"/>
        <v>-361.11300000000006</v>
      </c>
      <c r="M29" s="2"/>
      <c r="N29" s="2"/>
      <c r="O29" s="2"/>
      <c r="P29" s="2">
        <f t="shared" si="4"/>
        <v>112.2542</v>
      </c>
      <c r="Q29" s="15">
        <f t="shared" si="14"/>
        <v>841.47259999999994</v>
      </c>
      <c r="R29" s="15">
        <f t="shared" si="15"/>
        <v>650</v>
      </c>
      <c r="S29" s="15">
        <f t="shared" si="7"/>
        <v>550</v>
      </c>
      <c r="T29" s="15">
        <v>100</v>
      </c>
      <c r="U29" s="15">
        <v>650</v>
      </c>
      <c r="V29" s="2"/>
      <c r="W29" s="2">
        <f t="shared" si="8"/>
        <v>11.294294556462029</v>
      </c>
      <c r="X29" s="2">
        <f t="shared" si="5"/>
        <v>5.5038653342146668</v>
      </c>
      <c r="Y29" s="2">
        <v>56.895400000000002</v>
      </c>
      <c r="Z29" s="2">
        <v>118.39400000000001</v>
      </c>
      <c r="AA29" s="2">
        <v>66.862799999999993</v>
      </c>
      <c r="AB29" s="2">
        <v>61.277200000000001</v>
      </c>
      <c r="AC29" s="2">
        <v>43.638599999999997</v>
      </c>
      <c r="AD29" s="2">
        <v>91.393199999999993</v>
      </c>
      <c r="AE29" s="2">
        <v>38.813600000000001</v>
      </c>
      <c r="AF29" s="2">
        <v>87.347200000000001</v>
      </c>
      <c r="AG29" s="2">
        <v>87.661799999999999</v>
      </c>
      <c r="AH29" s="2">
        <v>29.102799999999998</v>
      </c>
      <c r="AI29" s="2"/>
      <c r="AJ29" s="2">
        <f t="shared" si="9"/>
        <v>550</v>
      </c>
      <c r="AK29" s="2">
        <f t="shared" si="10"/>
        <v>100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s="2" t="s">
        <v>72</v>
      </c>
      <c r="B30" s="2" t="s">
        <v>37</v>
      </c>
      <c r="C30" s="2">
        <v>10203.177</v>
      </c>
      <c r="D30" s="2">
        <v>7236.3720000000003</v>
      </c>
      <c r="E30" s="2">
        <v>3578.1660000000002</v>
      </c>
      <c r="F30" s="2">
        <v>6717.3459999999995</v>
      </c>
      <c r="G30" s="3">
        <v>1</v>
      </c>
      <c r="H30" s="2">
        <v>40</v>
      </c>
      <c r="I30" s="2" t="s">
        <v>38</v>
      </c>
      <c r="J30" s="2"/>
      <c r="K30" s="2">
        <v>5146.8339999999998</v>
      </c>
      <c r="L30" s="2">
        <f t="shared" si="3"/>
        <v>-1568.6679999999997</v>
      </c>
      <c r="M30" s="2"/>
      <c r="N30" s="2"/>
      <c r="O30" s="2"/>
      <c r="P30" s="2">
        <f t="shared" si="4"/>
        <v>715.63319999999999</v>
      </c>
      <c r="Q30" s="15">
        <f t="shared" si="14"/>
        <v>2585.8855999999996</v>
      </c>
      <c r="R30" s="15">
        <f t="shared" si="15"/>
        <v>1000</v>
      </c>
      <c r="S30" s="15">
        <f t="shared" si="7"/>
        <v>800</v>
      </c>
      <c r="T30" s="15">
        <v>200</v>
      </c>
      <c r="U30" s="15">
        <v>1000</v>
      </c>
      <c r="V30" s="2"/>
      <c r="W30" s="2">
        <f t="shared" si="8"/>
        <v>10.783940711526519</v>
      </c>
      <c r="X30" s="2">
        <f t="shared" si="5"/>
        <v>9.3865768105783793</v>
      </c>
      <c r="Y30" s="2">
        <v>551.48</v>
      </c>
      <c r="Z30" s="2">
        <v>842.37580000000003</v>
      </c>
      <c r="AA30" s="2">
        <v>788.904</v>
      </c>
      <c r="AB30" s="2">
        <v>712.66880000000003</v>
      </c>
      <c r="AC30" s="2">
        <v>464.12720000000002</v>
      </c>
      <c r="AD30" s="2">
        <v>501.71019999999999</v>
      </c>
      <c r="AE30" s="2">
        <v>443.59679999999997</v>
      </c>
      <c r="AF30" s="2">
        <v>441.10239999999999</v>
      </c>
      <c r="AG30" s="2">
        <v>392.10219999999998</v>
      </c>
      <c r="AH30" s="2">
        <v>352.2996</v>
      </c>
      <c r="AI30" s="2"/>
      <c r="AJ30" s="2">
        <f t="shared" si="9"/>
        <v>800</v>
      </c>
      <c r="AK30" s="2">
        <f t="shared" si="10"/>
        <v>200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>
      <c r="A31" s="2" t="s">
        <v>73</v>
      </c>
      <c r="B31" s="2" t="s">
        <v>37</v>
      </c>
      <c r="C31" s="2">
        <v>179.602</v>
      </c>
      <c r="D31" s="2">
        <v>258.45100000000002</v>
      </c>
      <c r="E31" s="2">
        <v>45.593000000000004</v>
      </c>
      <c r="F31" s="2">
        <v>130.22</v>
      </c>
      <c r="G31" s="3">
        <v>1</v>
      </c>
      <c r="H31" s="2">
        <v>40</v>
      </c>
      <c r="I31" s="2" t="s">
        <v>38</v>
      </c>
      <c r="J31" s="2"/>
      <c r="K31" s="2">
        <v>49.16</v>
      </c>
      <c r="L31" s="2">
        <f t="shared" si="3"/>
        <v>-3.5669999999999931</v>
      </c>
      <c r="M31" s="2"/>
      <c r="N31" s="2"/>
      <c r="O31" s="2"/>
      <c r="P31" s="2">
        <f t="shared" si="4"/>
        <v>9.1186000000000007</v>
      </c>
      <c r="Q31" s="15"/>
      <c r="R31" s="15">
        <f t="shared" si="11"/>
        <v>0</v>
      </c>
      <c r="S31" s="15">
        <f t="shared" si="7"/>
        <v>0</v>
      </c>
      <c r="T31" s="15"/>
      <c r="U31" s="15"/>
      <c r="V31" s="2"/>
      <c r="W31" s="2">
        <f t="shared" si="8"/>
        <v>14.280700984800298</v>
      </c>
      <c r="X31" s="2">
        <f t="shared" si="5"/>
        <v>14.280700984800298</v>
      </c>
      <c r="Y31" s="2">
        <v>13.935600000000001</v>
      </c>
      <c r="Z31" s="2">
        <v>18.5502</v>
      </c>
      <c r="AA31" s="2">
        <v>15.466799999999999</v>
      </c>
      <c r="AB31" s="2">
        <v>17.4114</v>
      </c>
      <c r="AC31" s="2">
        <v>19.764800000000001</v>
      </c>
      <c r="AD31" s="2">
        <v>11.7212</v>
      </c>
      <c r="AE31" s="2">
        <v>15.501200000000001</v>
      </c>
      <c r="AF31" s="2">
        <v>13.218400000000001</v>
      </c>
      <c r="AG31" s="2">
        <v>13.634600000000001</v>
      </c>
      <c r="AH31" s="2">
        <v>13.8294</v>
      </c>
      <c r="AI31" s="2"/>
      <c r="AJ31" s="2">
        <f t="shared" si="9"/>
        <v>0</v>
      </c>
      <c r="AK31" s="2">
        <f t="shared" si="10"/>
        <v>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>
      <c r="A32" s="2" t="s">
        <v>74</v>
      </c>
      <c r="B32" s="2" t="s">
        <v>37</v>
      </c>
      <c r="C32" s="2">
        <v>195.34200000000001</v>
      </c>
      <c r="D32" s="2">
        <v>72.983000000000004</v>
      </c>
      <c r="E32" s="2">
        <v>139.447</v>
      </c>
      <c r="F32" s="2">
        <v>65.409000000000006</v>
      </c>
      <c r="G32" s="3">
        <v>1</v>
      </c>
      <c r="H32" s="2">
        <v>30</v>
      </c>
      <c r="I32" s="2" t="s">
        <v>38</v>
      </c>
      <c r="J32" s="2"/>
      <c r="K32" s="2">
        <v>144.43799999999999</v>
      </c>
      <c r="L32" s="2">
        <f t="shared" si="3"/>
        <v>-4.9909999999999854</v>
      </c>
      <c r="M32" s="2"/>
      <c r="N32" s="2"/>
      <c r="O32" s="2"/>
      <c r="P32" s="2">
        <f t="shared" si="4"/>
        <v>27.889400000000002</v>
      </c>
      <c r="Q32" s="15">
        <f t="shared" ref="Q32:Q33" si="16">10*P32-F32</f>
        <v>213.48500000000001</v>
      </c>
      <c r="R32" s="15">
        <f>U32</f>
        <v>120</v>
      </c>
      <c r="S32" s="15">
        <f t="shared" si="7"/>
        <v>120</v>
      </c>
      <c r="T32" s="15"/>
      <c r="U32" s="15">
        <v>120</v>
      </c>
      <c r="V32" s="2"/>
      <c r="W32" s="2">
        <f t="shared" si="8"/>
        <v>6.648009638070377</v>
      </c>
      <c r="X32" s="2">
        <f t="shared" si="5"/>
        <v>2.3452996478948993</v>
      </c>
      <c r="Y32" s="2">
        <v>18.777000000000001</v>
      </c>
      <c r="Z32" s="2">
        <v>26.878</v>
      </c>
      <c r="AA32" s="2">
        <v>17.103000000000002</v>
      </c>
      <c r="AB32" s="2">
        <v>17.6004</v>
      </c>
      <c r="AC32" s="2">
        <v>26.141400000000001</v>
      </c>
      <c r="AD32" s="2">
        <v>20.334399999999999</v>
      </c>
      <c r="AE32" s="2">
        <v>19.299199999999999</v>
      </c>
      <c r="AF32" s="2">
        <v>18.447600000000001</v>
      </c>
      <c r="AG32" s="2">
        <v>17.451000000000001</v>
      </c>
      <c r="AH32" s="2">
        <v>18.193200000000001</v>
      </c>
      <c r="AI32" s="2"/>
      <c r="AJ32" s="2">
        <f t="shared" si="9"/>
        <v>120</v>
      </c>
      <c r="AK32" s="2">
        <f t="shared" si="10"/>
        <v>0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>
      <c r="A33" s="2" t="s">
        <v>75</v>
      </c>
      <c r="B33" s="2" t="s">
        <v>42</v>
      </c>
      <c r="C33" s="2">
        <v>247</v>
      </c>
      <c r="D33" s="2">
        <v>130</v>
      </c>
      <c r="E33" s="2">
        <v>143</v>
      </c>
      <c r="F33" s="2">
        <v>52</v>
      </c>
      <c r="G33" s="3">
        <v>0.35</v>
      </c>
      <c r="H33" s="2">
        <v>40</v>
      </c>
      <c r="I33" s="2" t="s">
        <v>38</v>
      </c>
      <c r="J33" s="2"/>
      <c r="K33" s="2">
        <v>164</v>
      </c>
      <c r="L33" s="2">
        <f t="shared" si="3"/>
        <v>-21</v>
      </c>
      <c r="M33" s="2"/>
      <c r="N33" s="2"/>
      <c r="O33" s="2"/>
      <c r="P33" s="2">
        <f t="shared" si="4"/>
        <v>28.6</v>
      </c>
      <c r="Q33" s="15">
        <f t="shared" si="16"/>
        <v>234</v>
      </c>
      <c r="R33" s="15">
        <f t="shared" si="11"/>
        <v>234</v>
      </c>
      <c r="S33" s="15">
        <f t="shared" si="7"/>
        <v>234</v>
      </c>
      <c r="T33" s="15"/>
      <c r="U33" s="15"/>
      <c r="V33" s="2"/>
      <c r="W33" s="2">
        <f t="shared" si="8"/>
        <v>10</v>
      </c>
      <c r="X33" s="2">
        <f t="shared" si="5"/>
        <v>1.8181818181818181</v>
      </c>
      <c r="Y33" s="2">
        <v>33.799999999999997</v>
      </c>
      <c r="Z33" s="2">
        <v>28</v>
      </c>
      <c r="AA33" s="2">
        <v>33.200000000000003</v>
      </c>
      <c r="AB33" s="2">
        <v>28.6</v>
      </c>
      <c r="AC33" s="2">
        <v>34.4</v>
      </c>
      <c r="AD33" s="2">
        <v>29.4</v>
      </c>
      <c r="AE33" s="2">
        <v>26.4</v>
      </c>
      <c r="AF33" s="2">
        <v>28.8</v>
      </c>
      <c r="AG33" s="2">
        <v>26.8</v>
      </c>
      <c r="AH33" s="2">
        <v>25</v>
      </c>
      <c r="AI33" s="2"/>
      <c r="AJ33" s="2">
        <f t="shared" si="9"/>
        <v>82</v>
      </c>
      <c r="AK33" s="2">
        <f t="shared" si="10"/>
        <v>0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>
      <c r="A34" s="2" t="s">
        <v>76</v>
      </c>
      <c r="B34" s="2" t="s">
        <v>42</v>
      </c>
      <c r="C34" s="2">
        <v>498</v>
      </c>
      <c r="D34" s="2">
        <v>355</v>
      </c>
      <c r="E34" s="2">
        <v>417</v>
      </c>
      <c r="F34" s="2">
        <v>3</v>
      </c>
      <c r="G34" s="3">
        <v>0.4</v>
      </c>
      <c r="H34" s="2">
        <v>45</v>
      </c>
      <c r="I34" s="2" t="s">
        <v>38</v>
      </c>
      <c r="J34" s="2"/>
      <c r="K34" s="2">
        <v>433</v>
      </c>
      <c r="L34" s="2">
        <f t="shared" si="3"/>
        <v>-16</v>
      </c>
      <c r="M34" s="2"/>
      <c r="N34" s="2"/>
      <c r="O34" s="2"/>
      <c r="P34" s="2">
        <f t="shared" si="4"/>
        <v>83.4</v>
      </c>
      <c r="Q34" s="15">
        <f>8*P34-F34</f>
        <v>664.2</v>
      </c>
      <c r="R34" s="15">
        <f t="shared" ref="R34:R40" si="17">U34</f>
        <v>850</v>
      </c>
      <c r="S34" s="15">
        <f t="shared" si="7"/>
        <v>650</v>
      </c>
      <c r="T34" s="15">
        <v>200</v>
      </c>
      <c r="U34" s="15">
        <v>850</v>
      </c>
      <c r="V34" s="2"/>
      <c r="W34" s="2">
        <f t="shared" si="8"/>
        <v>10.227817745803357</v>
      </c>
      <c r="X34" s="2">
        <f t="shared" si="5"/>
        <v>3.5971223021582732E-2</v>
      </c>
      <c r="Y34" s="2">
        <v>93.2</v>
      </c>
      <c r="Z34" s="2">
        <v>70.2</v>
      </c>
      <c r="AA34" s="2">
        <v>71.8</v>
      </c>
      <c r="AB34" s="2">
        <v>67.400000000000006</v>
      </c>
      <c r="AC34" s="2">
        <v>80.8</v>
      </c>
      <c r="AD34" s="2">
        <v>72.599999999999994</v>
      </c>
      <c r="AE34" s="2">
        <v>69.8</v>
      </c>
      <c r="AF34" s="2">
        <v>64.599999999999994</v>
      </c>
      <c r="AG34" s="2">
        <v>65</v>
      </c>
      <c r="AH34" s="2">
        <v>73.599999999999994</v>
      </c>
      <c r="AI34" s="2"/>
      <c r="AJ34" s="2">
        <f t="shared" si="9"/>
        <v>260</v>
      </c>
      <c r="AK34" s="2">
        <f t="shared" si="10"/>
        <v>80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>
      <c r="A35" s="2" t="s">
        <v>77</v>
      </c>
      <c r="B35" s="2" t="s">
        <v>42</v>
      </c>
      <c r="C35" s="2">
        <v>701</v>
      </c>
      <c r="D35" s="2">
        <v>344</v>
      </c>
      <c r="E35" s="2">
        <v>441</v>
      </c>
      <c r="F35" s="2">
        <v>192</v>
      </c>
      <c r="G35" s="3">
        <v>0.4</v>
      </c>
      <c r="H35" s="2">
        <v>45</v>
      </c>
      <c r="I35" s="2" t="s">
        <v>38</v>
      </c>
      <c r="J35" s="2"/>
      <c r="K35" s="2">
        <v>460</v>
      </c>
      <c r="L35" s="2">
        <f t="shared" si="3"/>
        <v>-19</v>
      </c>
      <c r="M35" s="2"/>
      <c r="N35" s="2"/>
      <c r="O35" s="2"/>
      <c r="P35" s="2">
        <f t="shared" si="4"/>
        <v>88.2</v>
      </c>
      <c r="Q35" s="15">
        <f>10*P35-F35</f>
        <v>690</v>
      </c>
      <c r="R35" s="15">
        <f t="shared" si="17"/>
        <v>750</v>
      </c>
      <c r="S35" s="15">
        <f t="shared" si="7"/>
        <v>550</v>
      </c>
      <c r="T35" s="15">
        <v>200</v>
      </c>
      <c r="U35" s="15">
        <v>750</v>
      </c>
      <c r="V35" s="2"/>
      <c r="W35" s="2">
        <f t="shared" si="8"/>
        <v>10.680272108843537</v>
      </c>
      <c r="X35" s="2">
        <f t="shared" si="5"/>
        <v>2.1768707482993195</v>
      </c>
      <c r="Y35" s="2">
        <v>73</v>
      </c>
      <c r="Z35" s="2">
        <v>79.400000000000006</v>
      </c>
      <c r="AA35" s="2">
        <v>66.2</v>
      </c>
      <c r="AB35" s="2">
        <v>64.8</v>
      </c>
      <c r="AC35" s="2">
        <v>80.599999999999994</v>
      </c>
      <c r="AD35" s="2">
        <v>45.8</v>
      </c>
      <c r="AE35" s="2">
        <v>67.2</v>
      </c>
      <c r="AF35" s="2">
        <v>66</v>
      </c>
      <c r="AG35" s="2">
        <v>60.4</v>
      </c>
      <c r="AH35" s="2">
        <v>48.2</v>
      </c>
      <c r="AI35" s="2"/>
      <c r="AJ35" s="2">
        <f t="shared" si="9"/>
        <v>220</v>
      </c>
      <c r="AK35" s="2">
        <f t="shared" si="10"/>
        <v>80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>
      <c r="A36" s="2" t="s">
        <v>78</v>
      </c>
      <c r="B36" s="2" t="s">
        <v>42</v>
      </c>
      <c r="C36" s="2">
        <v>334</v>
      </c>
      <c r="D36" s="2">
        <v>68</v>
      </c>
      <c r="E36" s="2">
        <v>234</v>
      </c>
      <c r="F36" s="2">
        <v>70</v>
      </c>
      <c r="G36" s="3">
        <v>0.4</v>
      </c>
      <c r="H36" s="2">
        <v>50</v>
      </c>
      <c r="I36" s="2" t="s">
        <v>38</v>
      </c>
      <c r="J36" s="2"/>
      <c r="K36" s="2">
        <v>248</v>
      </c>
      <c r="L36" s="2">
        <f t="shared" si="3"/>
        <v>-14</v>
      </c>
      <c r="M36" s="2"/>
      <c r="N36" s="2"/>
      <c r="O36" s="2"/>
      <c r="P36" s="2">
        <f t="shared" si="4"/>
        <v>46.8</v>
      </c>
      <c r="Q36" s="15">
        <f t="shared" ref="Q36:Q37" si="18">9*P36-F36</f>
        <v>351.2</v>
      </c>
      <c r="R36" s="15">
        <f t="shared" si="17"/>
        <v>450</v>
      </c>
      <c r="S36" s="15">
        <f t="shared" si="7"/>
        <v>450</v>
      </c>
      <c r="T36" s="15"/>
      <c r="U36" s="15">
        <v>450</v>
      </c>
      <c r="V36" s="2"/>
      <c r="W36" s="2">
        <f t="shared" si="8"/>
        <v>11.111111111111112</v>
      </c>
      <c r="X36" s="2">
        <f t="shared" si="5"/>
        <v>1.4957264957264957</v>
      </c>
      <c r="Y36" s="2">
        <v>34.4</v>
      </c>
      <c r="Z36" s="2">
        <v>38.799999999999997</v>
      </c>
      <c r="AA36" s="2">
        <v>30.2</v>
      </c>
      <c r="AB36" s="2">
        <v>36</v>
      </c>
      <c r="AC36" s="2">
        <v>40.799999999999997</v>
      </c>
      <c r="AD36" s="2">
        <v>30.2</v>
      </c>
      <c r="AE36" s="2">
        <v>26.6</v>
      </c>
      <c r="AF36" s="2">
        <v>24.6</v>
      </c>
      <c r="AG36" s="2">
        <v>27.8</v>
      </c>
      <c r="AH36" s="2">
        <v>29.8</v>
      </c>
      <c r="AI36" s="2"/>
      <c r="AJ36" s="2">
        <f t="shared" si="9"/>
        <v>180</v>
      </c>
      <c r="AK36" s="2">
        <f t="shared" si="10"/>
        <v>0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>
      <c r="A37" s="2" t="s">
        <v>79</v>
      </c>
      <c r="B37" s="2" t="s">
        <v>42</v>
      </c>
      <c r="C37" s="2">
        <v>320</v>
      </c>
      <c r="D37" s="2">
        <v>213</v>
      </c>
      <c r="E37" s="2">
        <v>222</v>
      </c>
      <c r="F37" s="2">
        <v>43</v>
      </c>
      <c r="G37" s="3">
        <v>0.4</v>
      </c>
      <c r="H37" s="2">
        <v>40</v>
      </c>
      <c r="I37" s="2" t="s">
        <v>38</v>
      </c>
      <c r="J37" s="2"/>
      <c r="K37" s="2">
        <v>237</v>
      </c>
      <c r="L37" s="2">
        <f t="shared" si="3"/>
        <v>-15</v>
      </c>
      <c r="M37" s="2"/>
      <c r="N37" s="2"/>
      <c r="O37" s="2"/>
      <c r="P37" s="2">
        <f t="shared" si="4"/>
        <v>44.4</v>
      </c>
      <c r="Q37" s="15">
        <f t="shared" si="18"/>
        <v>356.59999999999997</v>
      </c>
      <c r="R37" s="15">
        <f t="shared" si="17"/>
        <v>450</v>
      </c>
      <c r="S37" s="15">
        <f t="shared" si="7"/>
        <v>450</v>
      </c>
      <c r="T37" s="15"/>
      <c r="U37" s="15">
        <v>450</v>
      </c>
      <c r="V37" s="2"/>
      <c r="W37" s="2">
        <f t="shared" si="8"/>
        <v>11.103603603603604</v>
      </c>
      <c r="X37" s="2">
        <f t="shared" si="5"/>
        <v>0.96846846846846846</v>
      </c>
      <c r="Y37" s="2">
        <v>37.6</v>
      </c>
      <c r="Z37" s="2">
        <v>37.6</v>
      </c>
      <c r="AA37" s="2">
        <v>36.4</v>
      </c>
      <c r="AB37" s="2">
        <v>31.2</v>
      </c>
      <c r="AC37" s="2">
        <v>39.200000000000003</v>
      </c>
      <c r="AD37" s="2">
        <v>30.4</v>
      </c>
      <c r="AE37" s="2">
        <v>37.4</v>
      </c>
      <c r="AF37" s="2">
        <v>34.6</v>
      </c>
      <c r="AG37" s="2">
        <v>28</v>
      </c>
      <c r="AH37" s="2">
        <v>33.4</v>
      </c>
      <c r="AI37" s="2"/>
      <c r="AJ37" s="2">
        <f t="shared" si="9"/>
        <v>180</v>
      </c>
      <c r="AK37" s="2">
        <f t="shared" si="10"/>
        <v>0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>
      <c r="A38" s="2" t="s">
        <v>80</v>
      </c>
      <c r="B38" s="2" t="s">
        <v>42</v>
      </c>
      <c r="C38" s="2">
        <v>395</v>
      </c>
      <c r="D38" s="2">
        <v>181</v>
      </c>
      <c r="E38" s="2">
        <v>183</v>
      </c>
      <c r="F38" s="2">
        <v>174</v>
      </c>
      <c r="G38" s="3">
        <v>0.1</v>
      </c>
      <c r="H38" s="2">
        <v>730</v>
      </c>
      <c r="I38" s="2" t="s">
        <v>38</v>
      </c>
      <c r="J38" s="2"/>
      <c r="K38" s="2">
        <v>189</v>
      </c>
      <c r="L38" s="2">
        <f t="shared" ref="L38:L69" si="19">E38-K38</f>
        <v>-6</v>
      </c>
      <c r="M38" s="2"/>
      <c r="N38" s="2"/>
      <c r="O38" s="2"/>
      <c r="P38" s="2">
        <f t="shared" ref="P38:P69" si="20">E38/5</f>
        <v>36.6</v>
      </c>
      <c r="Q38" s="15">
        <f t="shared" si="14"/>
        <v>301.8</v>
      </c>
      <c r="R38" s="15">
        <f t="shared" si="17"/>
        <v>500</v>
      </c>
      <c r="S38" s="15">
        <f t="shared" si="7"/>
        <v>500</v>
      </c>
      <c r="T38" s="15"/>
      <c r="U38" s="15">
        <v>500</v>
      </c>
      <c r="V38" s="2"/>
      <c r="W38" s="2">
        <f t="shared" si="8"/>
        <v>18.415300546448087</v>
      </c>
      <c r="X38" s="2">
        <f t="shared" ref="X38:X69" si="21">F38/P38</f>
        <v>4.7540983606557372</v>
      </c>
      <c r="Y38" s="2">
        <v>41.4</v>
      </c>
      <c r="Z38" s="2">
        <v>42.4</v>
      </c>
      <c r="AA38" s="2">
        <v>42</v>
      </c>
      <c r="AB38" s="2">
        <v>32.799999999999997</v>
      </c>
      <c r="AC38" s="2">
        <v>39.4</v>
      </c>
      <c r="AD38" s="2">
        <v>41.4</v>
      </c>
      <c r="AE38" s="2">
        <v>32.799999999999997</v>
      </c>
      <c r="AF38" s="2">
        <v>31.8</v>
      </c>
      <c r="AG38" s="2">
        <v>38.6</v>
      </c>
      <c r="AH38" s="2">
        <v>42.4</v>
      </c>
      <c r="AI38" s="2"/>
      <c r="AJ38" s="2">
        <f t="shared" si="9"/>
        <v>50</v>
      </c>
      <c r="AK38" s="2">
        <f t="shared" si="10"/>
        <v>0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>
      <c r="A39" s="2" t="s">
        <v>81</v>
      </c>
      <c r="B39" s="2" t="s">
        <v>42</v>
      </c>
      <c r="C39" s="2">
        <v>484</v>
      </c>
      <c r="D39" s="2">
        <v>400</v>
      </c>
      <c r="E39" s="2">
        <v>408</v>
      </c>
      <c r="F39" s="2">
        <v>5</v>
      </c>
      <c r="G39" s="3">
        <v>0.33</v>
      </c>
      <c r="H39" s="2">
        <v>45</v>
      </c>
      <c r="I39" s="2" t="s">
        <v>38</v>
      </c>
      <c r="J39" s="2"/>
      <c r="K39" s="2">
        <v>439</v>
      </c>
      <c r="L39" s="2">
        <f t="shared" si="19"/>
        <v>-31</v>
      </c>
      <c r="M39" s="2"/>
      <c r="N39" s="2"/>
      <c r="O39" s="2"/>
      <c r="P39" s="2">
        <f t="shared" si="20"/>
        <v>81.599999999999994</v>
      </c>
      <c r="Q39" s="15">
        <f>8*P39-F39</f>
        <v>647.79999999999995</v>
      </c>
      <c r="R39" s="15">
        <f t="shared" si="17"/>
        <v>850</v>
      </c>
      <c r="S39" s="15">
        <f t="shared" si="7"/>
        <v>650</v>
      </c>
      <c r="T39" s="15">
        <v>200</v>
      </c>
      <c r="U39" s="15">
        <v>850</v>
      </c>
      <c r="V39" s="2"/>
      <c r="W39" s="2">
        <f t="shared" si="8"/>
        <v>10.477941176470589</v>
      </c>
      <c r="X39" s="2">
        <f t="shared" si="21"/>
        <v>6.1274509803921573E-2</v>
      </c>
      <c r="Y39" s="2">
        <v>73</v>
      </c>
      <c r="Z39" s="2">
        <v>50</v>
      </c>
      <c r="AA39" s="2">
        <v>77.2</v>
      </c>
      <c r="AB39" s="2">
        <v>69.599999999999994</v>
      </c>
      <c r="AC39" s="2">
        <v>84.2</v>
      </c>
      <c r="AD39" s="2">
        <v>62</v>
      </c>
      <c r="AE39" s="2">
        <v>53.6</v>
      </c>
      <c r="AF39" s="2">
        <v>44.6</v>
      </c>
      <c r="AG39" s="2">
        <v>39.799999999999997</v>
      </c>
      <c r="AH39" s="2">
        <v>46</v>
      </c>
      <c r="AI39" s="2"/>
      <c r="AJ39" s="2">
        <f t="shared" si="9"/>
        <v>215</v>
      </c>
      <c r="AK39" s="2">
        <f t="shared" si="10"/>
        <v>66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>
      <c r="A40" s="2" t="s">
        <v>82</v>
      </c>
      <c r="B40" s="2" t="s">
        <v>42</v>
      </c>
      <c r="C40" s="2">
        <v>397</v>
      </c>
      <c r="D40" s="2">
        <v>225</v>
      </c>
      <c r="E40" s="2">
        <v>281</v>
      </c>
      <c r="F40" s="2">
        <v>52</v>
      </c>
      <c r="G40" s="3">
        <v>0.35</v>
      </c>
      <c r="H40" s="2">
        <v>40</v>
      </c>
      <c r="I40" s="2" t="s">
        <v>38</v>
      </c>
      <c r="J40" s="2"/>
      <c r="K40" s="2">
        <v>311</v>
      </c>
      <c r="L40" s="2">
        <f t="shared" si="19"/>
        <v>-30</v>
      </c>
      <c r="M40" s="2"/>
      <c r="N40" s="2"/>
      <c r="O40" s="2"/>
      <c r="P40" s="2">
        <f t="shared" si="20"/>
        <v>56.2</v>
      </c>
      <c r="Q40" s="15">
        <f>9*P40-F40</f>
        <v>453.8</v>
      </c>
      <c r="R40" s="15">
        <f t="shared" si="17"/>
        <v>550</v>
      </c>
      <c r="S40" s="15">
        <f t="shared" si="7"/>
        <v>450</v>
      </c>
      <c r="T40" s="15">
        <v>100</v>
      </c>
      <c r="U40" s="15">
        <v>550</v>
      </c>
      <c r="V40" s="2"/>
      <c r="W40" s="2">
        <f t="shared" si="8"/>
        <v>10.711743772241991</v>
      </c>
      <c r="X40" s="2">
        <f t="shared" si="21"/>
        <v>0.92526690391459065</v>
      </c>
      <c r="Y40" s="2">
        <v>43.4</v>
      </c>
      <c r="Z40" s="2">
        <v>46</v>
      </c>
      <c r="AA40" s="2">
        <v>37.200000000000003</v>
      </c>
      <c r="AB40" s="2">
        <v>29.6</v>
      </c>
      <c r="AC40" s="2">
        <v>44.8</v>
      </c>
      <c r="AD40" s="2">
        <v>44.8</v>
      </c>
      <c r="AE40" s="2">
        <v>24</v>
      </c>
      <c r="AF40" s="2">
        <v>25.4</v>
      </c>
      <c r="AG40" s="2">
        <v>38.6</v>
      </c>
      <c r="AH40" s="2">
        <v>38.200000000000003</v>
      </c>
      <c r="AI40" s="2" t="s">
        <v>55</v>
      </c>
      <c r="AJ40" s="2">
        <f t="shared" si="9"/>
        <v>158</v>
      </c>
      <c r="AK40" s="2">
        <f t="shared" si="10"/>
        <v>35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>
      <c r="A41" s="2" t="s">
        <v>83</v>
      </c>
      <c r="B41" s="2" t="s">
        <v>37</v>
      </c>
      <c r="C41" s="2">
        <v>-6.5289999999999999</v>
      </c>
      <c r="D41" s="2">
        <v>75.938999999999993</v>
      </c>
      <c r="E41" s="11">
        <f>9.473+E101</f>
        <v>32.675000000000004</v>
      </c>
      <c r="F41" s="11">
        <f>57.065+F101</f>
        <v>41.155000000000001</v>
      </c>
      <c r="G41" s="3">
        <v>1</v>
      </c>
      <c r="H41" s="2">
        <v>40</v>
      </c>
      <c r="I41" s="2" t="s">
        <v>38</v>
      </c>
      <c r="J41" s="2"/>
      <c r="K41" s="2">
        <v>12.1</v>
      </c>
      <c r="L41" s="2">
        <f t="shared" si="19"/>
        <v>20.575000000000003</v>
      </c>
      <c r="M41" s="2"/>
      <c r="N41" s="2"/>
      <c r="O41" s="2"/>
      <c r="P41" s="2">
        <f t="shared" si="20"/>
        <v>6.535000000000001</v>
      </c>
      <c r="Q41" s="15">
        <f t="shared" si="14"/>
        <v>43.800000000000011</v>
      </c>
      <c r="R41" s="15">
        <f t="shared" si="11"/>
        <v>43.800000000000011</v>
      </c>
      <c r="S41" s="15">
        <f t="shared" si="7"/>
        <v>43.800000000000011</v>
      </c>
      <c r="T41" s="15"/>
      <c r="U41" s="15"/>
      <c r="V41" s="2"/>
      <c r="W41" s="2">
        <f t="shared" si="8"/>
        <v>13</v>
      </c>
      <c r="X41" s="2">
        <f t="shared" si="21"/>
        <v>6.2976281560826308</v>
      </c>
      <c r="Y41" s="2">
        <v>6.5251999999999999</v>
      </c>
      <c r="Z41" s="2">
        <v>8.6874000000000002</v>
      </c>
      <c r="AA41" s="2">
        <v>10.442</v>
      </c>
      <c r="AB41" s="2">
        <v>5.9438000000000004</v>
      </c>
      <c r="AC41" s="2">
        <v>7.2417999999999996</v>
      </c>
      <c r="AD41" s="2">
        <v>5.4146000000000001</v>
      </c>
      <c r="AE41" s="2">
        <v>3.1903999999999999</v>
      </c>
      <c r="AF41" s="2">
        <v>1.579</v>
      </c>
      <c r="AG41" s="2">
        <v>4.7320000000000002</v>
      </c>
      <c r="AH41" s="2">
        <v>5.8823999999999996</v>
      </c>
      <c r="AI41" s="2" t="s">
        <v>84</v>
      </c>
      <c r="AJ41" s="2">
        <f t="shared" si="9"/>
        <v>44</v>
      </c>
      <c r="AK41" s="2">
        <f t="shared" si="10"/>
        <v>0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>
      <c r="A42" s="2" t="s">
        <v>85</v>
      </c>
      <c r="B42" s="2" t="s">
        <v>42</v>
      </c>
      <c r="C42" s="2">
        <v>677</v>
      </c>
      <c r="D42" s="2">
        <v>217</v>
      </c>
      <c r="E42" s="2">
        <v>217</v>
      </c>
      <c r="F42" s="2">
        <v>112</v>
      </c>
      <c r="G42" s="3">
        <v>0.35</v>
      </c>
      <c r="H42" s="2">
        <v>40</v>
      </c>
      <c r="I42" s="2" t="s">
        <v>38</v>
      </c>
      <c r="J42" s="2"/>
      <c r="K42" s="2">
        <v>247</v>
      </c>
      <c r="L42" s="2">
        <f t="shared" si="19"/>
        <v>-30</v>
      </c>
      <c r="M42" s="2"/>
      <c r="N42" s="2"/>
      <c r="O42" s="2"/>
      <c r="P42" s="2">
        <f t="shared" si="20"/>
        <v>43.4</v>
      </c>
      <c r="Q42" s="15">
        <f>11*P42-F42</f>
        <v>365.4</v>
      </c>
      <c r="R42" s="15">
        <f t="shared" si="11"/>
        <v>365.4</v>
      </c>
      <c r="S42" s="15">
        <f t="shared" si="7"/>
        <v>365.4</v>
      </c>
      <c r="T42" s="15"/>
      <c r="U42" s="15"/>
      <c r="V42" s="2"/>
      <c r="W42" s="2">
        <f t="shared" si="8"/>
        <v>11</v>
      </c>
      <c r="X42" s="2">
        <f t="shared" si="21"/>
        <v>2.5806451612903225</v>
      </c>
      <c r="Y42" s="2">
        <v>39.200000000000003</v>
      </c>
      <c r="Z42" s="2">
        <v>42</v>
      </c>
      <c r="AA42" s="2">
        <v>42.6</v>
      </c>
      <c r="AB42" s="2">
        <v>39</v>
      </c>
      <c r="AC42" s="2">
        <v>47.6</v>
      </c>
      <c r="AD42" s="2">
        <v>36.799999999999997</v>
      </c>
      <c r="AE42" s="2">
        <v>39.200000000000003</v>
      </c>
      <c r="AF42" s="2">
        <v>31.8</v>
      </c>
      <c r="AG42" s="2">
        <v>29</v>
      </c>
      <c r="AH42" s="2">
        <v>31.2</v>
      </c>
      <c r="AI42" s="2"/>
      <c r="AJ42" s="2">
        <f t="shared" si="9"/>
        <v>128</v>
      </c>
      <c r="AK42" s="2">
        <f t="shared" si="10"/>
        <v>0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>
      <c r="A43" s="2" t="s">
        <v>86</v>
      </c>
      <c r="B43" s="2" t="s">
        <v>42</v>
      </c>
      <c r="C43" s="2">
        <v>144</v>
      </c>
      <c r="D43" s="2">
        <v>339</v>
      </c>
      <c r="E43" s="11">
        <f>292+E97</f>
        <v>321</v>
      </c>
      <c r="F43" s="11">
        <f>111+F97</f>
        <v>84</v>
      </c>
      <c r="G43" s="3">
        <v>0.35</v>
      </c>
      <c r="H43" s="2">
        <v>40</v>
      </c>
      <c r="I43" s="2" t="s">
        <v>38</v>
      </c>
      <c r="J43" s="2"/>
      <c r="K43" s="2">
        <v>318</v>
      </c>
      <c r="L43" s="2">
        <f t="shared" si="19"/>
        <v>3</v>
      </c>
      <c r="M43" s="2"/>
      <c r="N43" s="2"/>
      <c r="O43" s="2"/>
      <c r="P43" s="2">
        <f t="shared" si="20"/>
        <v>64.2</v>
      </c>
      <c r="Q43" s="15">
        <f>9*P43-F43</f>
        <v>493.80000000000007</v>
      </c>
      <c r="R43" s="15">
        <f>U43</f>
        <v>550</v>
      </c>
      <c r="S43" s="15">
        <f t="shared" si="7"/>
        <v>550</v>
      </c>
      <c r="T43" s="15"/>
      <c r="U43" s="15">
        <v>550</v>
      </c>
      <c r="V43" s="2"/>
      <c r="W43" s="2">
        <f t="shared" si="8"/>
        <v>9.8753894080996876</v>
      </c>
      <c r="X43" s="2">
        <f t="shared" si="21"/>
        <v>1.308411214953271</v>
      </c>
      <c r="Y43" s="2">
        <v>59</v>
      </c>
      <c r="Z43" s="2">
        <v>56.6</v>
      </c>
      <c r="AA43" s="2">
        <v>53.8</v>
      </c>
      <c r="AB43" s="2">
        <v>49</v>
      </c>
      <c r="AC43" s="2">
        <v>67</v>
      </c>
      <c r="AD43" s="2">
        <v>62</v>
      </c>
      <c r="AE43" s="2">
        <v>40.799999999999997</v>
      </c>
      <c r="AF43" s="2">
        <v>46.542200000000001</v>
      </c>
      <c r="AG43" s="2">
        <v>64.742199999999997</v>
      </c>
      <c r="AH43" s="2">
        <v>55.2</v>
      </c>
      <c r="AI43" s="2"/>
      <c r="AJ43" s="2">
        <f t="shared" si="9"/>
        <v>193</v>
      </c>
      <c r="AK43" s="2">
        <f t="shared" si="10"/>
        <v>0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>
      <c r="A44" s="2" t="s">
        <v>87</v>
      </c>
      <c r="B44" s="2" t="s">
        <v>37</v>
      </c>
      <c r="C44" s="2">
        <v>845.29899999999998</v>
      </c>
      <c r="D44" s="2">
        <v>539.14499999999998</v>
      </c>
      <c r="E44" s="2">
        <v>495.459</v>
      </c>
      <c r="F44" s="2">
        <v>339.279</v>
      </c>
      <c r="G44" s="3">
        <v>1</v>
      </c>
      <c r="H44" s="2">
        <v>50</v>
      </c>
      <c r="I44" s="2" t="s">
        <v>38</v>
      </c>
      <c r="J44" s="2"/>
      <c r="K44" s="2">
        <v>715.60299999999995</v>
      </c>
      <c r="L44" s="2">
        <f t="shared" si="19"/>
        <v>-220.14399999999995</v>
      </c>
      <c r="M44" s="2"/>
      <c r="N44" s="2"/>
      <c r="O44" s="2"/>
      <c r="P44" s="2">
        <f t="shared" si="20"/>
        <v>99.091800000000006</v>
      </c>
      <c r="Q44" s="15">
        <f>11*P44-F44</f>
        <v>750.73080000000004</v>
      </c>
      <c r="R44" s="15">
        <f t="shared" si="11"/>
        <v>750.73080000000004</v>
      </c>
      <c r="S44" s="15">
        <f t="shared" si="7"/>
        <v>550.73080000000004</v>
      </c>
      <c r="T44" s="15">
        <v>200</v>
      </c>
      <c r="U44" s="15"/>
      <c r="V44" s="2"/>
      <c r="W44" s="2">
        <f t="shared" si="8"/>
        <v>11</v>
      </c>
      <c r="X44" s="2">
        <f t="shared" si="21"/>
        <v>3.4238857302016914</v>
      </c>
      <c r="Y44" s="2">
        <v>73.5518</v>
      </c>
      <c r="Z44" s="2">
        <v>58.166600000000003</v>
      </c>
      <c r="AA44" s="2">
        <v>110.0578</v>
      </c>
      <c r="AB44" s="2">
        <v>94.970600000000005</v>
      </c>
      <c r="AC44" s="2">
        <v>63.128999999999998</v>
      </c>
      <c r="AD44" s="2">
        <v>70.151200000000003</v>
      </c>
      <c r="AE44" s="2">
        <v>83.794600000000003</v>
      </c>
      <c r="AF44" s="2">
        <v>50.834600000000002</v>
      </c>
      <c r="AG44" s="2">
        <v>51.278199999999998</v>
      </c>
      <c r="AH44" s="2">
        <v>50.401000000000003</v>
      </c>
      <c r="AI44" s="2"/>
      <c r="AJ44" s="2">
        <f t="shared" si="9"/>
        <v>551</v>
      </c>
      <c r="AK44" s="2">
        <f t="shared" si="10"/>
        <v>200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>
      <c r="A45" s="2" t="s">
        <v>88</v>
      </c>
      <c r="B45" s="2" t="s">
        <v>37</v>
      </c>
      <c r="C45" s="2">
        <v>185.726</v>
      </c>
      <c r="D45" s="2">
        <v>244.21799999999999</v>
      </c>
      <c r="E45" s="2">
        <v>133.47</v>
      </c>
      <c r="F45" s="2">
        <v>13.313000000000001</v>
      </c>
      <c r="G45" s="3">
        <v>1</v>
      </c>
      <c r="H45" s="2">
        <v>50</v>
      </c>
      <c r="I45" s="2" t="s">
        <v>38</v>
      </c>
      <c r="J45" s="2"/>
      <c r="K45" s="2">
        <v>137.114</v>
      </c>
      <c r="L45" s="2">
        <f t="shared" si="19"/>
        <v>-3.6440000000000055</v>
      </c>
      <c r="M45" s="2"/>
      <c r="N45" s="2"/>
      <c r="O45" s="2"/>
      <c r="P45" s="2">
        <f t="shared" si="20"/>
        <v>26.693999999999999</v>
      </c>
      <c r="Q45" s="15">
        <f>8*P45-F45</f>
        <v>200.239</v>
      </c>
      <c r="R45" s="15">
        <f>U45</f>
        <v>300</v>
      </c>
      <c r="S45" s="15">
        <f t="shared" si="7"/>
        <v>300</v>
      </c>
      <c r="T45" s="15"/>
      <c r="U45" s="15">
        <v>300</v>
      </c>
      <c r="V45" s="2"/>
      <c r="W45" s="2">
        <f t="shared" si="8"/>
        <v>11.73720686296546</v>
      </c>
      <c r="X45" s="2">
        <f t="shared" si="21"/>
        <v>0.49872630553682479</v>
      </c>
      <c r="Y45" s="2">
        <v>25.069400000000002</v>
      </c>
      <c r="Z45" s="2">
        <v>21.190999999999999</v>
      </c>
      <c r="AA45" s="2">
        <v>26.177199999999999</v>
      </c>
      <c r="AB45" s="2">
        <v>27.713999999999999</v>
      </c>
      <c r="AC45" s="2">
        <v>31.129799999999999</v>
      </c>
      <c r="AD45" s="2">
        <v>31.95</v>
      </c>
      <c r="AE45" s="2">
        <v>26.201000000000001</v>
      </c>
      <c r="AF45" s="2">
        <v>22.998000000000001</v>
      </c>
      <c r="AG45" s="2">
        <v>29.081399999999999</v>
      </c>
      <c r="AH45" s="2">
        <v>28.084599999999998</v>
      </c>
      <c r="AI45" s="2"/>
      <c r="AJ45" s="2">
        <f t="shared" si="9"/>
        <v>300</v>
      </c>
      <c r="AK45" s="2">
        <f t="shared" si="10"/>
        <v>0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>
      <c r="A46" s="2" t="s">
        <v>89</v>
      </c>
      <c r="B46" s="2" t="s">
        <v>37</v>
      </c>
      <c r="C46" s="2">
        <v>284.93</v>
      </c>
      <c r="D46" s="2">
        <v>190.08199999999999</v>
      </c>
      <c r="E46" s="2">
        <v>214.36099999999999</v>
      </c>
      <c r="F46" s="2">
        <v>76.62</v>
      </c>
      <c r="G46" s="3">
        <v>1</v>
      </c>
      <c r="H46" s="2" t="e">
        <v>#N/A</v>
      </c>
      <c r="I46" s="2" t="s">
        <v>38</v>
      </c>
      <c r="J46" s="2"/>
      <c r="K46" s="2">
        <v>312.79899999999998</v>
      </c>
      <c r="L46" s="2">
        <f t="shared" si="19"/>
        <v>-98.437999999999988</v>
      </c>
      <c r="M46" s="2"/>
      <c r="N46" s="2"/>
      <c r="O46" s="2"/>
      <c r="P46" s="2">
        <f t="shared" si="20"/>
        <v>42.872199999999999</v>
      </c>
      <c r="Q46" s="15">
        <f>10*P46-F46</f>
        <v>352.10199999999998</v>
      </c>
      <c r="R46" s="15">
        <f t="shared" si="11"/>
        <v>352.10199999999998</v>
      </c>
      <c r="S46" s="15">
        <f t="shared" si="7"/>
        <v>352.10199999999998</v>
      </c>
      <c r="T46" s="15"/>
      <c r="U46" s="15"/>
      <c r="V46" s="2"/>
      <c r="W46" s="2">
        <f t="shared" si="8"/>
        <v>10</v>
      </c>
      <c r="X46" s="2">
        <f t="shared" si="21"/>
        <v>1.7871721068664543</v>
      </c>
      <c r="Y46" s="2">
        <v>0.30220000000000002</v>
      </c>
      <c r="Z46" s="2">
        <v>18.6434</v>
      </c>
      <c r="AA46" s="2">
        <v>0.29980000000000001</v>
      </c>
      <c r="AB46" s="2">
        <v>10.839</v>
      </c>
      <c r="AC46" s="2">
        <v>13.8432</v>
      </c>
      <c r="AD46" s="2">
        <v>3.0042</v>
      </c>
      <c r="AE46" s="2">
        <v>7.1660000000000004</v>
      </c>
      <c r="AF46" s="2">
        <v>11.942</v>
      </c>
      <c r="AG46" s="2">
        <v>14.372</v>
      </c>
      <c r="AH46" s="2">
        <v>10.194000000000001</v>
      </c>
      <c r="AI46" s="2"/>
      <c r="AJ46" s="2">
        <f t="shared" si="9"/>
        <v>352</v>
      </c>
      <c r="AK46" s="2">
        <f t="shared" si="10"/>
        <v>0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>
      <c r="A47" s="2" t="s">
        <v>90</v>
      </c>
      <c r="B47" s="2" t="s">
        <v>37</v>
      </c>
      <c r="C47" s="2">
        <v>472.56099999999998</v>
      </c>
      <c r="D47" s="2">
        <v>100.343</v>
      </c>
      <c r="E47" s="2">
        <v>113.14</v>
      </c>
      <c r="F47" s="2">
        <v>366.33600000000001</v>
      </c>
      <c r="G47" s="3">
        <v>1</v>
      </c>
      <c r="H47" s="2">
        <v>40</v>
      </c>
      <c r="I47" s="12" t="s">
        <v>91</v>
      </c>
      <c r="J47" s="2"/>
      <c r="K47" s="2">
        <v>126.877</v>
      </c>
      <c r="L47" s="2">
        <f t="shared" si="19"/>
        <v>-13.736999999999995</v>
      </c>
      <c r="M47" s="2"/>
      <c r="N47" s="2"/>
      <c r="O47" s="2"/>
      <c r="P47" s="2">
        <f t="shared" si="20"/>
        <v>22.628</v>
      </c>
      <c r="Q47" s="15"/>
      <c r="R47" s="15">
        <f t="shared" si="11"/>
        <v>0</v>
      </c>
      <c r="S47" s="15">
        <f t="shared" si="7"/>
        <v>0</v>
      </c>
      <c r="T47" s="15"/>
      <c r="U47" s="15"/>
      <c r="V47" s="2"/>
      <c r="W47" s="2">
        <f t="shared" si="8"/>
        <v>16.189499734841789</v>
      </c>
      <c r="X47" s="2">
        <f t="shared" si="21"/>
        <v>16.189499734841789</v>
      </c>
      <c r="Y47" s="2">
        <v>18.256799999999998</v>
      </c>
      <c r="Z47" s="2">
        <v>50.837200000000003</v>
      </c>
      <c r="AA47" s="2">
        <v>17.863199999999999</v>
      </c>
      <c r="AB47" s="2">
        <v>15.477</v>
      </c>
      <c r="AC47" s="2">
        <v>9.5446000000000009</v>
      </c>
      <c r="AD47" s="2">
        <v>19.8992</v>
      </c>
      <c r="AE47" s="2">
        <v>10.270799999999999</v>
      </c>
      <c r="AF47" s="2">
        <v>5.1215999999999999</v>
      </c>
      <c r="AG47" s="2">
        <v>9.8081999999999994</v>
      </c>
      <c r="AH47" s="2">
        <v>8.2430000000000003</v>
      </c>
      <c r="AI47" s="20" t="s">
        <v>92</v>
      </c>
      <c r="AJ47" s="2">
        <f t="shared" si="9"/>
        <v>0</v>
      </c>
      <c r="AK47" s="2">
        <f t="shared" si="10"/>
        <v>0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>
      <c r="A48" s="2" t="s">
        <v>93</v>
      </c>
      <c r="B48" s="2" t="s">
        <v>42</v>
      </c>
      <c r="C48" s="2">
        <v>1321</v>
      </c>
      <c r="D48" s="2">
        <v>542</v>
      </c>
      <c r="E48" s="11">
        <f>472+E98</f>
        <v>751</v>
      </c>
      <c r="F48" s="11">
        <f>336+F98</f>
        <v>137</v>
      </c>
      <c r="G48" s="3">
        <v>0.45</v>
      </c>
      <c r="H48" s="2">
        <v>50</v>
      </c>
      <c r="I48" s="2" t="s">
        <v>38</v>
      </c>
      <c r="J48" s="2"/>
      <c r="K48" s="2">
        <v>527</v>
      </c>
      <c r="L48" s="2">
        <f t="shared" si="19"/>
        <v>224</v>
      </c>
      <c r="M48" s="2"/>
      <c r="N48" s="2"/>
      <c r="O48" s="2"/>
      <c r="P48" s="2">
        <f t="shared" si="20"/>
        <v>150.19999999999999</v>
      </c>
      <c r="Q48" s="15">
        <f>9*P48-F48</f>
        <v>1214.8</v>
      </c>
      <c r="R48" s="15">
        <f>U48</f>
        <v>1500</v>
      </c>
      <c r="S48" s="15">
        <f t="shared" si="7"/>
        <v>1100</v>
      </c>
      <c r="T48" s="15">
        <v>400</v>
      </c>
      <c r="U48" s="15">
        <v>1500</v>
      </c>
      <c r="V48" s="2"/>
      <c r="W48" s="2">
        <f t="shared" si="8"/>
        <v>10.898801597869507</v>
      </c>
      <c r="X48" s="2">
        <f t="shared" si="21"/>
        <v>0.91211717709720375</v>
      </c>
      <c r="Y48" s="2">
        <v>107.2</v>
      </c>
      <c r="Z48" s="2">
        <v>109.6</v>
      </c>
      <c r="AA48" s="2">
        <v>114</v>
      </c>
      <c r="AB48" s="2">
        <v>109</v>
      </c>
      <c r="AC48" s="2">
        <v>128.6</v>
      </c>
      <c r="AD48" s="2">
        <v>105</v>
      </c>
      <c r="AE48" s="2">
        <v>100</v>
      </c>
      <c r="AF48" s="2">
        <v>98.4</v>
      </c>
      <c r="AG48" s="2">
        <v>86.2</v>
      </c>
      <c r="AH48" s="2">
        <v>85.8</v>
      </c>
      <c r="AI48" s="2"/>
      <c r="AJ48" s="2">
        <f t="shared" si="9"/>
        <v>495</v>
      </c>
      <c r="AK48" s="2">
        <f t="shared" si="10"/>
        <v>180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>
      <c r="A49" s="2" t="s">
        <v>94</v>
      </c>
      <c r="B49" s="2" t="s">
        <v>37</v>
      </c>
      <c r="C49" s="2">
        <v>510.99700000000001</v>
      </c>
      <c r="D49" s="2">
        <v>475.89400000000001</v>
      </c>
      <c r="E49" s="2">
        <v>236.78399999999999</v>
      </c>
      <c r="F49" s="2">
        <v>273.38099999999997</v>
      </c>
      <c r="G49" s="3">
        <v>1</v>
      </c>
      <c r="H49" s="2">
        <v>40</v>
      </c>
      <c r="I49" s="2" t="s">
        <v>38</v>
      </c>
      <c r="J49" s="2"/>
      <c r="K49" s="2">
        <v>331.36799999999999</v>
      </c>
      <c r="L49" s="2">
        <f t="shared" si="19"/>
        <v>-94.584000000000003</v>
      </c>
      <c r="M49" s="2"/>
      <c r="N49" s="2"/>
      <c r="O49" s="2"/>
      <c r="P49" s="2">
        <f t="shared" si="20"/>
        <v>47.3568</v>
      </c>
      <c r="Q49" s="15">
        <f t="shared" si="14"/>
        <v>342.25740000000008</v>
      </c>
      <c r="R49" s="15">
        <f t="shared" si="11"/>
        <v>342.25740000000008</v>
      </c>
      <c r="S49" s="15">
        <f t="shared" si="7"/>
        <v>342.25740000000008</v>
      </c>
      <c r="T49" s="15"/>
      <c r="U49" s="15"/>
      <c r="V49" s="2"/>
      <c r="W49" s="2">
        <f t="shared" si="8"/>
        <v>13.000000000000002</v>
      </c>
      <c r="X49" s="2">
        <f t="shared" si="21"/>
        <v>5.7727929251976482</v>
      </c>
      <c r="Y49" s="2">
        <v>22.331600000000002</v>
      </c>
      <c r="Z49" s="2">
        <v>45.114199999999997</v>
      </c>
      <c r="AA49" s="2">
        <v>32.212800000000001</v>
      </c>
      <c r="AB49" s="2">
        <v>32.297600000000003</v>
      </c>
      <c r="AC49" s="2">
        <v>16.9894</v>
      </c>
      <c r="AD49" s="2">
        <v>34.797800000000002</v>
      </c>
      <c r="AE49" s="2">
        <v>22.437999999999999</v>
      </c>
      <c r="AF49" s="2">
        <v>25.9328</v>
      </c>
      <c r="AG49" s="2">
        <v>23.6646</v>
      </c>
      <c r="AH49" s="2">
        <v>14.273199999999999</v>
      </c>
      <c r="AI49" s="2"/>
      <c r="AJ49" s="2">
        <f t="shared" si="9"/>
        <v>342</v>
      </c>
      <c r="AK49" s="2">
        <f t="shared" si="10"/>
        <v>0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>
      <c r="A50" s="2" t="s">
        <v>95</v>
      </c>
      <c r="B50" s="2" t="s">
        <v>42</v>
      </c>
      <c r="C50" s="2">
        <v>856</v>
      </c>
      <c r="D50" s="2">
        <v>642</v>
      </c>
      <c r="E50" s="2">
        <v>520</v>
      </c>
      <c r="F50" s="2">
        <v>326</v>
      </c>
      <c r="G50" s="3">
        <v>0.45</v>
      </c>
      <c r="H50" s="2">
        <v>50</v>
      </c>
      <c r="I50" s="2" t="s">
        <v>38</v>
      </c>
      <c r="J50" s="2"/>
      <c r="K50" s="2">
        <v>545</v>
      </c>
      <c r="L50" s="2">
        <f t="shared" si="19"/>
        <v>-25</v>
      </c>
      <c r="M50" s="2"/>
      <c r="N50" s="2"/>
      <c r="O50" s="2"/>
      <c r="P50" s="2">
        <f t="shared" si="20"/>
        <v>104</v>
      </c>
      <c r="Q50" s="15">
        <f>11*P50-F50</f>
        <v>818</v>
      </c>
      <c r="R50" s="15">
        <f t="shared" si="11"/>
        <v>818</v>
      </c>
      <c r="S50" s="15">
        <f t="shared" si="7"/>
        <v>618</v>
      </c>
      <c r="T50" s="15">
        <v>200</v>
      </c>
      <c r="U50" s="15"/>
      <c r="V50" s="2"/>
      <c r="W50" s="2">
        <f t="shared" si="8"/>
        <v>11</v>
      </c>
      <c r="X50" s="2">
        <f t="shared" si="21"/>
        <v>3.1346153846153846</v>
      </c>
      <c r="Y50" s="2">
        <v>86.6</v>
      </c>
      <c r="Z50" s="2">
        <v>88.2</v>
      </c>
      <c r="AA50" s="2">
        <v>86.8</v>
      </c>
      <c r="AB50" s="2">
        <v>85.4</v>
      </c>
      <c r="AC50" s="2">
        <v>105</v>
      </c>
      <c r="AD50" s="2">
        <v>90.6</v>
      </c>
      <c r="AE50" s="2">
        <v>81.2</v>
      </c>
      <c r="AF50" s="2">
        <v>77.2</v>
      </c>
      <c r="AG50" s="2">
        <v>66.2</v>
      </c>
      <c r="AH50" s="2">
        <v>72.400000000000006</v>
      </c>
      <c r="AI50" s="2"/>
      <c r="AJ50" s="2">
        <f t="shared" si="9"/>
        <v>278</v>
      </c>
      <c r="AK50" s="2">
        <f t="shared" si="10"/>
        <v>90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>
      <c r="A51" s="2" t="s">
        <v>96</v>
      </c>
      <c r="B51" s="2" t="s">
        <v>42</v>
      </c>
      <c r="C51" s="2">
        <v>406</v>
      </c>
      <c r="D51" s="2">
        <v>222</v>
      </c>
      <c r="E51" s="2">
        <v>234</v>
      </c>
      <c r="F51" s="2">
        <v>222</v>
      </c>
      <c r="G51" s="3">
        <v>0.45</v>
      </c>
      <c r="H51" s="2">
        <v>50</v>
      </c>
      <c r="I51" s="2" t="s">
        <v>38</v>
      </c>
      <c r="J51" s="2"/>
      <c r="K51" s="2">
        <v>262</v>
      </c>
      <c r="L51" s="2">
        <f t="shared" si="19"/>
        <v>-28</v>
      </c>
      <c r="M51" s="2"/>
      <c r="N51" s="2"/>
      <c r="O51" s="2"/>
      <c r="P51" s="2">
        <f t="shared" si="20"/>
        <v>46.8</v>
      </c>
      <c r="Q51" s="15">
        <f t="shared" si="14"/>
        <v>386.4</v>
      </c>
      <c r="R51" s="15">
        <f>U51</f>
        <v>300</v>
      </c>
      <c r="S51" s="15">
        <f t="shared" si="7"/>
        <v>300</v>
      </c>
      <c r="T51" s="15"/>
      <c r="U51" s="15">
        <v>300</v>
      </c>
      <c r="V51" s="2"/>
      <c r="W51" s="2">
        <f t="shared" si="8"/>
        <v>11.153846153846155</v>
      </c>
      <c r="X51" s="2">
        <f t="shared" si="21"/>
        <v>4.7435897435897436</v>
      </c>
      <c r="Y51" s="2">
        <v>45.8</v>
      </c>
      <c r="Z51" s="2">
        <v>44.6</v>
      </c>
      <c r="AA51" s="2">
        <v>38.799999999999997</v>
      </c>
      <c r="AB51" s="2">
        <v>36.799999999999997</v>
      </c>
      <c r="AC51" s="2">
        <v>51</v>
      </c>
      <c r="AD51" s="2">
        <v>43.2</v>
      </c>
      <c r="AE51" s="2">
        <v>46.2</v>
      </c>
      <c r="AF51" s="2">
        <v>40</v>
      </c>
      <c r="AG51" s="2">
        <v>43</v>
      </c>
      <c r="AH51" s="2">
        <v>47.2</v>
      </c>
      <c r="AI51" s="2"/>
      <c r="AJ51" s="2">
        <f t="shared" si="9"/>
        <v>135</v>
      </c>
      <c r="AK51" s="2">
        <f t="shared" si="10"/>
        <v>0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>
      <c r="A52" s="2" t="s">
        <v>97</v>
      </c>
      <c r="B52" s="2" t="s">
        <v>37</v>
      </c>
      <c r="C52" s="2">
        <v>525.54200000000003</v>
      </c>
      <c r="D52" s="2">
        <v>261.678</v>
      </c>
      <c r="E52" s="2">
        <v>242.839</v>
      </c>
      <c r="F52" s="2">
        <v>290.12799999999999</v>
      </c>
      <c r="G52" s="3">
        <v>1</v>
      </c>
      <c r="H52" s="2">
        <v>50</v>
      </c>
      <c r="I52" s="2" t="s">
        <v>38</v>
      </c>
      <c r="J52" s="2"/>
      <c r="K52" s="2">
        <v>287.33</v>
      </c>
      <c r="L52" s="2">
        <f t="shared" si="19"/>
        <v>-44.490999999999985</v>
      </c>
      <c r="M52" s="2"/>
      <c r="N52" s="2"/>
      <c r="O52" s="2"/>
      <c r="P52" s="2">
        <f t="shared" si="20"/>
        <v>48.567799999999998</v>
      </c>
      <c r="Q52" s="15">
        <f t="shared" si="14"/>
        <v>341.2534</v>
      </c>
      <c r="R52" s="15">
        <f t="shared" si="11"/>
        <v>341.2534</v>
      </c>
      <c r="S52" s="15">
        <f t="shared" si="7"/>
        <v>341.2534</v>
      </c>
      <c r="T52" s="15"/>
      <c r="U52" s="15"/>
      <c r="V52" s="2"/>
      <c r="W52" s="2">
        <f t="shared" si="8"/>
        <v>13</v>
      </c>
      <c r="X52" s="2">
        <f t="shared" si="21"/>
        <v>5.9736697976848854</v>
      </c>
      <c r="Y52" s="2">
        <v>45.689399999999999</v>
      </c>
      <c r="Z52" s="2">
        <v>58.514000000000003</v>
      </c>
      <c r="AA52" s="2">
        <v>57.47</v>
      </c>
      <c r="AB52" s="2">
        <v>52.071199999999997</v>
      </c>
      <c r="AC52" s="2">
        <v>52.581400000000002</v>
      </c>
      <c r="AD52" s="2">
        <v>59.932600000000001</v>
      </c>
      <c r="AE52" s="2">
        <v>52.783799999999999</v>
      </c>
      <c r="AF52" s="2">
        <v>54.3568</v>
      </c>
      <c r="AG52" s="2">
        <v>37.213799999999999</v>
      </c>
      <c r="AH52" s="2">
        <v>34.454599999999999</v>
      </c>
      <c r="AI52" s="2"/>
      <c r="AJ52" s="2">
        <f t="shared" si="9"/>
        <v>341</v>
      </c>
      <c r="AK52" s="2">
        <f t="shared" si="10"/>
        <v>0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>
      <c r="A53" s="2" t="s">
        <v>98</v>
      </c>
      <c r="B53" s="2" t="s">
        <v>37</v>
      </c>
      <c r="C53" s="2">
        <v>52.1</v>
      </c>
      <c r="D53" s="2">
        <v>85.239000000000004</v>
      </c>
      <c r="E53" s="2">
        <v>35.524999999999999</v>
      </c>
      <c r="F53" s="2"/>
      <c r="G53" s="3">
        <v>1</v>
      </c>
      <c r="H53" s="2">
        <v>40</v>
      </c>
      <c r="I53" s="2" t="s">
        <v>38</v>
      </c>
      <c r="J53" s="2"/>
      <c r="K53" s="2">
        <v>56.576999999999998</v>
      </c>
      <c r="L53" s="2">
        <f t="shared" si="19"/>
        <v>-21.052</v>
      </c>
      <c r="M53" s="2"/>
      <c r="N53" s="2"/>
      <c r="O53" s="2"/>
      <c r="P53" s="2">
        <f t="shared" si="20"/>
        <v>7.1049999999999995</v>
      </c>
      <c r="Q53" s="15">
        <f>8*P53-F53</f>
        <v>56.839999999999996</v>
      </c>
      <c r="R53" s="15">
        <f t="shared" si="11"/>
        <v>56.839999999999996</v>
      </c>
      <c r="S53" s="15">
        <f t="shared" si="7"/>
        <v>56.839999999999996</v>
      </c>
      <c r="T53" s="15"/>
      <c r="U53" s="15"/>
      <c r="V53" s="2"/>
      <c r="W53" s="2">
        <f t="shared" si="8"/>
        <v>8</v>
      </c>
      <c r="X53" s="2">
        <f t="shared" si="21"/>
        <v>0</v>
      </c>
      <c r="Y53" s="2">
        <v>7.282</v>
      </c>
      <c r="Z53" s="2">
        <v>-0.08</v>
      </c>
      <c r="AA53" s="2">
        <v>7.9969999999999999</v>
      </c>
      <c r="AB53" s="2">
        <v>3.4548000000000001</v>
      </c>
      <c r="AC53" s="2">
        <v>2.6934</v>
      </c>
      <c r="AD53" s="2">
        <v>3.2944</v>
      </c>
      <c r="AE53" s="2">
        <v>2.6833999999999998</v>
      </c>
      <c r="AF53" s="2">
        <v>3.387</v>
      </c>
      <c r="AG53" s="2">
        <v>4.4564000000000004</v>
      </c>
      <c r="AH53" s="2">
        <v>2.3102</v>
      </c>
      <c r="AI53" s="2"/>
      <c r="AJ53" s="2">
        <f t="shared" si="9"/>
        <v>57</v>
      </c>
      <c r="AK53" s="2">
        <f t="shared" si="10"/>
        <v>0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>
      <c r="A54" s="2" t="s">
        <v>99</v>
      </c>
      <c r="B54" s="2" t="s">
        <v>42</v>
      </c>
      <c r="C54" s="2">
        <v>429</v>
      </c>
      <c r="D54" s="2">
        <v>111</v>
      </c>
      <c r="E54" s="2">
        <v>155</v>
      </c>
      <c r="F54" s="2">
        <v>269</v>
      </c>
      <c r="G54" s="3">
        <v>0.1</v>
      </c>
      <c r="H54" s="2">
        <v>730</v>
      </c>
      <c r="I54" s="2" t="s">
        <v>38</v>
      </c>
      <c r="J54" s="2"/>
      <c r="K54" s="2">
        <v>159</v>
      </c>
      <c r="L54" s="2">
        <f t="shared" si="19"/>
        <v>-4</v>
      </c>
      <c r="M54" s="2"/>
      <c r="N54" s="2"/>
      <c r="O54" s="2"/>
      <c r="P54" s="2">
        <f t="shared" si="20"/>
        <v>31</v>
      </c>
      <c r="Q54" s="15">
        <f t="shared" si="14"/>
        <v>134</v>
      </c>
      <c r="R54" s="15">
        <f>U54</f>
        <v>300</v>
      </c>
      <c r="S54" s="15">
        <f t="shared" si="7"/>
        <v>300</v>
      </c>
      <c r="T54" s="15"/>
      <c r="U54" s="15">
        <v>300</v>
      </c>
      <c r="V54" s="2"/>
      <c r="W54" s="2">
        <f t="shared" si="8"/>
        <v>18.35483870967742</v>
      </c>
      <c r="X54" s="2">
        <f t="shared" si="21"/>
        <v>8.67741935483871</v>
      </c>
      <c r="Y54" s="2">
        <v>32</v>
      </c>
      <c r="Z54" s="2">
        <v>27.8</v>
      </c>
      <c r="AA54" s="2">
        <v>18.2</v>
      </c>
      <c r="AB54" s="2">
        <v>23.6</v>
      </c>
      <c r="AC54" s="2">
        <v>28.8</v>
      </c>
      <c r="AD54" s="2">
        <v>35</v>
      </c>
      <c r="AE54" s="2">
        <v>24.2</v>
      </c>
      <c r="AF54" s="2">
        <v>24</v>
      </c>
      <c r="AG54" s="2">
        <v>17.8</v>
      </c>
      <c r="AH54" s="2">
        <v>18.8</v>
      </c>
      <c r="AI54" s="2"/>
      <c r="AJ54" s="2">
        <f t="shared" si="9"/>
        <v>30</v>
      </c>
      <c r="AK54" s="2">
        <f t="shared" si="10"/>
        <v>0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>
      <c r="A55" s="2" t="s">
        <v>100</v>
      </c>
      <c r="B55" s="2" t="s">
        <v>37</v>
      </c>
      <c r="C55" s="2">
        <v>194.10599999999999</v>
      </c>
      <c r="D55" s="2">
        <v>42.01</v>
      </c>
      <c r="E55" s="2">
        <v>81.094999999999999</v>
      </c>
      <c r="F55" s="2">
        <v>110.105</v>
      </c>
      <c r="G55" s="3">
        <v>1</v>
      </c>
      <c r="H55" s="2">
        <v>50</v>
      </c>
      <c r="I55" s="2" t="s">
        <v>38</v>
      </c>
      <c r="J55" s="2"/>
      <c r="K55" s="2">
        <v>90.475999999999999</v>
      </c>
      <c r="L55" s="2">
        <f t="shared" si="19"/>
        <v>-9.3810000000000002</v>
      </c>
      <c r="M55" s="2"/>
      <c r="N55" s="2"/>
      <c r="O55" s="2"/>
      <c r="P55" s="2">
        <f t="shared" si="20"/>
        <v>16.219000000000001</v>
      </c>
      <c r="Q55" s="15">
        <f t="shared" si="14"/>
        <v>100.742</v>
      </c>
      <c r="R55" s="15">
        <f t="shared" si="11"/>
        <v>100.742</v>
      </c>
      <c r="S55" s="15">
        <f t="shared" si="7"/>
        <v>100.742</v>
      </c>
      <c r="T55" s="15"/>
      <c r="U55" s="15"/>
      <c r="V55" s="2"/>
      <c r="W55" s="2">
        <f t="shared" si="8"/>
        <v>13</v>
      </c>
      <c r="X55" s="2">
        <f t="shared" si="21"/>
        <v>6.78864294962698</v>
      </c>
      <c r="Y55" s="2">
        <v>12.2464</v>
      </c>
      <c r="Z55" s="2">
        <v>10.7422</v>
      </c>
      <c r="AA55" s="2">
        <v>13.700799999999999</v>
      </c>
      <c r="AB55" s="2">
        <v>14.354200000000001</v>
      </c>
      <c r="AC55" s="2">
        <v>13.9754</v>
      </c>
      <c r="AD55" s="2">
        <v>11.2918</v>
      </c>
      <c r="AE55" s="2">
        <v>8.9356000000000009</v>
      </c>
      <c r="AF55" s="2">
        <v>9.2065999999999999</v>
      </c>
      <c r="AG55" s="2">
        <v>11.2378</v>
      </c>
      <c r="AH55" s="2">
        <v>11.8498</v>
      </c>
      <c r="AI55" s="2"/>
      <c r="AJ55" s="2">
        <f t="shared" si="9"/>
        <v>101</v>
      </c>
      <c r="AK55" s="2">
        <f t="shared" si="10"/>
        <v>0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>
      <c r="A56" s="2" t="s">
        <v>101</v>
      </c>
      <c r="B56" s="2" t="s">
        <v>42</v>
      </c>
      <c r="C56" s="2">
        <v>557</v>
      </c>
      <c r="D56" s="2">
        <v>7</v>
      </c>
      <c r="E56" s="2">
        <v>117</v>
      </c>
      <c r="F56" s="2">
        <v>435</v>
      </c>
      <c r="G56" s="3">
        <v>0.1</v>
      </c>
      <c r="H56" s="2">
        <v>730</v>
      </c>
      <c r="I56" s="2" t="s">
        <v>38</v>
      </c>
      <c r="J56" s="2"/>
      <c r="K56" s="2">
        <v>121</v>
      </c>
      <c r="L56" s="2">
        <f t="shared" si="19"/>
        <v>-4</v>
      </c>
      <c r="M56" s="2"/>
      <c r="N56" s="2"/>
      <c r="O56" s="2"/>
      <c r="P56" s="2">
        <f t="shared" si="20"/>
        <v>23.4</v>
      </c>
      <c r="Q56" s="15"/>
      <c r="R56" s="15">
        <f t="shared" si="11"/>
        <v>0</v>
      </c>
      <c r="S56" s="15">
        <f t="shared" si="7"/>
        <v>0</v>
      </c>
      <c r="T56" s="15"/>
      <c r="U56" s="15"/>
      <c r="V56" s="2"/>
      <c r="W56" s="2">
        <f t="shared" si="8"/>
        <v>18.589743589743591</v>
      </c>
      <c r="X56" s="2">
        <f t="shared" si="21"/>
        <v>18.589743589743591</v>
      </c>
      <c r="Y56" s="2">
        <v>25.8</v>
      </c>
      <c r="Z56" s="2">
        <v>19.600000000000001</v>
      </c>
      <c r="AA56" s="2">
        <v>25.4</v>
      </c>
      <c r="AB56" s="2">
        <v>19.8</v>
      </c>
      <c r="AC56" s="2">
        <v>23.2</v>
      </c>
      <c r="AD56" s="2">
        <v>30.2</v>
      </c>
      <c r="AE56" s="2">
        <v>20.6</v>
      </c>
      <c r="AF56" s="2">
        <v>20.8</v>
      </c>
      <c r="AG56" s="2">
        <v>16.8</v>
      </c>
      <c r="AH56" s="2">
        <v>16.8</v>
      </c>
      <c r="AI56" s="2"/>
      <c r="AJ56" s="2">
        <f t="shared" si="9"/>
        <v>0</v>
      </c>
      <c r="AK56" s="2">
        <f t="shared" si="10"/>
        <v>0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>
      <c r="A57" s="2" t="s">
        <v>102</v>
      </c>
      <c r="B57" s="2" t="s">
        <v>42</v>
      </c>
      <c r="C57" s="2">
        <v>356</v>
      </c>
      <c r="D57" s="2">
        <v>766</v>
      </c>
      <c r="E57" s="2">
        <v>321</v>
      </c>
      <c r="F57" s="2">
        <v>17</v>
      </c>
      <c r="G57" s="3">
        <v>0.4</v>
      </c>
      <c r="H57" s="2">
        <v>40</v>
      </c>
      <c r="I57" s="2" t="s">
        <v>38</v>
      </c>
      <c r="J57" s="2"/>
      <c r="K57" s="2">
        <v>342</v>
      </c>
      <c r="L57" s="2">
        <f t="shared" si="19"/>
        <v>-21</v>
      </c>
      <c r="M57" s="2"/>
      <c r="N57" s="2"/>
      <c r="O57" s="2"/>
      <c r="P57" s="2">
        <f t="shared" si="20"/>
        <v>64.2</v>
      </c>
      <c r="Q57" s="15">
        <f>8*P57-F57</f>
        <v>496.6</v>
      </c>
      <c r="R57" s="15">
        <f t="shared" ref="R57:R58" si="22">U57</f>
        <v>650</v>
      </c>
      <c r="S57" s="15">
        <f t="shared" si="7"/>
        <v>550</v>
      </c>
      <c r="T57" s="15">
        <v>100</v>
      </c>
      <c r="U57" s="15">
        <v>650</v>
      </c>
      <c r="V57" s="2"/>
      <c r="W57" s="2">
        <f t="shared" si="8"/>
        <v>10.389408099688474</v>
      </c>
      <c r="X57" s="2">
        <f t="shared" si="21"/>
        <v>0.26479750778816197</v>
      </c>
      <c r="Y57" s="2">
        <v>51.8</v>
      </c>
      <c r="Z57" s="2">
        <v>44</v>
      </c>
      <c r="AA57" s="2">
        <v>47.4</v>
      </c>
      <c r="AB57" s="2">
        <v>47.4</v>
      </c>
      <c r="AC57" s="2">
        <v>59.4</v>
      </c>
      <c r="AD57" s="2">
        <v>55.6</v>
      </c>
      <c r="AE57" s="2">
        <v>51.6</v>
      </c>
      <c r="AF57" s="2">
        <v>48.8</v>
      </c>
      <c r="AG57" s="2">
        <v>37.200000000000003</v>
      </c>
      <c r="AH57" s="2">
        <v>38.799999999999997</v>
      </c>
      <c r="AI57" s="2"/>
      <c r="AJ57" s="2">
        <f t="shared" si="9"/>
        <v>220</v>
      </c>
      <c r="AK57" s="2">
        <f t="shared" si="10"/>
        <v>40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>
      <c r="A58" s="2" t="s">
        <v>103</v>
      </c>
      <c r="B58" s="2" t="s">
        <v>42</v>
      </c>
      <c r="C58" s="2">
        <v>367</v>
      </c>
      <c r="D58" s="2">
        <v>579</v>
      </c>
      <c r="E58" s="2">
        <v>272</v>
      </c>
      <c r="F58" s="2">
        <v>75</v>
      </c>
      <c r="G58" s="3">
        <v>0.4</v>
      </c>
      <c r="H58" s="2">
        <v>40</v>
      </c>
      <c r="I58" s="2" t="s">
        <v>38</v>
      </c>
      <c r="J58" s="2"/>
      <c r="K58" s="2">
        <v>291</v>
      </c>
      <c r="L58" s="2">
        <f t="shared" si="19"/>
        <v>-19</v>
      </c>
      <c r="M58" s="2"/>
      <c r="N58" s="2"/>
      <c r="O58" s="2"/>
      <c r="P58" s="2">
        <f t="shared" si="20"/>
        <v>54.4</v>
      </c>
      <c r="Q58" s="15">
        <f>9*P58-F58</f>
        <v>414.59999999999997</v>
      </c>
      <c r="R58" s="15">
        <f t="shared" si="22"/>
        <v>550</v>
      </c>
      <c r="S58" s="15">
        <f t="shared" si="7"/>
        <v>450</v>
      </c>
      <c r="T58" s="15">
        <v>100</v>
      </c>
      <c r="U58" s="15">
        <v>550</v>
      </c>
      <c r="V58" s="2"/>
      <c r="W58" s="2">
        <f t="shared" si="8"/>
        <v>11.488970588235295</v>
      </c>
      <c r="X58" s="2">
        <f t="shared" si="21"/>
        <v>1.3786764705882353</v>
      </c>
      <c r="Y58" s="2">
        <v>47.2</v>
      </c>
      <c r="Z58" s="2">
        <v>47</v>
      </c>
      <c r="AA58" s="2">
        <v>46</v>
      </c>
      <c r="AB58" s="2">
        <v>45</v>
      </c>
      <c r="AC58" s="2">
        <v>55.6</v>
      </c>
      <c r="AD58" s="2">
        <v>53</v>
      </c>
      <c r="AE58" s="2">
        <v>47</v>
      </c>
      <c r="AF58" s="2">
        <v>40.4</v>
      </c>
      <c r="AG58" s="2">
        <v>30.2</v>
      </c>
      <c r="AH58" s="2">
        <v>35.200000000000003</v>
      </c>
      <c r="AI58" s="2"/>
      <c r="AJ58" s="2">
        <f t="shared" si="9"/>
        <v>180</v>
      </c>
      <c r="AK58" s="2">
        <f t="shared" si="10"/>
        <v>40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>
      <c r="A59" s="2" t="s">
        <v>104</v>
      </c>
      <c r="B59" s="2" t="s">
        <v>37</v>
      </c>
      <c r="C59" s="2">
        <v>181.76499999999999</v>
      </c>
      <c r="D59" s="2">
        <v>151.249</v>
      </c>
      <c r="E59" s="2">
        <v>71.567999999999998</v>
      </c>
      <c r="F59" s="2">
        <v>110.02200000000001</v>
      </c>
      <c r="G59" s="3">
        <v>1</v>
      </c>
      <c r="H59" s="2">
        <v>40</v>
      </c>
      <c r="I59" s="2" t="s">
        <v>38</v>
      </c>
      <c r="J59" s="2"/>
      <c r="K59" s="2">
        <v>72.350999999999999</v>
      </c>
      <c r="L59" s="2">
        <f t="shared" si="19"/>
        <v>-0.78300000000000125</v>
      </c>
      <c r="M59" s="2"/>
      <c r="N59" s="2"/>
      <c r="O59" s="2"/>
      <c r="P59" s="2">
        <f t="shared" si="20"/>
        <v>14.313599999999999</v>
      </c>
      <c r="Q59" s="15">
        <f t="shared" si="14"/>
        <v>76.054799999999986</v>
      </c>
      <c r="R59" s="15">
        <f t="shared" si="11"/>
        <v>76.054799999999986</v>
      </c>
      <c r="S59" s="15">
        <f t="shared" si="7"/>
        <v>76.054799999999986</v>
      </c>
      <c r="T59" s="15"/>
      <c r="U59" s="15"/>
      <c r="V59" s="2"/>
      <c r="W59" s="2">
        <f t="shared" si="8"/>
        <v>13</v>
      </c>
      <c r="X59" s="2">
        <f t="shared" si="21"/>
        <v>7.6865358819584184</v>
      </c>
      <c r="Y59" s="2">
        <v>7.8475999999999999</v>
      </c>
      <c r="Z59" s="2">
        <v>14.8994</v>
      </c>
      <c r="AA59" s="2">
        <v>19.274999999999999</v>
      </c>
      <c r="AB59" s="2">
        <v>13.2956</v>
      </c>
      <c r="AC59" s="2">
        <v>14.7502</v>
      </c>
      <c r="AD59" s="2">
        <v>6.2949999999999999</v>
      </c>
      <c r="AE59" s="2">
        <v>17.562999999999999</v>
      </c>
      <c r="AF59" s="2">
        <v>18.030999999999999</v>
      </c>
      <c r="AG59" s="2">
        <v>3.4988000000000001</v>
      </c>
      <c r="AH59" s="2">
        <v>4.2918000000000003</v>
      </c>
      <c r="AI59" s="2"/>
      <c r="AJ59" s="2">
        <f t="shared" si="9"/>
        <v>76</v>
      </c>
      <c r="AK59" s="2">
        <f t="shared" si="10"/>
        <v>0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4">
      <c r="A60" s="2" t="s">
        <v>105</v>
      </c>
      <c r="B60" s="2" t="s">
        <v>42</v>
      </c>
      <c r="C60" s="2">
        <v>214</v>
      </c>
      <c r="D60" s="2">
        <v>26</v>
      </c>
      <c r="E60" s="2">
        <v>120</v>
      </c>
      <c r="F60" s="2">
        <v>91</v>
      </c>
      <c r="G60" s="3">
        <v>0.4</v>
      </c>
      <c r="H60" s="2" t="e">
        <v>#N/A</v>
      </c>
      <c r="I60" s="2" t="s">
        <v>38</v>
      </c>
      <c r="J60" s="2"/>
      <c r="K60" s="2">
        <v>128</v>
      </c>
      <c r="L60" s="2">
        <f t="shared" si="19"/>
        <v>-8</v>
      </c>
      <c r="M60" s="2"/>
      <c r="N60" s="2"/>
      <c r="O60" s="2"/>
      <c r="P60" s="2">
        <f t="shared" si="20"/>
        <v>24</v>
      </c>
      <c r="Q60" s="15">
        <f>12*P60-F60</f>
        <v>197</v>
      </c>
      <c r="R60" s="15">
        <f t="shared" si="11"/>
        <v>197</v>
      </c>
      <c r="S60" s="24">
        <f t="shared" si="7"/>
        <v>197</v>
      </c>
      <c r="T60" s="15"/>
      <c r="U60" s="15"/>
      <c r="V60" s="2"/>
      <c r="W60" s="2">
        <f t="shared" si="8"/>
        <v>12</v>
      </c>
      <c r="X60" s="2">
        <f t="shared" si="21"/>
        <v>3.7916666666666665</v>
      </c>
      <c r="Y60" s="2">
        <v>18.8</v>
      </c>
      <c r="Z60" s="2">
        <v>19.8</v>
      </c>
      <c r="AA60" s="2">
        <v>30.6</v>
      </c>
      <c r="AB60" s="2">
        <v>23.8</v>
      </c>
      <c r="AC60" s="2">
        <v>30.4</v>
      </c>
      <c r="AD60" s="2">
        <v>25.8</v>
      </c>
      <c r="AE60" s="2">
        <v>21.6</v>
      </c>
      <c r="AF60" s="2">
        <v>24.2</v>
      </c>
      <c r="AG60" s="2">
        <v>23.2</v>
      </c>
      <c r="AH60" s="2">
        <v>21.8</v>
      </c>
      <c r="AI60" s="23" t="s">
        <v>168</v>
      </c>
      <c r="AJ60" s="23">
        <f t="shared" si="9"/>
        <v>79</v>
      </c>
      <c r="AK60" s="2">
        <f t="shared" si="10"/>
        <v>0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>
      <c r="A61" s="2" t="s">
        <v>106</v>
      </c>
      <c r="B61" s="2" t="s">
        <v>42</v>
      </c>
      <c r="C61" s="2">
        <v>257</v>
      </c>
      <c r="D61" s="2">
        <v>74</v>
      </c>
      <c r="E61" s="2">
        <v>184</v>
      </c>
      <c r="F61" s="2">
        <v>50</v>
      </c>
      <c r="G61" s="3">
        <v>0.33</v>
      </c>
      <c r="H61" s="2" t="e">
        <v>#N/A</v>
      </c>
      <c r="I61" s="2" t="s">
        <v>38</v>
      </c>
      <c r="J61" s="2"/>
      <c r="K61" s="2">
        <v>205</v>
      </c>
      <c r="L61" s="2">
        <f t="shared" si="19"/>
        <v>-21</v>
      </c>
      <c r="M61" s="2"/>
      <c r="N61" s="2"/>
      <c r="O61" s="2"/>
      <c r="P61" s="2">
        <f t="shared" si="20"/>
        <v>36.799999999999997</v>
      </c>
      <c r="Q61" s="15">
        <f t="shared" ref="Q61:Q62" si="23">9*P61-F61</f>
        <v>281.2</v>
      </c>
      <c r="R61" s="15">
        <f t="shared" ref="R61:R64" si="24">U61</f>
        <v>350</v>
      </c>
      <c r="S61" s="15">
        <f t="shared" si="7"/>
        <v>350</v>
      </c>
      <c r="T61" s="15"/>
      <c r="U61" s="15">
        <v>350</v>
      </c>
      <c r="V61" s="2"/>
      <c r="W61" s="2">
        <f t="shared" si="8"/>
        <v>10.869565217391305</v>
      </c>
      <c r="X61" s="2">
        <f t="shared" si="21"/>
        <v>1.3586956521739131</v>
      </c>
      <c r="Y61" s="2">
        <v>25.4</v>
      </c>
      <c r="Z61" s="2">
        <v>27.4</v>
      </c>
      <c r="AA61" s="2">
        <v>31.4</v>
      </c>
      <c r="AB61" s="2">
        <v>28.8</v>
      </c>
      <c r="AC61" s="2">
        <v>38.4</v>
      </c>
      <c r="AD61" s="2">
        <v>31.6</v>
      </c>
      <c r="AE61" s="2">
        <v>28.4</v>
      </c>
      <c r="AF61" s="2">
        <v>27</v>
      </c>
      <c r="AG61" s="2">
        <v>23</v>
      </c>
      <c r="AH61" s="2">
        <v>23</v>
      </c>
      <c r="AI61" s="2"/>
      <c r="AJ61" s="2">
        <f t="shared" si="9"/>
        <v>116</v>
      </c>
      <c r="AK61" s="2">
        <f t="shared" si="10"/>
        <v>0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>
      <c r="A62" s="2" t="s">
        <v>107</v>
      </c>
      <c r="B62" s="2" t="s">
        <v>42</v>
      </c>
      <c r="C62" s="2">
        <v>125</v>
      </c>
      <c r="D62" s="2">
        <v>19</v>
      </c>
      <c r="E62" s="2">
        <v>97</v>
      </c>
      <c r="F62" s="2">
        <v>23</v>
      </c>
      <c r="G62" s="3">
        <v>0.35</v>
      </c>
      <c r="H62" s="2" t="e">
        <v>#N/A</v>
      </c>
      <c r="I62" s="2" t="s">
        <v>38</v>
      </c>
      <c r="J62" s="2"/>
      <c r="K62" s="2">
        <v>104</v>
      </c>
      <c r="L62" s="2">
        <f t="shared" si="19"/>
        <v>-7</v>
      </c>
      <c r="M62" s="2"/>
      <c r="N62" s="2"/>
      <c r="O62" s="2"/>
      <c r="P62" s="2">
        <f t="shared" si="20"/>
        <v>19.399999999999999</v>
      </c>
      <c r="Q62" s="15">
        <f t="shared" si="23"/>
        <v>151.6</v>
      </c>
      <c r="R62" s="15">
        <f t="shared" si="24"/>
        <v>200</v>
      </c>
      <c r="S62" s="15">
        <f t="shared" si="7"/>
        <v>200</v>
      </c>
      <c r="T62" s="15"/>
      <c r="U62" s="15">
        <v>200</v>
      </c>
      <c r="V62" s="2"/>
      <c r="W62" s="2">
        <f t="shared" si="8"/>
        <v>11.494845360824742</v>
      </c>
      <c r="X62" s="2">
        <f t="shared" si="21"/>
        <v>1.1855670103092784</v>
      </c>
      <c r="Y62" s="2">
        <v>19.600000000000001</v>
      </c>
      <c r="Z62" s="2">
        <v>14.4</v>
      </c>
      <c r="AA62" s="2">
        <v>22.6</v>
      </c>
      <c r="AB62" s="2">
        <v>15.8</v>
      </c>
      <c r="AC62" s="2">
        <v>20.399999999999999</v>
      </c>
      <c r="AD62" s="2">
        <v>21</v>
      </c>
      <c r="AE62" s="2">
        <v>17.600000000000001</v>
      </c>
      <c r="AF62" s="2">
        <v>17.399999999999999</v>
      </c>
      <c r="AG62" s="2">
        <v>18.399999999999999</v>
      </c>
      <c r="AH62" s="2">
        <v>19.399999999999999</v>
      </c>
      <c r="AI62" s="2"/>
      <c r="AJ62" s="2">
        <f t="shared" si="9"/>
        <v>70</v>
      </c>
      <c r="AK62" s="2">
        <f t="shared" si="10"/>
        <v>0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4">
      <c r="A63" s="2" t="s">
        <v>108</v>
      </c>
      <c r="B63" s="2" t="s">
        <v>42</v>
      </c>
      <c r="C63" s="2">
        <v>491</v>
      </c>
      <c r="D63" s="2">
        <v>874</v>
      </c>
      <c r="E63" s="2">
        <v>338</v>
      </c>
      <c r="F63" s="2">
        <v>113</v>
      </c>
      <c r="G63" s="3">
        <v>0.35</v>
      </c>
      <c r="H63" s="2">
        <v>40</v>
      </c>
      <c r="I63" s="2" t="s">
        <v>38</v>
      </c>
      <c r="J63" s="2"/>
      <c r="K63" s="2">
        <v>370</v>
      </c>
      <c r="L63" s="2">
        <f t="shared" si="19"/>
        <v>-32</v>
      </c>
      <c r="M63" s="2"/>
      <c r="N63" s="2"/>
      <c r="O63" s="2"/>
      <c r="P63" s="2">
        <f t="shared" si="20"/>
        <v>67.599999999999994</v>
      </c>
      <c r="Q63" s="15">
        <f>10*P63-F63</f>
        <v>563</v>
      </c>
      <c r="R63" s="15">
        <f t="shared" si="24"/>
        <v>600</v>
      </c>
      <c r="S63" s="15">
        <f t="shared" si="7"/>
        <v>500</v>
      </c>
      <c r="T63" s="15">
        <v>100</v>
      </c>
      <c r="U63" s="15">
        <v>600</v>
      </c>
      <c r="V63" s="2"/>
      <c r="W63" s="2">
        <f t="shared" si="8"/>
        <v>10.547337278106509</v>
      </c>
      <c r="X63" s="2">
        <f t="shared" si="21"/>
        <v>1.6715976331360949</v>
      </c>
      <c r="Y63" s="2">
        <v>62.4</v>
      </c>
      <c r="Z63" s="2">
        <v>62</v>
      </c>
      <c r="AA63" s="2">
        <v>59.4</v>
      </c>
      <c r="AB63" s="2">
        <v>60.8</v>
      </c>
      <c r="AC63" s="2">
        <v>74.400000000000006</v>
      </c>
      <c r="AD63" s="2">
        <v>60.8</v>
      </c>
      <c r="AE63" s="2">
        <v>56.2</v>
      </c>
      <c r="AF63" s="2">
        <v>56.4</v>
      </c>
      <c r="AG63" s="2">
        <v>52.4</v>
      </c>
      <c r="AH63" s="2">
        <v>52.2</v>
      </c>
      <c r="AI63" s="2"/>
      <c r="AJ63" s="2">
        <f t="shared" si="9"/>
        <v>175</v>
      </c>
      <c r="AK63" s="2">
        <f t="shared" si="10"/>
        <v>35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4">
      <c r="A64" s="2" t="s">
        <v>109</v>
      </c>
      <c r="B64" s="2" t="s">
        <v>42</v>
      </c>
      <c r="C64" s="2">
        <v>1223</v>
      </c>
      <c r="D64" s="2">
        <v>947</v>
      </c>
      <c r="E64" s="11">
        <f>470+E99</f>
        <v>731</v>
      </c>
      <c r="F64" s="11">
        <f>281+F99</f>
        <v>105</v>
      </c>
      <c r="G64" s="3">
        <v>0.35</v>
      </c>
      <c r="H64" s="2">
        <v>45</v>
      </c>
      <c r="I64" s="2" t="s">
        <v>38</v>
      </c>
      <c r="J64" s="2"/>
      <c r="K64" s="2">
        <v>500</v>
      </c>
      <c r="L64" s="2">
        <f t="shared" si="19"/>
        <v>231</v>
      </c>
      <c r="M64" s="2"/>
      <c r="N64" s="2"/>
      <c r="O64" s="2"/>
      <c r="P64" s="2">
        <f t="shared" si="20"/>
        <v>146.19999999999999</v>
      </c>
      <c r="Q64" s="15">
        <f>9*P64-F64</f>
        <v>1210.8</v>
      </c>
      <c r="R64" s="15">
        <f t="shared" si="24"/>
        <v>1400</v>
      </c>
      <c r="S64" s="15">
        <f t="shared" si="7"/>
        <v>1100</v>
      </c>
      <c r="T64" s="15">
        <v>300</v>
      </c>
      <c r="U64" s="15">
        <v>1400</v>
      </c>
      <c r="V64" s="2"/>
      <c r="W64" s="2">
        <f t="shared" si="8"/>
        <v>10.294117647058824</v>
      </c>
      <c r="X64" s="2">
        <f t="shared" si="21"/>
        <v>0.71819425444596452</v>
      </c>
      <c r="Y64" s="2">
        <v>125</v>
      </c>
      <c r="Z64" s="2">
        <v>118.8</v>
      </c>
      <c r="AA64" s="2">
        <v>100.4</v>
      </c>
      <c r="AB64" s="2">
        <v>118.2</v>
      </c>
      <c r="AC64" s="2">
        <v>138.4</v>
      </c>
      <c r="AD64" s="2">
        <v>92</v>
      </c>
      <c r="AE64" s="2">
        <v>116</v>
      </c>
      <c r="AF64" s="2">
        <v>111.6</v>
      </c>
      <c r="AG64" s="2">
        <v>101.4</v>
      </c>
      <c r="AH64" s="2">
        <v>84.2</v>
      </c>
      <c r="AI64" s="2"/>
      <c r="AJ64" s="2">
        <f t="shared" si="9"/>
        <v>385</v>
      </c>
      <c r="AK64" s="2">
        <f t="shared" si="10"/>
        <v>105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>
      <c r="A65" s="9" t="s">
        <v>110</v>
      </c>
      <c r="B65" s="9" t="s">
        <v>37</v>
      </c>
      <c r="C65" s="9">
        <v>-1.3420000000000001</v>
      </c>
      <c r="D65" s="9">
        <v>1.3420000000000001</v>
      </c>
      <c r="E65" s="9"/>
      <c r="F65" s="9"/>
      <c r="G65" s="10">
        <v>0</v>
      </c>
      <c r="H65" s="9" t="e">
        <v>#N/A</v>
      </c>
      <c r="I65" s="9" t="s">
        <v>51</v>
      </c>
      <c r="J65" s="9"/>
      <c r="K65" s="9"/>
      <c r="L65" s="9">
        <f t="shared" si="19"/>
        <v>0</v>
      </c>
      <c r="M65" s="9"/>
      <c r="N65" s="9"/>
      <c r="O65" s="9"/>
      <c r="P65" s="9">
        <f t="shared" si="20"/>
        <v>0</v>
      </c>
      <c r="Q65" s="17"/>
      <c r="R65" s="15">
        <f t="shared" si="11"/>
        <v>0</v>
      </c>
      <c r="S65" s="15">
        <f t="shared" si="7"/>
        <v>0</v>
      </c>
      <c r="T65" s="15"/>
      <c r="U65" s="17"/>
      <c r="V65" s="9"/>
      <c r="W65" s="2" t="e">
        <f t="shared" si="8"/>
        <v>#DIV/0!</v>
      </c>
      <c r="X65" s="9" t="e">
        <f t="shared" si="21"/>
        <v>#DIV/0!</v>
      </c>
      <c r="Y65" s="9">
        <v>0.26840000000000003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/>
      <c r="AJ65" s="2">
        <f t="shared" si="9"/>
        <v>0</v>
      </c>
      <c r="AK65" s="2">
        <f t="shared" si="10"/>
        <v>0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>
      <c r="A66" s="9" t="s">
        <v>111</v>
      </c>
      <c r="B66" s="9" t="s">
        <v>37</v>
      </c>
      <c r="C66" s="9">
        <v>939.14300000000003</v>
      </c>
      <c r="D66" s="12">
        <v>689.18299999999999</v>
      </c>
      <c r="E66" s="11">
        <v>398.81299999999999</v>
      </c>
      <c r="F66" s="11">
        <v>543.654</v>
      </c>
      <c r="G66" s="10">
        <v>0</v>
      </c>
      <c r="H66" s="9" t="e">
        <v>#N/A</v>
      </c>
      <c r="I66" s="9" t="s">
        <v>51</v>
      </c>
      <c r="J66" s="9" t="s">
        <v>69</v>
      </c>
      <c r="K66" s="9">
        <v>667.03300000000002</v>
      </c>
      <c r="L66" s="9">
        <f t="shared" si="19"/>
        <v>-268.22000000000003</v>
      </c>
      <c r="M66" s="9"/>
      <c r="N66" s="9"/>
      <c r="O66" s="9"/>
      <c r="P66" s="9">
        <f t="shared" si="20"/>
        <v>79.762599999999992</v>
      </c>
      <c r="Q66" s="17"/>
      <c r="R66" s="15">
        <f t="shared" si="11"/>
        <v>0</v>
      </c>
      <c r="S66" s="15">
        <f t="shared" si="7"/>
        <v>0</v>
      </c>
      <c r="T66" s="15"/>
      <c r="U66" s="17"/>
      <c r="V66" s="9"/>
      <c r="W66" s="2">
        <f t="shared" si="8"/>
        <v>6.8159011867717458</v>
      </c>
      <c r="X66" s="9">
        <f t="shared" si="21"/>
        <v>6.8159011867717458</v>
      </c>
      <c r="Y66" s="9">
        <v>84.177999999999997</v>
      </c>
      <c r="Z66" s="9">
        <v>98.893799999999999</v>
      </c>
      <c r="AA66" s="9">
        <v>68.577200000000005</v>
      </c>
      <c r="AB66" s="9">
        <v>40.654200000000003</v>
      </c>
      <c r="AC66" s="9">
        <v>0</v>
      </c>
      <c r="AD66" s="9">
        <v>85.654200000000003</v>
      </c>
      <c r="AE66" s="9">
        <v>35.279600000000002</v>
      </c>
      <c r="AF66" s="9">
        <v>44.0974</v>
      </c>
      <c r="AG66" s="9">
        <v>55.430999999999997</v>
      </c>
      <c r="AH66" s="9">
        <v>51.376199999999997</v>
      </c>
      <c r="AI66" s="12" t="s">
        <v>112</v>
      </c>
      <c r="AJ66" s="2">
        <f t="shared" si="9"/>
        <v>0</v>
      </c>
      <c r="AK66" s="2">
        <f t="shared" si="10"/>
        <v>0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>
      <c r="A67" s="2" t="s">
        <v>113</v>
      </c>
      <c r="B67" s="2" t="s">
        <v>37</v>
      </c>
      <c r="C67" s="2">
        <v>624.13699999999994</v>
      </c>
      <c r="D67" s="2">
        <v>464.303</v>
      </c>
      <c r="E67" s="2">
        <v>333.02300000000002</v>
      </c>
      <c r="F67" s="2">
        <v>249.358</v>
      </c>
      <c r="G67" s="3">
        <v>1</v>
      </c>
      <c r="H67" s="2">
        <v>60</v>
      </c>
      <c r="I67" s="2" t="s">
        <v>38</v>
      </c>
      <c r="J67" s="2"/>
      <c r="K67" s="2">
        <v>349.45</v>
      </c>
      <c r="L67" s="2">
        <f t="shared" si="19"/>
        <v>-16.426999999999964</v>
      </c>
      <c r="M67" s="2"/>
      <c r="N67" s="2"/>
      <c r="O67" s="2"/>
      <c r="P67" s="2">
        <f t="shared" si="20"/>
        <v>66.604600000000005</v>
      </c>
      <c r="Q67" s="15">
        <f>12*P67-F67</f>
        <v>549.89720000000011</v>
      </c>
      <c r="R67" s="15">
        <f t="shared" si="11"/>
        <v>549.89720000000011</v>
      </c>
      <c r="S67" s="15">
        <f t="shared" si="7"/>
        <v>449.89720000000011</v>
      </c>
      <c r="T67" s="15">
        <v>100</v>
      </c>
      <c r="U67" s="15"/>
      <c r="V67" s="2"/>
      <c r="W67" s="2">
        <f t="shared" si="8"/>
        <v>12</v>
      </c>
      <c r="X67" s="2">
        <f t="shared" si="21"/>
        <v>3.7438555294979623</v>
      </c>
      <c r="Y67" s="2">
        <v>61.028399999999998</v>
      </c>
      <c r="Z67" s="2">
        <v>67.366200000000006</v>
      </c>
      <c r="AA67" s="2">
        <v>64.340599999999995</v>
      </c>
      <c r="AB67" s="2">
        <v>60.220999999999997</v>
      </c>
      <c r="AC67" s="2">
        <v>68.273799999999994</v>
      </c>
      <c r="AD67" s="2">
        <v>65.816599999999994</v>
      </c>
      <c r="AE67" s="2">
        <v>60.304200000000002</v>
      </c>
      <c r="AF67" s="2">
        <v>61.3992</v>
      </c>
      <c r="AG67" s="2">
        <v>61.918999999999997</v>
      </c>
      <c r="AH67" s="2">
        <v>56.887999999999998</v>
      </c>
      <c r="AI67" s="2"/>
      <c r="AJ67" s="2">
        <f t="shared" si="9"/>
        <v>450</v>
      </c>
      <c r="AK67" s="2">
        <f t="shared" si="10"/>
        <v>100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1:54">
      <c r="A68" s="9" t="s">
        <v>114</v>
      </c>
      <c r="B68" s="9" t="s">
        <v>37</v>
      </c>
      <c r="C68" s="9">
        <v>10.798999999999999</v>
      </c>
      <c r="D68" s="9"/>
      <c r="E68" s="9"/>
      <c r="F68" s="9"/>
      <c r="G68" s="10">
        <v>0</v>
      </c>
      <c r="H68" s="9" t="e">
        <v>#N/A</v>
      </c>
      <c r="I68" s="9" t="s">
        <v>51</v>
      </c>
      <c r="J68" s="9" t="s">
        <v>115</v>
      </c>
      <c r="K68" s="9">
        <v>5</v>
      </c>
      <c r="L68" s="9">
        <f t="shared" si="19"/>
        <v>-5</v>
      </c>
      <c r="M68" s="9"/>
      <c r="N68" s="9"/>
      <c r="O68" s="9"/>
      <c r="P68" s="9">
        <f t="shared" si="20"/>
        <v>0</v>
      </c>
      <c r="Q68" s="17"/>
      <c r="R68" s="15">
        <f t="shared" si="11"/>
        <v>0</v>
      </c>
      <c r="S68" s="15">
        <f t="shared" si="7"/>
        <v>0</v>
      </c>
      <c r="T68" s="15"/>
      <c r="U68" s="17"/>
      <c r="V68" s="9"/>
      <c r="W68" s="2" t="e">
        <f t="shared" si="8"/>
        <v>#DIV/0!</v>
      </c>
      <c r="X68" s="9" t="e">
        <f t="shared" si="21"/>
        <v>#DIV/0!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 t="s">
        <v>116</v>
      </c>
      <c r="AJ68" s="2">
        <f t="shared" si="9"/>
        <v>0</v>
      </c>
      <c r="AK68" s="2">
        <f t="shared" si="10"/>
        <v>0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1:54">
      <c r="A69" s="2" t="s">
        <v>117</v>
      </c>
      <c r="B69" s="2" t="s">
        <v>37</v>
      </c>
      <c r="C69" s="2">
        <v>338.31400000000002</v>
      </c>
      <c r="D69" s="2">
        <v>162.381</v>
      </c>
      <c r="E69" s="2">
        <v>180.47800000000001</v>
      </c>
      <c r="F69" s="2">
        <v>151.553</v>
      </c>
      <c r="G69" s="3">
        <v>1</v>
      </c>
      <c r="H69" s="2">
        <v>60</v>
      </c>
      <c r="I69" s="2" t="s">
        <v>38</v>
      </c>
      <c r="J69" s="2"/>
      <c r="K69" s="2">
        <v>198.07</v>
      </c>
      <c r="L69" s="2">
        <f t="shared" si="19"/>
        <v>-17.591999999999985</v>
      </c>
      <c r="M69" s="2"/>
      <c r="N69" s="2"/>
      <c r="O69" s="2"/>
      <c r="P69" s="2">
        <f t="shared" si="20"/>
        <v>36.095600000000005</v>
      </c>
      <c r="Q69" s="15">
        <f>12*P69-F69</f>
        <v>281.59420000000006</v>
      </c>
      <c r="R69" s="15">
        <f>U69</f>
        <v>250</v>
      </c>
      <c r="S69" s="15">
        <f t="shared" si="7"/>
        <v>250</v>
      </c>
      <c r="T69" s="15"/>
      <c r="U69" s="15">
        <v>250</v>
      </c>
      <c r="V69" s="2"/>
      <c r="W69" s="2">
        <f t="shared" si="8"/>
        <v>11.124707720608605</v>
      </c>
      <c r="X69" s="2">
        <f t="shared" si="21"/>
        <v>4.1986557918416647</v>
      </c>
      <c r="Y69" s="2">
        <v>30.663799999999998</v>
      </c>
      <c r="Z69" s="2">
        <v>34.338200000000001</v>
      </c>
      <c r="AA69" s="2">
        <v>49.614400000000003</v>
      </c>
      <c r="AB69" s="2">
        <v>46.538400000000003</v>
      </c>
      <c r="AC69" s="2">
        <v>53.1248</v>
      </c>
      <c r="AD69" s="2">
        <v>39.772799999999997</v>
      </c>
      <c r="AE69" s="2">
        <v>40.442399999999999</v>
      </c>
      <c r="AF69" s="2">
        <v>35.708599999999997</v>
      </c>
      <c r="AG69" s="2">
        <v>33.717399999999998</v>
      </c>
      <c r="AH69" s="2">
        <v>30.523800000000001</v>
      </c>
      <c r="AI69" s="2"/>
      <c r="AJ69" s="2">
        <f t="shared" si="9"/>
        <v>250</v>
      </c>
      <c r="AK69" s="2">
        <f t="shared" si="10"/>
        <v>0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1:54">
      <c r="A70" s="2" t="s">
        <v>118</v>
      </c>
      <c r="B70" s="2" t="s">
        <v>37</v>
      </c>
      <c r="C70" s="2">
        <v>1097.48</v>
      </c>
      <c r="D70" s="2">
        <v>1070.981</v>
      </c>
      <c r="E70" s="2">
        <v>641.37599999999998</v>
      </c>
      <c r="F70" s="2">
        <v>417.58499999999998</v>
      </c>
      <c r="G70" s="3">
        <v>1</v>
      </c>
      <c r="H70" s="2">
        <v>55</v>
      </c>
      <c r="I70" s="2" t="s">
        <v>38</v>
      </c>
      <c r="J70" s="2"/>
      <c r="K70" s="2">
        <v>965.49099999999999</v>
      </c>
      <c r="L70" s="2">
        <f t="shared" ref="L70:L101" si="25">E70-K70</f>
        <v>-324.11500000000001</v>
      </c>
      <c r="M70" s="2"/>
      <c r="N70" s="2"/>
      <c r="O70" s="2"/>
      <c r="P70" s="2">
        <f t="shared" ref="P70:P101" si="26">E70/5</f>
        <v>128.27519999999998</v>
      </c>
      <c r="Q70" s="15">
        <f>11*P70-F70</f>
        <v>993.44219999999973</v>
      </c>
      <c r="R70" s="15">
        <f t="shared" si="11"/>
        <v>993.44219999999973</v>
      </c>
      <c r="S70" s="15">
        <f t="shared" si="7"/>
        <v>793.44219999999973</v>
      </c>
      <c r="T70" s="15">
        <v>200</v>
      </c>
      <c r="U70" s="15"/>
      <c r="V70" s="2"/>
      <c r="W70" s="2">
        <f t="shared" si="8"/>
        <v>11</v>
      </c>
      <c r="X70" s="2">
        <f t="shared" ref="X70:X101" si="27">F70/P70</f>
        <v>3.2553837374644519</v>
      </c>
      <c r="Y70" s="2">
        <v>88.199399999999997</v>
      </c>
      <c r="Z70" s="2">
        <v>52.807200000000002</v>
      </c>
      <c r="AA70" s="2">
        <v>159.63480000000001</v>
      </c>
      <c r="AB70" s="2">
        <v>115.7692</v>
      </c>
      <c r="AC70" s="2">
        <v>78.498000000000005</v>
      </c>
      <c r="AD70" s="2">
        <v>101.631</v>
      </c>
      <c r="AE70" s="2">
        <v>88.272800000000004</v>
      </c>
      <c r="AF70" s="2">
        <v>80.346000000000004</v>
      </c>
      <c r="AG70" s="2">
        <v>63.917200000000001</v>
      </c>
      <c r="AH70" s="2">
        <v>60.584400000000002</v>
      </c>
      <c r="AI70" s="2"/>
      <c r="AJ70" s="2">
        <f t="shared" si="9"/>
        <v>793</v>
      </c>
      <c r="AK70" s="2">
        <f t="shared" si="10"/>
        <v>200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1:54">
      <c r="A71" s="2" t="s">
        <v>119</v>
      </c>
      <c r="B71" s="2" t="s">
        <v>42</v>
      </c>
      <c r="C71" s="2">
        <v>58.436</v>
      </c>
      <c r="D71" s="2">
        <v>17.564</v>
      </c>
      <c r="E71" s="2">
        <v>60</v>
      </c>
      <c r="F71" s="2">
        <v>3</v>
      </c>
      <c r="G71" s="3">
        <v>0.5</v>
      </c>
      <c r="H71" s="2">
        <v>60</v>
      </c>
      <c r="I71" s="2" t="s">
        <v>38</v>
      </c>
      <c r="J71" s="2"/>
      <c r="K71" s="2">
        <v>79</v>
      </c>
      <c r="L71" s="2">
        <f t="shared" si="25"/>
        <v>-19</v>
      </c>
      <c r="M71" s="2"/>
      <c r="N71" s="2"/>
      <c r="O71" s="2"/>
      <c r="P71" s="2">
        <f t="shared" si="26"/>
        <v>12</v>
      </c>
      <c r="Q71" s="15">
        <f>8*P71-F71</f>
        <v>93</v>
      </c>
      <c r="R71" s="15">
        <f>U71</f>
        <v>140</v>
      </c>
      <c r="S71" s="15">
        <f t="shared" ref="S71:S111" si="28">R71-T71</f>
        <v>140</v>
      </c>
      <c r="T71" s="15"/>
      <c r="U71" s="15">
        <v>140</v>
      </c>
      <c r="V71" s="2"/>
      <c r="W71" s="2">
        <f t="shared" ref="W71:W101" si="29">(F71+R71)/P71</f>
        <v>11.916666666666666</v>
      </c>
      <c r="X71" s="2">
        <f t="shared" si="27"/>
        <v>0.25</v>
      </c>
      <c r="Y71" s="2">
        <v>15.7128</v>
      </c>
      <c r="Z71" s="2">
        <v>10.8</v>
      </c>
      <c r="AA71" s="2">
        <v>14</v>
      </c>
      <c r="AB71" s="2">
        <v>10.6</v>
      </c>
      <c r="AC71" s="2">
        <v>13.2</v>
      </c>
      <c r="AD71" s="2">
        <v>18.497599999999998</v>
      </c>
      <c r="AE71" s="2">
        <v>11.2</v>
      </c>
      <c r="AF71" s="2">
        <v>12.6</v>
      </c>
      <c r="AG71" s="2">
        <v>12.4</v>
      </c>
      <c r="AH71" s="2">
        <v>11</v>
      </c>
      <c r="AI71" s="2" t="s">
        <v>84</v>
      </c>
      <c r="AJ71" s="2">
        <f t="shared" ref="AJ71:AJ101" si="30">ROUND(G71*S71,0)</f>
        <v>70</v>
      </c>
      <c r="AK71" s="2">
        <f t="shared" ref="AK71:AK101" si="31">ROUND(G71*T71,0)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1:54">
      <c r="A72" s="2" t="s">
        <v>120</v>
      </c>
      <c r="B72" s="2" t="s">
        <v>37</v>
      </c>
      <c r="C72" s="2">
        <v>-0.28399999999999997</v>
      </c>
      <c r="D72" s="2">
        <v>403.75900000000001</v>
      </c>
      <c r="E72" s="2">
        <v>95.525000000000006</v>
      </c>
      <c r="F72" s="2">
        <v>274.53399999999999</v>
      </c>
      <c r="G72" s="3">
        <v>1</v>
      </c>
      <c r="H72" s="2">
        <v>55</v>
      </c>
      <c r="I72" s="2" t="s">
        <v>38</v>
      </c>
      <c r="J72" s="2"/>
      <c r="K72" s="2">
        <v>123.29900000000001</v>
      </c>
      <c r="L72" s="2">
        <f t="shared" si="25"/>
        <v>-27.774000000000001</v>
      </c>
      <c r="M72" s="2"/>
      <c r="N72" s="2"/>
      <c r="O72" s="2"/>
      <c r="P72" s="2">
        <f t="shared" si="26"/>
        <v>19.105</v>
      </c>
      <c r="Q72" s="15"/>
      <c r="R72" s="15">
        <f t="shared" ref="R72:R101" si="32">Q72</f>
        <v>0</v>
      </c>
      <c r="S72" s="15">
        <f t="shared" si="28"/>
        <v>0</v>
      </c>
      <c r="T72" s="15"/>
      <c r="U72" s="15"/>
      <c r="V72" s="2"/>
      <c r="W72" s="2">
        <f t="shared" si="29"/>
        <v>14.369746139753991</v>
      </c>
      <c r="X72" s="2">
        <f t="shared" si="27"/>
        <v>14.369746139753991</v>
      </c>
      <c r="Y72" s="2">
        <v>19.096</v>
      </c>
      <c r="Z72" s="2">
        <v>25.769200000000001</v>
      </c>
      <c r="AA72" s="2">
        <v>17.481400000000001</v>
      </c>
      <c r="AB72" s="2">
        <v>20.655200000000001</v>
      </c>
      <c r="AC72" s="2">
        <v>19.6678</v>
      </c>
      <c r="AD72" s="2">
        <v>22.219200000000001</v>
      </c>
      <c r="AE72" s="2">
        <v>16.947600000000001</v>
      </c>
      <c r="AF72" s="2">
        <v>16.679600000000001</v>
      </c>
      <c r="AG72" s="2">
        <v>14.010400000000001</v>
      </c>
      <c r="AH72" s="2">
        <v>18.037600000000001</v>
      </c>
      <c r="AI72" s="2"/>
      <c r="AJ72" s="2">
        <f t="shared" si="30"/>
        <v>0</v>
      </c>
      <c r="AK72" s="2">
        <f t="shared" si="31"/>
        <v>0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1:54">
      <c r="A73" s="2" t="s">
        <v>121</v>
      </c>
      <c r="B73" s="2" t="s">
        <v>37</v>
      </c>
      <c r="C73" s="2">
        <v>249.13499999999999</v>
      </c>
      <c r="D73" s="2">
        <v>185.82400000000001</v>
      </c>
      <c r="E73" s="2">
        <v>145.702</v>
      </c>
      <c r="F73" s="2">
        <v>97.228999999999999</v>
      </c>
      <c r="G73" s="3">
        <v>1</v>
      </c>
      <c r="H73" s="2">
        <v>55</v>
      </c>
      <c r="I73" s="2" t="s">
        <v>38</v>
      </c>
      <c r="J73" s="2"/>
      <c r="K73" s="2">
        <v>158.01900000000001</v>
      </c>
      <c r="L73" s="2">
        <f t="shared" si="25"/>
        <v>-12.317000000000007</v>
      </c>
      <c r="M73" s="2"/>
      <c r="N73" s="2"/>
      <c r="O73" s="2"/>
      <c r="P73" s="2">
        <f t="shared" si="26"/>
        <v>29.1404</v>
      </c>
      <c r="Q73" s="15">
        <f>11*P73-F73</f>
        <v>223.31540000000001</v>
      </c>
      <c r="R73" s="15">
        <f t="shared" si="32"/>
        <v>223.31540000000001</v>
      </c>
      <c r="S73" s="15">
        <f t="shared" si="28"/>
        <v>223.31540000000001</v>
      </c>
      <c r="T73" s="15"/>
      <c r="U73" s="15"/>
      <c r="V73" s="2"/>
      <c r="W73" s="2">
        <f t="shared" si="29"/>
        <v>11</v>
      </c>
      <c r="X73" s="2">
        <f t="shared" si="27"/>
        <v>3.3365705343783887</v>
      </c>
      <c r="Y73" s="2">
        <v>21.8428</v>
      </c>
      <c r="Z73" s="2">
        <v>26.6722</v>
      </c>
      <c r="AA73" s="2">
        <v>17.0334</v>
      </c>
      <c r="AB73" s="2">
        <v>22.035799999999998</v>
      </c>
      <c r="AC73" s="2">
        <v>19.390799999999999</v>
      </c>
      <c r="AD73" s="2">
        <v>16.940999999999999</v>
      </c>
      <c r="AE73" s="2">
        <v>15.0158</v>
      </c>
      <c r="AF73" s="2">
        <v>19.6248</v>
      </c>
      <c r="AG73" s="2">
        <v>23.060400000000001</v>
      </c>
      <c r="AH73" s="2">
        <v>22.537199999999999</v>
      </c>
      <c r="AI73" s="2"/>
      <c r="AJ73" s="2">
        <f t="shared" si="30"/>
        <v>223</v>
      </c>
      <c r="AK73" s="2">
        <f t="shared" si="31"/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1:54">
      <c r="A74" s="2" t="s">
        <v>122</v>
      </c>
      <c r="B74" s="2" t="s">
        <v>42</v>
      </c>
      <c r="C74" s="2">
        <v>399</v>
      </c>
      <c r="D74" s="2">
        <v>635</v>
      </c>
      <c r="E74" s="2">
        <v>287</v>
      </c>
      <c r="F74" s="2">
        <v>62</v>
      </c>
      <c r="G74" s="3">
        <v>0.5</v>
      </c>
      <c r="H74" s="2">
        <v>40</v>
      </c>
      <c r="I74" s="2" t="s">
        <v>38</v>
      </c>
      <c r="J74" s="2"/>
      <c r="K74" s="2">
        <v>329</v>
      </c>
      <c r="L74" s="2">
        <f t="shared" si="25"/>
        <v>-42</v>
      </c>
      <c r="M74" s="2"/>
      <c r="N74" s="2"/>
      <c r="O74" s="2"/>
      <c r="P74" s="2">
        <f t="shared" si="26"/>
        <v>57.4</v>
      </c>
      <c r="Q74" s="15">
        <f>9*P74-F74</f>
        <v>454.6</v>
      </c>
      <c r="R74" s="15">
        <f t="shared" ref="R74:R75" si="33">U74</f>
        <v>550</v>
      </c>
      <c r="S74" s="15">
        <f t="shared" si="28"/>
        <v>450</v>
      </c>
      <c r="T74" s="15">
        <v>100</v>
      </c>
      <c r="U74" s="15">
        <v>550</v>
      </c>
      <c r="V74" s="2"/>
      <c r="W74" s="2">
        <f t="shared" si="29"/>
        <v>10.662020905923345</v>
      </c>
      <c r="X74" s="2">
        <f t="shared" si="27"/>
        <v>1.0801393728222997</v>
      </c>
      <c r="Y74" s="2">
        <v>42.6</v>
      </c>
      <c r="Z74" s="2">
        <v>48.8</v>
      </c>
      <c r="AA74" s="2">
        <v>48</v>
      </c>
      <c r="AB74" s="2">
        <v>45.2</v>
      </c>
      <c r="AC74" s="2">
        <v>58.4</v>
      </c>
      <c r="AD74" s="2">
        <v>43.4</v>
      </c>
      <c r="AE74" s="2">
        <v>43.8</v>
      </c>
      <c r="AF74" s="2">
        <v>41</v>
      </c>
      <c r="AG74" s="2">
        <v>37.4</v>
      </c>
      <c r="AH74" s="2">
        <v>41.2</v>
      </c>
      <c r="AI74" s="2"/>
      <c r="AJ74" s="2">
        <f t="shared" si="30"/>
        <v>225</v>
      </c>
      <c r="AK74" s="2">
        <f t="shared" si="31"/>
        <v>50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54">
      <c r="A75" s="2" t="s">
        <v>123</v>
      </c>
      <c r="B75" s="2" t="s">
        <v>42</v>
      </c>
      <c r="C75" s="2">
        <v>206</v>
      </c>
      <c r="D75" s="2">
        <v>191</v>
      </c>
      <c r="E75" s="2">
        <v>147</v>
      </c>
      <c r="F75" s="2">
        <v>50</v>
      </c>
      <c r="G75" s="3">
        <v>0.5</v>
      </c>
      <c r="H75" s="2">
        <v>60</v>
      </c>
      <c r="I75" s="2" t="s">
        <v>38</v>
      </c>
      <c r="J75" s="2"/>
      <c r="K75" s="2">
        <v>176</v>
      </c>
      <c r="L75" s="2">
        <f t="shared" si="25"/>
        <v>-29</v>
      </c>
      <c r="M75" s="2"/>
      <c r="N75" s="2"/>
      <c r="O75" s="2"/>
      <c r="P75" s="2">
        <f t="shared" si="26"/>
        <v>29.4</v>
      </c>
      <c r="Q75" s="15">
        <f>10*P75-F75</f>
        <v>244</v>
      </c>
      <c r="R75" s="15">
        <f t="shared" si="33"/>
        <v>300</v>
      </c>
      <c r="S75" s="15">
        <f t="shared" si="28"/>
        <v>300</v>
      </c>
      <c r="T75" s="15"/>
      <c r="U75" s="15">
        <v>300</v>
      </c>
      <c r="V75" s="2"/>
      <c r="W75" s="2">
        <f t="shared" si="29"/>
        <v>11.904761904761905</v>
      </c>
      <c r="X75" s="2">
        <f t="shared" si="27"/>
        <v>1.7006802721088436</v>
      </c>
      <c r="Y75" s="2">
        <v>18</v>
      </c>
      <c r="Z75" s="2">
        <v>19.399999999999999</v>
      </c>
      <c r="AA75" s="2">
        <v>18</v>
      </c>
      <c r="AB75" s="2">
        <v>16</v>
      </c>
      <c r="AC75" s="2">
        <v>20.8</v>
      </c>
      <c r="AD75" s="2">
        <v>25</v>
      </c>
      <c r="AE75" s="2">
        <v>19.399999999999999</v>
      </c>
      <c r="AF75" s="2">
        <v>17.600000000000001</v>
      </c>
      <c r="AG75" s="2">
        <v>18.600000000000001</v>
      </c>
      <c r="AH75" s="2">
        <v>18.2</v>
      </c>
      <c r="AI75" s="2"/>
      <c r="AJ75" s="2">
        <f t="shared" si="30"/>
        <v>150</v>
      </c>
      <c r="AK75" s="2">
        <f t="shared" si="31"/>
        <v>0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>
      <c r="A76" s="2" t="s">
        <v>124</v>
      </c>
      <c r="B76" s="2" t="s">
        <v>42</v>
      </c>
      <c r="C76" s="2">
        <v>310</v>
      </c>
      <c r="D76" s="2">
        <v>233</v>
      </c>
      <c r="E76" s="2">
        <v>178</v>
      </c>
      <c r="F76" s="2">
        <v>106</v>
      </c>
      <c r="G76" s="3">
        <v>0.4</v>
      </c>
      <c r="H76" s="2">
        <v>55</v>
      </c>
      <c r="I76" s="2" t="s">
        <v>38</v>
      </c>
      <c r="J76" s="2"/>
      <c r="K76" s="2">
        <v>194</v>
      </c>
      <c r="L76" s="2">
        <f t="shared" si="25"/>
        <v>-16</v>
      </c>
      <c r="M76" s="2"/>
      <c r="N76" s="2"/>
      <c r="O76" s="2"/>
      <c r="P76" s="2">
        <f t="shared" si="26"/>
        <v>35.6</v>
      </c>
      <c r="Q76" s="15">
        <f>11*P76-F76</f>
        <v>285.60000000000002</v>
      </c>
      <c r="R76" s="15">
        <f t="shared" si="32"/>
        <v>285.60000000000002</v>
      </c>
      <c r="S76" s="15">
        <f t="shared" si="28"/>
        <v>285.60000000000002</v>
      </c>
      <c r="T76" s="15"/>
      <c r="U76" s="15"/>
      <c r="V76" s="2"/>
      <c r="W76" s="2">
        <f t="shared" si="29"/>
        <v>11</v>
      </c>
      <c r="X76" s="2">
        <f t="shared" si="27"/>
        <v>2.9775280898876404</v>
      </c>
      <c r="Y76" s="2">
        <v>25.2</v>
      </c>
      <c r="Z76" s="2">
        <v>34.6</v>
      </c>
      <c r="AA76" s="2">
        <v>28.6</v>
      </c>
      <c r="AB76" s="2">
        <v>24.2</v>
      </c>
      <c r="AC76" s="2">
        <v>35</v>
      </c>
      <c r="AD76" s="2">
        <v>33.200000000000003</v>
      </c>
      <c r="AE76" s="2">
        <v>30.2</v>
      </c>
      <c r="AF76" s="2">
        <v>29.2</v>
      </c>
      <c r="AG76" s="2">
        <v>29.6</v>
      </c>
      <c r="AH76" s="2">
        <v>22.2</v>
      </c>
      <c r="AI76" s="2"/>
      <c r="AJ76" s="2">
        <f t="shared" si="30"/>
        <v>114</v>
      </c>
      <c r="AK76" s="2">
        <f t="shared" si="31"/>
        <v>0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>
      <c r="A77" s="2" t="s">
        <v>125</v>
      </c>
      <c r="B77" s="2" t="s">
        <v>37</v>
      </c>
      <c r="C77" s="2">
        <v>1276.3409999999999</v>
      </c>
      <c r="D77" s="2">
        <v>962.91899999999998</v>
      </c>
      <c r="E77" s="2">
        <v>652.60799999999995</v>
      </c>
      <c r="F77" s="2">
        <v>635.34900000000005</v>
      </c>
      <c r="G77" s="3">
        <v>1</v>
      </c>
      <c r="H77" s="2">
        <v>55</v>
      </c>
      <c r="I77" s="2" t="s">
        <v>38</v>
      </c>
      <c r="J77" s="2"/>
      <c r="K77" s="2">
        <v>1101.52</v>
      </c>
      <c r="L77" s="2">
        <f t="shared" si="25"/>
        <v>-448.91200000000003</v>
      </c>
      <c r="M77" s="2"/>
      <c r="N77" s="2"/>
      <c r="O77" s="2"/>
      <c r="P77" s="2">
        <f t="shared" si="26"/>
        <v>130.52159999999998</v>
      </c>
      <c r="Q77" s="15">
        <f t="shared" ref="Q77" si="34">13*P77-F77</f>
        <v>1061.4317999999998</v>
      </c>
      <c r="R77" s="15">
        <f t="shared" si="32"/>
        <v>1061.4317999999998</v>
      </c>
      <c r="S77" s="15">
        <f t="shared" si="28"/>
        <v>761.43179999999984</v>
      </c>
      <c r="T77" s="15">
        <v>300</v>
      </c>
      <c r="U77" s="15"/>
      <c r="V77" s="2"/>
      <c r="W77" s="2">
        <f t="shared" si="29"/>
        <v>13.000000000000002</v>
      </c>
      <c r="X77" s="2">
        <f t="shared" si="27"/>
        <v>4.8677690129449847</v>
      </c>
      <c r="Y77" s="2">
        <v>85.4328</v>
      </c>
      <c r="Z77" s="2">
        <v>118.9068</v>
      </c>
      <c r="AA77" s="2">
        <v>63.842599999999997</v>
      </c>
      <c r="AB77" s="2">
        <v>115.9158</v>
      </c>
      <c r="AC77" s="2">
        <v>72.102800000000002</v>
      </c>
      <c r="AD77" s="2">
        <v>71.871399999999994</v>
      </c>
      <c r="AE77" s="2">
        <v>50.831600000000002</v>
      </c>
      <c r="AF77" s="2">
        <v>84.114599999999996</v>
      </c>
      <c r="AG77" s="2">
        <v>91.318200000000004</v>
      </c>
      <c r="AH77" s="2">
        <v>83.299000000000007</v>
      </c>
      <c r="AI77" s="2"/>
      <c r="AJ77" s="2">
        <f t="shared" si="30"/>
        <v>761</v>
      </c>
      <c r="AK77" s="2">
        <f t="shared" si="31"/>
        <v>300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>
      <c r="A78" s="2" t="s">
        <v>115</v>
      </c>
      <c r="B78" s="2" t="s">
        <v>37</v>
      </c>
      <c r="C78" s="2">
        <v>14.35</v>
      </c>
      <c r="D78" s="2">
        <v>30.381</v>
      </c>
      <c r="E78" s="2">
        <v>8.4740000000000002</v>
      </c>
      <c r="F78" s="2">
        <v>23.302</v>
      </c>
      <c r="G78" s="3">
        <v>1</v>
      </c>
      <c r="H78" s="2" t="e">
        <v>#N/A</v>
      </c>
      <c r="I78" s="2" t="s">
        <v>38</v>
      </c>
      <c r="J78" s="2"/>
      <c r="K78" s="2">
        <v>10.9</v>
      </c>
      <c r="L78" s="2">
        <f t="shared" si="25"/>
        <v>-2.4260000000000002</v>
      </c>
      <c r="M78" s="2"/>
      <c r="N78" s="2"/>
      <c r="O78" s="2"/>
      <c r="P78" s="2">
        <f t="shared" si="26"/>
        <v>1.6948000000000001</v>
      </c>
      <c r="Q78" s="15"/>
      <c r="R78" s="15">
        <f t="shared" si="32"/>
        <v>0</v>
      </c>
      <c r="S78" s="15">
        <f t="shared" si="28"/>
        <v>0</v>
      </c>
      <c r="T78" s="15"/>
      <c r="U78" s="15"/>
      <c r="V78" s="2" t="s">
        <v>126</v>
      </c>
      <c r="W78" s="2">
        <f t="shared" si="29"/>
        <v>13.749114939815907</v>
      </c>
      <c r="X78" s="2">
        <f t="shared" si="27"/>
        <v>13.749114939815907</v>
      </c>
      <c r="Y78" s="2">
        <v>1.7929999999999999</v>
      </c>
      <c r="Z78" s="2">
        <v>2.5177999999999998</v>
      </c>
      <c r="AA78" s="2">
        <v>2.8712</v>
      </c>
      <c r="AB78" s="2">
        <v>3.859</v>
      </c>
      <c r="AC78" s="2">
        <v>3.5169999999999999</v>
      </c>
      <c r="AD78" s="2">
        <v>4.6736000000000004</v>
      </c>
      <c r="AE78" s="2">
        <v>7.1765999999999996</v>
      </c>
      <c r="AF78" s="2">
        <v>7.1765999999999996</v>
      </c>
      <c r="AG78" s="2">
        <v>2.5327999999999999</v>
      </c>
      <c r="AH78" s="2">
        <v>2.9049999999999998</v>
      </c>
      <c r="AI78" s="22" t="s">
        <v>60</v>
      </c>
      <c r="AJ78" s="2">
        <f t="shared" si="30"/>
        <v>0</v>
      </c>
      <c r="AK78" s="2">
        <f t="shared" si="31"/>
        <v>0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54">
      <c r="A79" s="2" t="s">
        <v>127</v>
      </c>
      <c r="B79" s="2" t="s">
        <v>42</v>
      </c>
      <c r="C79" s="2">
        <v>204</v>
      </c>
      <c r="D79" s="2">
        <v>221</v>
      </c>
      <c r="E79" s="2">
        <v>120</v>
      </c>
      <c r="F79" s="2">
        <v>64</v>
      </c>
      <c r="G79" s="3">
        <v>0.4</v>
      </c>
      <c r="H79" s="2">
        <v>55</v>
      </c>
      <c r="I79" s="2" t="s">
        <v>38</v>
      </c>
      <c r="J79" s="2"/>
      <c r="K79" s="2">
        <v>140</v>
      </c>
      <c r="L79" s="2">
        <f t="shared" si="25"/>
        <v>-20</v>
      </c>
      <c r="M79" s="2"/>
      <c r="N79" s="2"/>
      <c r="O79" s="2"/>
      <c r="P79" s="2">
        <f t="shared" si="26"/>
        <v>24</v>
      </c>
      <c r="Q79" s="15">
        <f>11*P79-F79</f>
        <v>200</v>
      </c>
      <c r="R79" s="15">
        <f t="shared" si="32"/>
        <v>200</v>
      </c>
      <c r="S79" s="15">
        <f t="shared" si="28"/>
        <v>200</v>
      </c>
      <c r="T79" s="15"/>
      <c r="U79" s="15"/>
      <c r="V79" s="2"/>
      <c r="W79" s="2">
        <f t="shared" si="29"/>
        <v>11</v>
      </c>
      <c r="X79" s="2">
        <f t="shared" si="27"/>
        <v>2.6666666666666665</v>
      </c>
      <c r="Y79" s="2">
        <v>19.2</v>
      </c>
      <c r="Z79" s="2">
        <v>20.399999999999999</v>
      </c>
      <c r="AA79" s="2">
        <v>20.2</v>
      </c>
      <c r="AB79" s="2">
        <v>15.2</v>
      </c>
      <c r="AC79" s="2">
        <v>24.2</v>
      </c>
      <c r="AD79" s="2">
        <v>24</v>
      </c>
      <c r="AE79" s="2">
        <v>19.600000000000001</v>
      </c>
      <c r="AF79" s="2">
        <v>18.600000000000001</v>
      </c>
      <c r="AG79" s="2">
        <v>16.600000000000001</v>
      </c>
      <c r="AH79" s="2">
        <v>17</v>
      </c>
      <c r="AI79" s="2"/>
      <c r="AJ79" s="2">
        <f t="shared" si="30"/>
        <v>80</v>
      </c>
      <c r="AK79" s="2">
        <f t="shared" si="31"/>
        <v>0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1:54">
      <c r="A80" s="9" t="s">
        <v>128</v>
      </c>
      <c r="B80" s="9" t="s">
        <v>42</v>
      </c>
      <c r="C80" s="9">
        <v>-1</v>
      </c>
      <c r="D80" s="9">
        <v>1</v>
      </c>
      <c r="E80" s="9"/>
      <c r="F80" s="9"/>
      <c r="G80" s="10">
        <v>0</v>
      </c>
      <c r="H80" s="9" t="e">
        <v>#N/A</v>
      </c>
      <c r="I80" s="9" t="s">
        <v>51</v>
      </c>
      <c r="J80" s="9"/>
      <c r="K80" s="9"/>
      <c r="L80" s="9">
        <f t="shared" si="25"/>
        <v>0</v>
      </c>
      <c r="M80" s="9"/>
      <c r="N80" s="9"/>
      <c r="O80" s="9"/>
      <c r="P80" s="9">
        <f t="shared" si="26"/>
        <v>0</v>
      </c>
      <c r="Q80" s="17"/>
      <c r="R80" s="15">
        <f t="shared" si="32"/>
        <v>0</v>
      </c>
      <c r="S80" s="15">
        <f t="shared" si="28"/>
        <v>0</v>
      </c>
      <c r="T80" s="15"/>
      <c r="U80" s="17"/>
      <c r="V80" s="9"/>
      <c r="W80" s="2" t="e">
        <f t="shared" si="29"/>
        <v>#DIV/0!</v>
      </c>
      <c r="X80" s="9" t="e">
        <f t="shared" si="27"/>
        <v>#DIV/0!</v>
      </c>
      <c r="Y80" s="9">
        <v>0.2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/>
      <c r="AJ80" s="2">
        <f t="shared" si="30"/>
        <v>0</v>
      </c>
      <c r="AK80" s="2">
        <f t="shared" si="31"/>
        <v>0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>
      <c r="A81" s="21" t="s">
        <v>63</v>
      </c>
      <c r="B81" s="2" t="s">
        <v>37</v>
      </c>
      <c r="C81" s="2"/>
      <c r="D81" s="2"/>
      <c r="E81" s="11">
        <f>-0.342+E22</f>
        <v>49.725000000000001</v>
      </c>
      <c r="F81" s="11">
        <f>0+F22</f>
        <v>79.418000000000006</v>
      </c>
      <c r="G81" s="3">
        <v>1</v>
      </c>
      <c r="H81" s="2">
        <v>55</v>
      </c>
      <c r="I81" s="2" t="s">
        <v>38</v>
      </c>
      <c r="J81" s="2"/>
      <c r="K81" s="2"/>
      <c r="L81" s="2">
        <f t="shared" si="25"/>
        <v>49.725000000000001</v>
      </c>
      <c r="M81" s="2"/>
      <c r="N81" s="2"/>
      <c r="O81" s="2"/>
      <c r="P81" s="2">
        <f t="shared" si="26"/>
        <v>9.9450000000000003</v>
      </c>
      <c r="Q81" s="15">
        <f t="shared" ref="Q81:Q92" si="35">13*P81-F81</f>
        <v>49.86699999999999</v>
      </c>
      <c r="R81" s="15">
        <f t="shared" si="32"/>
        <v>49.86699999999999</v>
      </c>
      <c r="S81" s="15">
        <f t="shared" si="28"/>
        <v>49.86699999999999</v>
      </c>
      <c r="T81" s="15"/>
      <c r="U81" s="15"/>
      <c r="V81" s="2"/>
      <c r="W81" s="2">
        <f t="shared" si="29"/>
        <v>13</v>
      </c>
      <c r="X81" s="2">
        <f t="shared" si="27"/>
        <v>7.9857214680744093</v>
      </c>
      <c r="Y81" s="2">
        <v>5.9433999999999996</v>
      </c>
      <c r="Z81" s="2">
        <v>10.3622</v>
      </c>
      <c r="AA81" s="2">
        <v>10.9788</v>
      </c>
      <c r="AB81" s="2">
        <v>16.402999999999999</v>
      </c>
      <c r="AC81" s="2">
        <v>18.0152</v>
      </c>
      <c r="AD81" s="2">
        <v>8.6574000000000009</v>
      </c>
      <c r="AE81" s="2">
        <v>10.0962</v>
      </c>
      <c r="AF81" s="2">
        <v>11.690799999999999</v>
      </c>
      <c r="AG81" s="2">
        <v>13.2746</v>
      </c>
      <c r="AH81" s="2">
        <v>14.1038</v>
      </c>
      <c r="AI81" s="22" t="s">
        <v>60</v>
      </c>
      <c r="AJ81" s="2">
        <f t="shared" si="30"/>
        <v>50</v>
      </c>
      <c r="AK81" s="2">
        <f t="shared" si="31"/>
        <v>0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1:54">
      <c r="A82" s="2" t="s">
        <v>129</v>
      </c>
      <c r="B82" s="2" t="s">
        <v>42</v>
      </c>
      <c r="C82" s="2">
        <v>225</v>
      </c>
      <c r="D82" s="2">
        <v>410</v>
      </c>
      <c r="E82" s="2">
        <v>200</v>
      </c>
      <c r="F82" s="2">
        <v>2</v>
      </c>
      <c r="G82" s="3">
        <v>0.3</v>
      </c>
      <c r="H82" s="2">
        <v>40</v>
      </c>
      <c r="I82" s="2" t="s">
        <v>38</v>
      </c>
      <c r="J82" s="2"/>
      <c r="K82" s="2">
        <v>271</v>
      </c>
      <c r="L82" s="2">
        <f t="shared" si="25"/>
        <v>-71</v>
      </c>
      <c r="M82" s="2"/>
      <c r="N82" s="2"/>
      <c r="O82" s="2"/>
      <c r="P82" s="2">
        <f t="shared" si="26"/>
        <v>40</v>
      </c>
      <c r="Q82" s="15">
        <f>8*P82-F82</f>
        <v>318</v>
      </c>
      <c r="R82" s="15">
        <f t="shared" ref="R82:R84" si="36">U82</f>
        <v>400</v>
      </c>
      <c r="S82" s="15">
        <f t="shared" si="28"/>
        <v>400</v>
      </c>
      <c r="T82" s="15"/>
      <c r="U82" s="15">
        <v>400</v>
      </c>
      <c r="V82" s="2"/>
      <c r="W82" s="2">
        <f t="shared" si="29"/>
        <v>10.050000000000001</v>
      </c>
      <c r="X82" s="2">
        <f t="shared" si="27"/>
        <v>0.05</v>
      </c>
      <c r="Y82" s="2">
        <v>43.6</v>
      </c>
      <c r="Z82" s="2">
        <v>35</v>
      </c>
      <c r="AA82" s="2">
        <v>41</v>
      </c>
      <c r="AB82" s="2">
        <v>39.200000000000003</v>
      </c>
      <c r="AC82" s="2">
        <v>53.2</v>
      </c>
      <c r="AD82" s="2">
        <v>47.6</v>
      </c>
      <c r="AE82" s="2">
        <v>39.6</v>
      </c>
      <c r="AF82" s="2">
        <v>36.6</v>
      </c>
      <c r="AG82" s="2">
        <v>32</v>
      </c>
      <c r="AH82" s="2">
        <v>33.6</v>
      </c>
      <c r="AI82" s="2"/>
      <c r="AJ82" s="2">
        <f t="shared" si="30"/>
        <v>120</v>
      </c>
      <c r="AK82" s="2">
        <f t="shared" si="31"/>
        <v>0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>
      <c r="A83" s="2" t="s">
        <v>130</v>
      </c>
      <c r="B83" s="2" t="s">
        <v>42</v>
      </c>
      <c r="C83" s="2">
        <v>229</v>
      </c>
      <c r="D83" s="2">
        <v>483</v>
      </c>
      <c r="E83" s="2">
        <v>184</v>
      </c>
      <c r="F83" s="2">
        <v>21</v>
      </c>
      <c r="G83" s="3">
        <v>0.3</v>
      </c>
      <c r="H83" s="2">
        <v>40</v>
      </c>
      <c r="I83" s="2" t="s">
        <v>38</v>
      </c>
      <c r="J83" s="2"/>
      <c r="K83" s="2">
        <v>207</v>
      </c>
      <c r="L83" s="2">
        <f t="shared" si="25"/>
        <v>-23</v>
      </c>
      <c r="M83" s="2"/>
      <c r="N83" s="2"/>
      <c r="O83" s="2"/>
      <c r="P83" s="2">
        <f t="shared" si="26"/>
        <v>36.799999999999997</v>
      </c>
      <c r="Q83" s="15">
        <f>9*P83-F83</f>
        <v>310.2</v>
      </c>
      <c r="R83" s="15">
        <f t="shared" si="36"/>
        <v>400</v>
      </c>
      <c r="S83" s="15">
        <f t="shared" si="28"/>
        <v>400</v>
      </c>
      <c r="T83" s="15"/>
      <c r="U83" s="15">
        <v>400</v>
      </c>
      <c r="V83" s="2"/>
      <c r="W83" s="2">
        <f t="shared" si="29"/>
        <v>11.440217391304349</v>
      </c>
      <c r="X83" s="2">
        <f t="shared" si="27"/>
        <v>0.57065217391304357</v>
      </c>
      <c r="Y83" s="2">
        <v>30.6</v>
      </c>
      <c r="Z83" s="2">
        <v>26.4</v>
      </c>
      <c r="AA83" s="2">
        <v>24.2</v>
      </c>
      <c r="AB83" s="2">
        <v>25</v>
      </c>
      <c r="AC83" s="2">
        <v>35.6</v>
      </c>
      <c r="AD83" s="2">
        <v>21.4</v>
      </c>
      <c r="AE83" s="2">
        <v>23</v>
      </c>
      <c r="AF83" s="2">
        <v>23</v>
      </c>
      <c r="AG83" s="2">
        <v>21.4</v>
      </c>
      <c r="AH83" s="2">
        <v>17.8</v>
      </c>
      <c r="AI83" s="2"/>
      <c r="AJ83" s="2">
        <f t="shared" si="30"/>
        <v>120</v>
      </c>
      <c r="AK83" s="2">
        <f t="shared" si="31"/>
        <v>0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>
      <c r="A84" s="2" t="s">
        <v>131</v>
      </c>
      <c r="B84" s="2" t="s">
        <v>42</v>
      </c>
      <c r="C84" s="2">
        <v>191</v>
      </c>
      <c r="D84" s="2">
        <v>143</v>
      </c>
      <c r="E84" s="2">
        <v>138</v>
      </c>
      <c r="F84" s="2">
        <v>48</v>
      </c>
      <c r="G84" s="3">
        <v>0.3</v>
      </c>
      <c r="H84" s="2">
        <v>40</v>
      </c>
      <c r="I84" s="2" t="s">
        <v>38</v>
      </c>
      <c r="J84" s="2"/>
      <c r="K84" s="2">
        <v>146</v>
      </c>
      <c r="L84" s="2">
        <f t="shared" si="25"/>
        <v>-8</v>
      </c>
      <c r="M84" s="2"/>
      <c r="N84" s="2"/>
      <c r="O84" s="2"/>
      <c r="P84" s="2">
        <f t="shared" si="26"/>
        <v>27.6</v>
      </c>
      <c r="Q84" s="15">
        <f>10*P84-F84</f>
        <v>228</v>
      </c>
      <c r="R84" s="15">
        <f t="shared" si="36"/>
        <v>300</v>
      </c>
      <c r="S84" s="15">
        <f t="shared" si="28"/>
        <v>300</v>
      </c>
      <c r="T84" s="15"/>
      <c r="U84" s="15">
        <v>300</v>
      </c>
      <c r="V84" s="2"/>
      <c r="W84" s="2">
        <f t="shared" si="29"/>
        <v>12.608695652173912</v>
      </c>
      <c r="X84" s="2">
        <f t="shared" si="27"/>
        <v>1.7391304347826086</v>
      </c>
      <c r="Y84" s="2">
        <v>21.8</v>
      </c>
      <c r="Z84" s="2">
        <v>25.4</v>
      </c>
      <c r="AA84" s="2">
        <v>17.8</v>
      </c>
      <c r="AB84" s="2">
        <v>10</v>
      </c>
      <c r="AC84" s="2">
        <v>15</v>
      </c>
      <c r="AD84" s="2">
        <v>19</v>
      </c>
      <c r="AE84" s="2">
        <v>11.6</v>
      </c>
      <c r="AF84" s="2">
        <v>11.2</v>
      </c>
      <c r="AG84" s="2">
        <v>15</v>
      </c>
      <c r="AH84" s="2">
        <v>15.4</v>
      </c>
      <c r="AI84" s="2"/>
      <c r="AJ84" s="2">
        <f t="shared" si="30"/>
        <v>90</v>
      </c>
      <c r="AK84" s="2">
        <f t="shared" si="31"/>
        <v>0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>
      <c r="A85" s="2" t="s">
        <v>132</v>
      </c>
      <c r="B85" s="2" t="s">
        <v>42</v>
      </c>
      <c r="C85" s="2">
        <v>71</v>
      </c>
      <c r="D85" s="2">
        <v>118</v>
      </c>
      <c r="E85" s="2">
        <v>85</v>
      </c>
      <c r="F85" s="2">
        <v>82</v>
      </c>
      <c r="G85" s="3">
        <v>0.12</v>
      </c>
      <c r="H85" s="2">
        <v>45</v>
      </c>
      <c r="I85" s="2" t="s">
        <v>38</v>
      </c>
      <c r="J85" s="2"/>
      <c r="K85" s="2">
        <v>97</v>
      </c>
      <c r="L85" s="2">
        <f t="shared" si="25"/>
        <v>-12</v>
      </c>
      <c r="M85" s="2"/>
      <c r="N85" s="2"/>
      <c r="O85" s="2"/>
      <c r="P85" s="2">
        <f t="shared" si="26"/>
        <v>17</v>
      </c>
      <c r="Q85" s="15">
        <f t="shared" si="35"/>
        <v>139</v>
      </c>
      <c r="R85" s="15">
        <f t="shared" si="32"/>
        <v>139</v>
      </c>
      <c r="S85" s="15">
        <f t="shared" si="28"/>
        <v>139</v>
      </c>
      <c r="T85" s="15"/>
      <c r="U85" s="15"/>
      <c r="V85" s="2"/>
      <c r="W85" s="2">
        <f t="shared" si="29"/>
        <v>13</v>
      </c>
      <c r="X85" s="2">
        <f t="shared" si="27"/>
        <v>4.8235294117647056</v>
      </c>
      <c r="Y85" s="2">
        <v>11.8</v>
      </c>
      <c r="Z85" s="2">
        <v>11.2</v>
      </c>
      <c r="AA85" s="2">
        <v>14</v>
      </c>
      <c r="AB85" s="2">
        <v>11</v>
      </c>
      <c r="AC85" s="2">
        <v>11.6</v>
      </c>
      <c r="AD85" s="2">
        <v>15.6</v>
      </c>
      <c r="AE85" s="2">
        <v>9.6</v>
      </c>
      <c r="AF85" s="2">
        <v>3.6</v>
      </c>
      <c r="AG85" s="2">
        <v>10.8</v>
      </c>
      <c r="AH85" s="2">
        <v>9.1999999999999993</v>
      </c>
      <c r="AI85" s="2"/>
      <c r="AJ85" s="2">
        <f t="shared" si="30"/>
        <v>17</v>
      </c>
      <c r="AK85" s="2">
        <f t="shared" si="31"/>
        <v>0</v>
      </c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>
      <c r="A86" s="2" t="s">
        <v>133</v>
      </c>
      <c r="B86" s="2" t="s">
        <v>42</v>
      </c>
      <c r="C86" s="2">
        <v>165</v>
      </c>
      <c r="D86" s="2">
        <v>72</v>
      </c>
      <c r="E86" s="2">
        <v>73</v>
      </c>
      <c r="F86" s="2">
        <v>88</v>
      </c>
      <c r="G86" s="3">
        <v>7.0000000000000007E-2</v>
      </c>
      <c r="H86" s="2">
        <v>60</v>
      </c>
      <c r="I86" s="2" t="s">
        <v>38</v>
      </c>
      <c r="J86" s="2"/>
      <c r="K86" s="2">
        <v>76</v>
      </c>
      <c r="L86" s="2">
        <f t="shared" si="25"/>
        <v>-3</v>
      </c>
      <c r="M86" s="2"/>
      <c r="N86" s="2"/>
      <c r="O86" s="2"/>
      <c r="P86" s="2">
        <f t="shared" si="26"/>
        <v>14.6</v>
      </c>
      <c r="Q86" s="15">
        <f t="shared" si="35"/>
        <v>101.79999999999998</v>
      </c>
      <c r="R86" s="15">
        <f t="shared" ref="R86:R87" si="37">U86</f>
        <v>150</v>
      </c>
      <c r="S86" s="15">
        <f t="shared" si="28"/>
        <v>150</v>
      </c>
      <c r="T86" s="15"/>
      <c r="U86" s="15">
        <v>150</v>
      </c>
      <c r="V86" s="2"/>
      <c r="W86" s="2">
        <f t="shared" si="29"/>
        <v>16.301369863013701</v>
      </c>
      <c r="X86" s="2">
        <f t="shared" si="27"/>
        <v>6.0273972602739727</v>
      </c>
      <c r="Y86" s="2">
        <v>12.4</v>
      </c>
      <c r="Z86" s="2">
        <v>12.6</v>
      </c>
      <c r="AA86" s="2">
        <v>11</v>
      </c>
      <c r="AB86" s="2">
        <v>10.6</v>
      </c>
      <c r="AC86" s="2">
        <v>14.6</v>
      </c>
      <c r="AD86" s="2">
        <v>11</v>
      </c>
      <c r="AE86" s="2">
        <v>0</v>
      </c>
      <c r="AF86" s="2">
        <v>0</v>
      </c>
      <c r="AG86" s="2">
        <v>0</v>
      </c>
      <c r="AH86" s="2">
        <v>0</v>
      </c>
      <c r="AI86" s="2" t="s">
        <v>134</v>
      </c>
      <c r="AJ86" s="2">
        <f t="shared" si="30"/>
        <v>11</v>
      </c>
      <c r="AK86" s="2">
        <f t="shared" si="31"/>
        <v>0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>
      <c r="A87" s="2" t="s">
        <v>135</v>
      </c>
      <c r="B87" s="2" t="s">
        <v>42</v>
      </c>
      <c r="C87" s="2">
        <v>290</v>
      </c>
      <c r="D87" s="2">
        <v>23</v>
      </c>
      <c r="E87" s="2">
        <v>77</v>
      </c>
      <c r="F87" s="2">
        <v>84</v>
      </c>
      <c r="G87" s="3">
        <v>0.12</v>
      </c>
      <c r="H87" s="2">
        <v>90</v>
      </c>
      <c r="I87" s="2" t="s">
        <v>38</v>
      </c>
      <c r="J87" s="2"/>
      <c r="K87" s="2">
        <v>79</v>
      </c>
      <c r="L87" s="2">
        <f t="shared" si="25"/>
        <v>-2</v>
      </c>
      <c r="M87" s="2"/>
      <c r="N87" s="2"/>
      <c r="O87" s="2"/>
      <c r="P87" s="2">
        <f t="shared" si="26"/>
        <v>15.4</v>
      </c>
      <c r="Q87" s="15">
        <f t="shared" si="35"/>
        <v>116.20000000000002</v>
      </c>
      <c r="R87" s="15">
        <f t="shared" si="37"/>
        <v>150</v>
      </c>
      <c r="S87" s="15">
        <f t="shared" si="28"/>
        <v>150</v>
      </c>
      <c r="T87" s="15"/>
      <c r="U87" s="15">
        <v>150</v>
      </c>
      <c r="V87" s="2"/>
      <c r="W87" s="2">
        <f t="shared" si="29"/>
        <v>15.194805194805195</v>
      </c>
      <c r="X87" s="2">
        <f t="shared" si="27"/>
        <v>5.4545454545454541</v>
      </c>
      <c r="Y87" s="2">
        <v>9</v>
      </c>
      <c r="Z87" s="2">
        <v>9</v>
      </c>
      <c r="AA87" s="2">
        <v>11.8</v>
      </c>
      <c r="AB87" s="2">
        <v>16.8</v>
      </c>
      <c r="AC87" s="2">
        <v>20</v>
      </c>
      <c r="AD87" s="2">
        <v>12.2</v>
      </c>
      <c r="AE87" s="2">
        <v>9.6</v>
      </c>
      <c r="AF87" s="2">
        <v>7.4</v>
      </c>
      <c r="AG87" s="2">
        <v>8.1999999999999993</v>
      </c>
      <c r="AH87" s="2">
        <v>5.4</v>
      </c>
      <c r="AI87" s="20" t="s">
        <v>136</v>
      </c>
      <c r="AJ87" s="2">
        <f t="shared" si="30"/>
        <v>18</v>
      </c>
      <c r="AK87" s="2">
        <f t="shared" si="31"/>
        <v>0</v>
      </c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1:54">
      <c r="A88" s="2" t="s">
        <v>137</v>
      </c>
      <c r="B88" s="2" t="s">
        <v>37</v>
      </c>
      <c r="C88" s="2">
        <v>39.759</v>
      </c>
      <c r="D88" s="2">
        <v>0.47499999999999998</v>
      </c>
      <c r="E88" s="2">
        <v>8.2050000000000001</v>
      </c>
      <c r="F88" s="2">
        <v>32.029000000000003</v>
      </c>
      <c r="G88" s="3">
        <v>1</v>
      </c>
      <c r="H88" s="2">
        <v>180</v>
      </c>
      <c r="I88" s="2" t="s">
        <v>38</v>
      </c>
      <c r="J88" s="2"/>
      <c r="K88" s="2">
        <v>8.27</v>
      </c>
      <c r="L88" s="2">
        <f t="shared" si="25"/>
        <v>-6.4999999999999503E-2</v>
      </c>
      <c r="M88" s="2"/>
      <c r="N88" s="2"/>
      <c r="O88" s="2"/>
      <c r="P88" s="2">
        <f t="shared" si="26"/>
        <v>1.641</v>
      </c>
      <c r="Q88" s="15"/>
      <c r="R88" s="15">
        <f t="shared" si="32"/>
        <v>0</v>
      </c>
      <c r="S88" s="15">
        <f t="shared" si="28"/>
        <v>0</v>
      </c>
      <c r="T88" s="15"/>
      <c r="U88" s="15"/>
      <c r="V88" s="2"/>
      <c r="W88" s="2">
        <f t="shared" si="29"/>
        <v>19.51797684338818</v>
      </c>
      <c r="X88" s="2">
        <f t="shared" si="27"/>
        <v>19.51797684338818</v>
      </c>
      <c r="Y88" s="2">
        <v>0.71399999999999997</v>
      </c>
      <c r="Z88" s="2">
        <v>0.71499999999999997</v>
      </c>
      <c r="AA88" s="2">
        <v>1.2558</v>
      </c>
      <c r="AB88" s="2">
        <v>0.13880000000000001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0" t="s">
        <v>138</v>
      </c>
      <c r="AJ88" s="2">
        <f t="shared" si="30"/>
        <v>0</v>
      </c>
      <c r="AK88" s="2">
        <f t="shared" si="31"/>
        <v>0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1:54">
      <c r="A89" s="2" t="s">
        <v>139</v>
      </c>
      <c r="B89" s="2" t="s">
        <v>42</v>
      </c>
      <c r="C89" s="2">
        <v>126</v>
      </c>
      <c r="D89" s="2">
        <v>6</v>
      </c>
      <c r="E89" s="2">
        <v>120</v>
      </c>
      <c r="F89" s="2">
        <v>4</v>
      </c>
      <c r="G89" s="3">
        <v>7.0000000000000007E-2</v>
      </c>
      <c r="H89" s="2">
        <v>90</v>
      </c>
      <c r="I89" s="2" t="s">
        <v>38</v>
      </c>
      <c r="J89" s="2"/>
      <c r="K89" s="2">
        <v>123</v>
      </c>
      <c r="L89" s="2">
        <f t="shared" si="25"/>
        <v>-3</v>
      </c>
      <c r="M89" s="2"/>
      <c r="N89" s="2"/>
      <c r="O89" s="2"/>
      <c r="P89" s="2">
        <f t="shared" si="26"/>
        <v>24</v>
      </c>
      <c r="Q89" s="15">
        <f>8*P89-F89</f>
        <v>188</v>
      </c>
      <c r="R89" s="15">
        <f t="shared" ref="R89:R91" si="38">U89</f>
        <v>300</v>
      </c>
      <c r="S89" s="15">
        <f t="shared" si="28"/>
        <v>300</v>
      </c>
      <c r="T89" s="15"/>
      <c r="U89" s="15">
        <v>300</v>
      </c>
      <c r="V89" s="2"/>
      <c r="W89" s="2">
        <f t="shared" si="29"/>
        <v>12.666666666666666</v>
      </c>
      <c r="X89" s="2">
        <f t="shared" si="27"/>
        <v>0.16666666666666666</v>
      </c>
      <c r="Y89" s="2">
        <v>19.2</v>
      </c>
      <c r="Z89" s="2">
        <v>13</v>
      </c>
      <c r="AA89" s="2">
        <v>19.600000000000001</v>
      </c>
      <c r="AB89" s="2">
        <v>0</v>
      </c>
      <c r="AC89" s="2">
        <v>0</v>
      </c>
      <c r="AD89" s="2">
        <v>0</v>
      </c>
      <c r="AE89" s="2">
        <v>0</v>
      </c>
      <c r="AF89" s="2">
        <v>0.8</v>
      </c>
      <c r="AG89" s="2">
        <v>14.4</v>
      </c>
      <c r="AH89" s="2">
        <v>13.6</v>
      </c>
      <c r="AI89" s="2" t="s">
        <v>140</v>
      </c>
      <c r="AJ89" s="2">
        <f t="shared" si="30"/>
        <v>21</v>
      </c>
      <c r="AK89" s="2">
        <f t="shared" si="31"/>
        <v>0</v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1:54">
      <c r="A90" s="2" t="s">
        <v>141</v>
      </c>
      <c r="B90" s="2" t="s">
        <v>42</v>
      </c>
      <c r="C90" s="2">
        <v>137</v>
      </c>
      <c r="D90" s="2">
        <v>8</v>
      </c>
      <c r="E90" s="2">
        <v>104</v>
      </c>
      <c r="F90" s="2">
        <v>32</v>
      </c>
      <c r="G90" s="3">
        <v>0.05</v>
      </c>
      <c r="H90" s="2">
        <v>90</v>
      </c>
      <c r="I90" s="2" t="s">
        <v>38</v>
      </c>
      <c r="J90" s="2"/>
      <c r="K90" s="2">
        <v>106</v>
      </c>
      <c r="L90" s="2">
        <f t="shared" si="25"/>
        <v>-2</v>
      </c>
      <c r="M90" s="2"/>
      <c r="N90" s="2"/>
      <c r="O90" s="2"/>
      <c r="P90" s="2">
        <f t="shared" si="26"/>
        <v>20.8</v>
      </c>
      <c r="Q90" s="15">
        <f t="shared" ref="Q90:Q91" si="39">10*P90-F90</f>
        <v>176</v>
      </c>
      <c r="R90" s="15">
        <f t="shared" si="38"/>
        <v>250</v>
      </c>
      <c r="S90" s="15">
        <f t="shared" si="28"/>
        <v>250</v>
      </c>
      <c r="T90" s="15"/>
      <c r="U90" s="15">
        <v>250</v>
      </c>
      <c r="V90" s="2"/>
      <c r="W90" s="2">
        <f t="shared" si="29"/>
        <v>13.557692307692307</v>
      </c>
      <c r="X90" s="2">
        <f t="shared" si="27"/>
        <v>1.5384615384615383</v>
      </c>
      <c r="Y90" s="2">
        <v>15.4</v>
      </c>
      <c r="Z90" s="2">
        <v>11.2</v>
      </c>
      <c r="AA90" s="2">
        <v>13.8</v>
      </c>
      <c r="AB90" s="2">
        <v>4.2</v>
      </c>
      <c r="AC90" s="2">
        <v>8.6</v>
      </c>
      <c r="AD90" s="2">
        <v>25.6</v>
      </c>
      <c r="AE90" s="2">
        <v>13.2</v>
      </c>
      <c r="AF90" s="2">
        <v>3.2</v>
      </c>
      <c r="AG90" s="2">
        <v>13.8</v>
      </c>
      <c r="AH90" s="2">
        <v>13.2</v>
      </c>
      <c r="AI90" s="2"/>
      <c r="AJ90" s="2">
        <f t="shared" si="30"/>
        <v>13</v>
      </c>
      <c r="AK90" s="2">
        <f t="shared" si="31"/>
        <v>0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1:54">
      <c r="A91" s="2" t="s">
        <v>142</v>
      </c>
      <c r="B91" s="2" t="s">
        <v>42</v>
      </c>
      <c r="C91" s="2">
        <v>217</v>
      </c>
      <c r="D91" s="2">
        <v>29</v>
      </c>
      <c r="E91" s="2">
        <v>131</v>
      </c>
      <c r="F91" s="2">
        <v>45</v>
      </c>
      <c r="G91" s="3">
        <v>5.5E-2</v>
      </c>
      <c r="H91" s="2">
        <v>90</v>
      </c>
      <c r="I91" s="2" t="s">
        <v>38</v>
      </c>
      <c r="J91" s="2"/>
      <c r="K91" s="2">
        <v>131</v>
      </c>
      <c r="L91" s="2">
        <f t="shared" si="25"/>
        <v>0</v>
      </c>
      <c r="M91" s="2"/>
      <c r="N91" s="2"/>
      <c r="O91" s="2"/>
      <c r="P91" s="2">
        <f t="shared" si="26"/>
        <v>26.2</v>
      </c>
      <c r="Q91" s="15">
        <f t="shared" si="39"/>
        <v>217</v>
      </c>
      <c r="R91" s="15">
        <f t="shared" si="38"/>
        <v>300</v>
      </c>
      <c r="S91" s="15">
        <f t="shared" si="28"/>
        <v>300</v>
      </c>
      <c r="T91" s="15"/>
      <c r="U91" s="15">
        <v>300</v>
      </c>
      <c r="V91" s="2"/>
      <c r="W91" s="2">
        <f t="shared" si="29"/>
        <v>13.16793893129771</v>
      </c>
      <c r="X91" s="2">
        <f t="shared" si="27"/>
        <v>1.717557251908397</v>
      </c>
      <c r="Y91" s="2">
        <v>21.4</v>
      </c>
      <c r="Z91" s="2">
        <v>18</v>
      </c>
      <c r="AA91" s="2">
        <v>20.2</v>
      </c>
      <c r="AB91" s="2">
        <v>20.2</v>
      </c>
      <c r="AC91" s="2">
        <v>21.4</v>
      </c>
      <c r="AD91" s="2">
        <v>16.600000000000001</v>
      </c>
      <c r="AE91" s="2">
        <v>12.2</v>
      </c>
      <c r="AF91" s="2">
        <v>6.8</v>
      </c>
      <c r="AG91" s="2">
        <v>14.4</v>
      </c>
      <c r="AH91" s="2">
        <v>10</v>
      </c>
      <c r="AI91" s="2" t="s">
        <v>140</v>
      </c>
      <c r="AJ91" s="2">
        <f t="shared" si="30"/>
        <v>17</v>
      </c>
      <c r="AK91" s="2">
        <f t="shared" si="31"/>
        <v>0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1:54">
      <c r="A92" s="2" t="s">
        <v>143</v>
      </c>
      <c r="B92" s="2" t="s">
        <v>42</v>
      </c>
      <c r="C92" s="2">
        <v>191</v>
      </c>
      <c r="D92" s="2">
        <v>70</v>
      </c>
      <c r="E92" s="2">
        <v>77</v>
      </c>
      <c r="F92" s="2">
        <v>147</v>
      </c>
      <c r="G92" s="3">
        <v>5.5E-2</v>
      </c>
      <c r="H92" s="2">
        <v>90</v>
      </c>
      <c r="I92" s="2" t="s">
        <v>38</v>
      </c>
      <c r="J92" s="2"/>
      <c r="K92" s="2">
        <v>77</v>
      </c>
      <c r="L92" s="2">
        <f t="shared" si="25"/>
        <v>0</v>
      </c>
      <c r="M92" s="2"/>
      <c r="N92" s="2"/>
      <c r="O92" s="2"/>
      <c r="P92" s="2">
        <f t="shared" si="26"/>
        <v>15.4</v>
      </c>
      <c r="Q92" s="15">
        <f t="shared" si="35"/>
        <v>53.200000000000017</v>
      </c>
      <c r="R92" s="15">
        <f t="shared" si="32"/>
        <v>53.200000000000017</v>
      </c>
      <c r="S92" s="15">
        <f t="shared" si="28"/>
        <v>53.200000000000017</v>
      </c>
      <c r="T92" s="15"/>
      <c r="U92" s="15"/>
      <c r="V92" s="2"/>
      <c r="W92" s="2">
        <f t="shared" si="29"/>
        <v>13</v>
      </c>
      <c r="X92" s="2">
        <f t="shared" si="27"/>
        <v>9.545454545454545</v>
      </c>
      <c r="Y92" s="2">
        <v>11.8</v>
      </c>
      <c r="Z92" s="2">
        <v>13.2</v>
      </c>
      <c r="AA92" s="2">
        <v>15.6</v>
      </c>
      <c r="AB92" s="2">
        <v>17.2</v>
      </c>
      <c r="AC92" s="2">
        <v>18</v>
      </c>
      <c r="AD92" s="2">
        <v>18.399999999999999</v>
      </c>
      <c r="AE92" s="2">
        <v>10.199999999999999</v>
      </c>
      <c r="AF92" s="2">
        <v>6</v>
      </c>
      <c r="AG92" s="2">
        <v>14.6</v>
      </c>
      <c r="AH92" s="2">
        <v>10.8</v>
      </c>
      <c r="AI92" s="20" t="s">
        <v>136</v>
      </c>
      <c r="AJ92" s="2">
        <f t="shared" si="30"/>
        <v>3</v>
      </c>
      <c r="AK92" s="2">
        <f t="shared" si="31"/>
        <v>0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1:54">
      <c r="A93" s="2" t="s">
        <v>144</v>
      </c>
      <c r="B93" s="2" t="s">
        <v>42</v>
      </c>
      <c r="C93" s="2">
        <v>160</v>
      </c>
      <c r="D93" s="2"/>
      <c r="E93" s="2">
        <v>84</v>
      </c>
      <c r="F93" s="2">
        <v>75</v>
      </c>
      <c r="G93" s="3">
        <v>5.5E-2</v>
      </c>
      <c r="H93" s="2">
        <v>90</v>
      </c>
      <c r="I93" s="2" t="s">
        <v>38</v>
      </c>
      <c r="J93" s="2"/>
      <c r="K93" s="2">
        <v>84</v>
      </c>
      <c r="L93" s="2">
        <f t="shared" si="25"/>
        <v>0</v>
      </c>
      <c r="M93" s="2"/>
      <c r="N93" s="2"/>
      <c r="O93" s="2"/>
      <c r="P93" s="2">
        <f t="shared" si="26"/>
        <v>16.8</v>
      </c>
      <c r="Q93" s="15">
        <f>12*P93-F93</f>
        <v>126.60000000000002</v>
      </c>
      <c r="R93" s="15">
        <f t="shared" ref="R93:R96" si="40">U93</f>
        <v>200</v>
      </c>
      <c r="S93" s="15">
        <f t="shared" si="28"/>
        <v>200</v>
      </c>
      <c r="T93" s="15"/>
      <c r="U93" s="15">
        <v>200</v>
      </c>
      <c r="V93" s="2"/>
      <c r="W93" s="2">
        <f t="shared" si="29"/>
        <v>16.369047619047617</v>
      </c>
      <c r="X93" s="2">
        <f t="shared" si="27"/>
        <v>4.4642857142857144</v>
      </c>
      <c r="Y93" s="2">
        <v>11</v>
      </c>
      <c r="Z93" s="2">
        <v>12</v>
      </c>
      <c r="AA93" s="2">
        <v>11.4</v>
      </c>
      <c r="AB93" s="2">
        <v>15</v>
      </c>
      <c r="AC93" s="2">
        <v>19.600000000000001</v>
      </c>
      <c r="AD93" s="2">
        <v>14.6</v>
      </c>
      <c r="AE93" s="2">
        <v>12.4</v>
      </c>
      <c r="AF93" s="2">
        <v>9.4</v>
      </c>
      <c r="AG93" s="2">
        <v>11.8</v>
      </c>
      <c r="AH93" s="2">
        <v>7.4</v>
      </c>
      <c r="AI93" s="2"/>
      <c r="AJ93" s="2">
        <f t="shared" si="30"/>
        <v>11</v>
      </c>
      <c r="AK93" s="2">
        <f t="shared" si="31"/>
        <v>0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4">
      <c r="A94" s="2" t="s">
        <v>145</v>
      </c>
      <c r="B94" s="2" t="s">
        <v>42</v>
      </c>
      <c r="C94" s="2">
        <v>486</v>
      </c>
      <c r="D94" s="2">
        <v>542</v>
      </c>
      <c r="E94" s="2">
        <v>432</v>
      </c>
      <c r="F94" s="2">
        <v>27</v>
      </c>
      <c r="G94" s="3">
        <v>0.375</v>
      </c>
      <c r="H94" s="2">
        <v>50</v>
      </c>
      <c r="I94" s="2" t="s">
        <v>38</v>
      </c>
      <c r="J94" s="2"/>
      <c r="K94" s="2">
        <v>450</v>
      </c>
      <c r="L94" s="2">
        <f t="shared" si="25"/>
        <v>-18</v>
      </c>
      <c r="M94" s="2"/>
      <c r="N94" s="2"/>
      <c r="O94" s="2"/>
      <c r="P94" s="2">
        <f t="shared" si="26"/>
        <v>86.4</v>
      </c>
      <c r="Q94" s="15">
        <f>8*P94-F94</f>
        <v>664.2</v>
      </c>
      <c r="R94" s="15">
        <f t="shared" si="40"/>
        <v>850</v>
      </c>
      <c r="S94" s="15">
        <f t="shared" si="28"/>
        <v>650</v>
      </c>
      <c r="T94" s="15">
        <v>200</v>
      </c>
      <c r="U94" s="15">
        <v>850</v>
      </c>
      <c r="V94" s="2"/>
      <c r="W94" s="2">
        <f t="shared" si="29"/>
        <v>10.150462962962962</v>
      </c>
      <c r="X94" s="2">
        <f t="shared" si="27"/>
        <v>0.3125</v>
      </c>
      <c r="Y94" s="2">
        <v>74.8</v>
      </c>
      <c r="Z94" s="2">
        <v>65.400000000000006</v>
      </c>
      <c r="AA94" s="2">
        <v>64</v>
      </c>
      <c r="AB94" s="2">
        <v>63.4</v>
      </c>
      <c r="AC94" s="2">
        <v>77.400000000000006</v>
      </c>
      <c r="AD94" s="2">
        <v>73.400000000000006</v>
      </c>
      <c r="AE94" s="2">
        <v>64</v>
      </c>
      <c r="AF94" s="2">
        <v>59.6</v>
      </c>
      <c r="AG94" s="2">
        <v>53.4</v>
      </c>
      <c r="AH94" s="2">
        <v>52.8</v>
      </c>
      <c r="AI94" s="2"/>
      <c r="AJ94" s="2">
        <f t="shared" si="30"/>
        <v>244</v>
      </c>
      <c r="AK94" s="2">
        <f t="shared" si="31"/>
        <v>75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>
      <c r="A95" s="2" t="s">
        <v>146</v>
      </c>
      <c r="B95" s="2" t="s">
        <v>42</v>
      </c>
      <c r="C95" s="2">
        <v>270</v>
      </c>
      <c r="D95" s="2">
        <v>111</v>
      </c>
      <c r="E95" s="2">
        <v>191</v>
      </c>
      <c r="F95" s="2">
        <v>71</v>
      </c>
      <c r="G95" s="3">
        <v>7.0000000000000007E-2</v>
      </c>
      <c r="H95" s="2">
        <v>90</v>
      </c>
      <c r="I95" s="2" t="s">
        <v>38</v>
      </c>
      <c r="J95" s="2"/>
      <c r="K95" s="2">
        <v>193</v>
      </c>
      <c r="L95" s="2">
        <f t="shared" si="25"/>
        <v>-2</v>
      </c>
      <c r="M95" s="2"/>
      <c r="N95" s="2"/>
      <c r="O95" s="2"/>
      <c r="P95" s="2">
        <f t="shared" si="26"/>
        <v>38.200000000000003</v>
      </c>
      <c r="Q95" s="15">
        <f t="shared" ref="Q95:Q96" si="41">10*P95-F95</f>
        <v>311</v>
      </c>
      <c r="R95" s="15">
        <f t="shared" si="40"/>
        <v>400</v>
      </c>
      <c r="S95" s="15">
        <f t="shared" si="28"/>
        <v>400</v>
      </c>
      <c r="T95" s="15"/>
      <c r="U95" s="15">
        <v>400</v>
      </c>
      <c r="V95" s="2"/>
      <c r="W95" s="2">
        <f t="shared" si="29"/>
        <v>12.329842931937172</v>
      </c>
      <c r="X95" s="2">
        <f t="shared" si="27"/>
        <v>1.8586387434554972</v>
      </c>
      <c r="Y95" s="2">
        <v>27.4</v>
      </c>
      <c r="Z95" s="2">
        <v>25.6</v>
      </c>
      <c r="AA95" s="2">
        <v>23.8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 t="s">
        <v>140</v>
      </c>
      <c r="AJ95" s="2">
        <f t="shared" si="30"/>
        <v>28</v>
      </c>
      <c r="AK95" s="2">
        <f t="shared" si="31"/>
        <v>0</v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>
      <c r="A96" s="2" t="s">
        <v>147</v>
      </c>
      <c r="B96" s="2" t="s">
        <v>42</v>
      </c>
      <c r="C96" s="2">
        <v>241</v>
      </c>
      <c r="D96" s="2">
        <v>22</v>
      </c>
      <c r="E96" s="2">
        <v>178</v>
      </c>
      <c r="F96" s="2">
        <v>56</v>
      </c>
      <c r="G96" s="3">
        <v>7.0000000000000007E-2</v>
      </c>
      <c r="H96" s="2">
        <v>90</v>
      </c>
      <c r="I96" s="2" t="s">
        <v>38</v>
      </c>
      <c r="J96" s="2"/>
      <c r="K96" s="2">
        <v>182</v>
      </c>
      <c r="L96" s="2">
        <f t="shared" si="25"/>
        <v>-4</v>
      </c>
      <c r="M96" s="2"/>
      <c r="N96" s="2"/>
      <c r="O96" s="2"/>
      <c r="P96" s="2">
        <f t="shared" si="26"/>
        <v>35.6</v>
      </c>
      <c r="Q96" s="15">
        <f t="shared" si="41"/>
        <v>300</v>
      </c>
      <c r="R96" s="15">
        <f t="shared" si="40"/>
        <v>400</v>
      </c>
      <c r="S96" s="15">
        <f t="shared" si="28"/>
        <v>400</v>
      </c>
      <c r="T96" s="15"/>
      <c r="U96" s="15">
        <v>400</v>
      </c>
      <c r="V96" s="2"/>
      <c r="W96" s="2">
        <f t="shared" si="29"/>
        <v>12.808988764044944</v>
      </c>
      <c r="X96" s="2">
        <f t="shared" si="27"/>
        <v>1.5730337078651684</v>
      </c>
      <c r="Y96" s="2">
        <v>26.2</v>
      </c>
      <c r="Z96" s="2">
        <v>24.8</v>
      </c>
      <c r="AA96" s="2">
        <v>20.6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 t="s">
        <v>140</v>
      </c>
      <c r="AJ96" s="2">
        <f t="shared" si="30"/>
        <v>28</v>
      </c>
      <c r="AK96" s="2">
        <f t="shared" si="31"/>
        <v>0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>
      <c r="A97" s="7" t="s">
        <v>148</v>
      </c>
      <c r="B97" s="7" t="s">
        <v>42</v>
      </c>
      <c r="C97" s="7">
        <v>-27</v>
      </c>
      <c r="D97" s="7">
        <v>31</v>
      </c>
      <c r="E97" s="11">
        <v>29</v>
      </c>
      <c r="F97" s="11">
        <v>-27</v>
      </c>
      <c r="G97" s="8">
        <v>0</v>
      </c>
      <c r="H97" s="7" t="e">
        <v>#N/A</v>
      </c>
      <c r="I97" s="7" t="s">
        <v>149</v>
      </c>
      <c r="J97" s="7" t="s">
        <v>86</v>
      </c>
      <c r="K97" s="7">
        <v>31</v>
      </c>
      <c r="L97" s="7">
        <f t="shared" si="25"/>
        <v>-2</v>
      </c>
      <c r="M97" s="7"/>
      <c r="N97" s="7"/>
      <c r="O97" s="7"/>
      <c r="P97" s="7">
        <f t="shared" si="26"/>
        <v>5.8</v>
      </c>
      <c r="Q97" s="16"/>
      <c r="R97" s="15">
        <f t="shared" si="32"/>
        <v>0</v>
      </c>
      <c r="S97" s="15">
        <f t="shared" si="28"/>
        <v>0</v>
      </c>
      <c r="T97" s="15"/>
      <c r="U97" s="16"/>
      <c r="V97" s="7"/>
      <c r="W97" s="2">
        <f t="shared" si="29"/>
        <v>-4.6551724137931032</v>
      </c>
      <c r="X97" s="7">
        <f t="shared" si="27"/>
        <v>-4.6551724137931032</v>
      </c>
      <c r="Y97" s="7">
        <v>1.8</v>
      </c>
      <c r="Z97" s="7">
        <v>3.8</v>
      </c>
      <c r="AA97" s="7">
        <v>5</v>
      </c>
      <c r="AB97" s="7">
        <v>5.8</v>
      </c>
      <c r="AC97" s="7">
        <v>6.2</v>
      </c>
      <c r="AD97" s="7">
        <v>4.5999999999999996</v>
      </c>
      <c r="AE97" s="7">
        <v>0</v>
      </c>
      <c r="AF97" s="7">
        <v>0</v>
      </c>
      <c r="AG97" s="7">
        <v>0</v>
      </c>
      <c r="AH97" s="7">
        <v>1.4</v>
      </c>
      <c r="AI97" s="7"/>
      <c r="AJ97" s="2">
        <f t="shared" si="30"/>
        <v>0</v>
      </c>
      <c r="AK97" s="2">
        <f t="shared" si="31"/>
        <v>0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>
      <c r="A98" s="7" t="s">
        <v>150</v>
      </c>
      <c r="B98" s="7" t="s">
        <v>42</v>
      </c>
      <c r="C98" s="7">
        <v>-340</v>
      </c>
      <c r="D98" s="7">
        <v>424</v>
      </c>
      <c r="E98" s="11">
        <v>279</v>
      </c>
      <c r="F98" s="11">
        <v>-199</v>
      </c>
      <c r="G98" s="8">
        <v>0</v>
      </c>
      <c r="H98" s="7" t="e">
        <v>#N/A</v>
      </c>
      <c r="I98" s="7" t="s">
        <v>149</v>
      </c>
      <c r="J98" s="7" t="s">
        <v>93</v>
      </c>
      <c r="K98" s="7">
        <v>283</v>
      </c>
      <c r="L98" s="7">
        <f t="shared" si="25"/>
        <v>-4</v>
      </c>
      <c r="M98" s="7"/>
      <c r="N98" s="7"/>
      <c r="O98" s="7"/>
      <c r="P98" s="7">
        <f t="shared" si="26"/>
        <v>55.8</v>
      </c>
      <c r="Q98" s="16"/>
      <c r="R98" s="15">
        <f t="shared" si="32"/>
        <v>0</v>
      </c>
      <c r="S98" s="15">
        <f t="shared" si="28"/>
        <v>0</v>
      </c>
      <c r="T98" s="15"/>
      <c r="U98" s="16"/>
      <c r="V98" s="7"/>
      <c r="W98" s="2">
        <f t="shared" si="29"/>
        <v>-3.5663082437275988</v>
      </c>
      <c r="X98" s="7">
        <f t="shared" si="27"/>
        <v>-3.5663082437275988</v>
      </c>
      <c r="Y98" s="7">
        <v>32.799999999999997</v>
      </c>
      <c r="Z98" s="7">
        <v>36</v>
      </c>
      <c r="AA98" s="7">
        <v>38.799999999999997</v>
      </c>
      <c r="AB98" s="7">
        <v>37.6</v>
      </c>
      <c r="AC98" s="7">
        <v>41.8</v>
      </c>
      <c r="AD98" s="7">
        <v>22</v>
      </c>
      <c r="AE98" s="7">
        <v>23.6</v>
      </c>
      <c r="AF98" s="7">
        <v>20.399999999999999</v>
      </c>
      <c r="AG98" s="7">
        <v>16.399999999999999</v>
      </c>
      <c r="AH98" s="7">
        <v>18</v>
      </c>
      <c r="AI98" s="7"/>
      <c r="AJ98" s="2">
        <f t="shared" si="30"/>
        <v>0</v>
      </c>
      <c r="AK98" s="2">
        <f t="shared" si="31"/>
        <v>0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>
      <c r="A99" s="7" t="s">
        <v>151</v>
      </c>
      <c r="B99" s="7" t="s">
        <v>42</v>
      </c>
      <c r="C99" s="7">
        <v>-329</v>
      </c>
      <c r="D99" s="7">
        <v>421</v>
      </c>
      <c r="E99" s="11">
        <v>261</v>
      </c>
      <c r="F99" s="11">
        <v>-176</v>
      </c>
      <c r="G99" s="8">
        <v>0</v>
      </c>
      <c r="H99" s="7" t="e">
        <v>#N/A</v>
      </c>
      <c r="I99" s="7" t="s">
        <v>149</v>
      </c>
      <c r="J99" s="7" t="s">
        <v>109</v>
      </c>
      <c r="K99" s="7">
        <v>263</v>
      </c>
      <c r="L99" s="7">
        <f t="shared" si="25"/>
        <v>-2</v>
      </c>
      <c r="M99" s="7"/>
      <c r="N99" s="7"/>
      <c r="O99" s="7"/>
      <c r="P99" s="7">
        <f t="shared" si="26"/>
        <v>52.2</v>
      </c>
      <c r="Q99" s="16"/>
      <c r="R99" s="15">
        <f t="shared" si="32"/>
        <v>0</v>
      </c>
      <c r="S99" s="15">
        <f t="shared" si="28"/>
        <v>0</v>
      </c>
      <c r="T99" s="15"/>
      <c r="U99" s="16"/>
      <c r="V99" s="7"/>
      <c r="W99" s="2">
        <f t="shared" si="29"/>
        <v>-3.3716475095785441</v>
      </c>
      <c r="X99" s="7">
        <f t="shared" si="27"/>
        <v>-3.3716475095785441</v>
      </c>
      <c r="Y99" s="7">
        <v>32</v>
      </c>
      <c r="Z99" s="7">
        <v>34.4</v>
      </c>
      <c r="AA99" s="7">
        <v>28.6</v>
      </c>
      <c r="AB99" s="7">
        <v>31.6</v>
      </c>
      <c r="AC99" s="7">
        <v>35</v>
      </c>
      <c r="AD99" s="7">
        <v>16</v>
      </c>
      <c r="AE99" s="7">
        <v>27.6</v>
      </c>
      <c r="AF99" s="7">
        <v>27</v>
      </c>
      <c r="AG99" s="7">
        <v>22.8</v>
      </c>
      <c r="AH99" s="7">
        <v>18.8</v>
      </c>
      <c r="AI99" s="7"/>
      <c r="AJ99" s="2">
        <f t="shared" si="30"/>
        <v>0</v>
      </c>
      <c r="AK99" s="2">
        <f t="shared" si="31"/>
        <v>0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>
      <c r="A100" s="7" t="s">
        <v>152</v>
      </c>
      <c r="B100" s="7" t="s">
        <v>37</v>
      </c>
      <c r="C100" s="7">
        <v>-335.173</v>
      </c>
      <c r="D100" s="7">
        <v>400.02499999999998</v>
      </c>
      <c r="E100" s="11">
        <v>270.28300000000002</v>
      </c>
      <c r="F100" s="11">
        <v>-205.43100000000001</v>
      </c>
      <c r="G100" s="8">
        <v>0</v>
      </c>
      <c r="H100" s="7" t="e">
        <v>#N/A</v>
      </c>
      <c r="I100" s="7" t="s">
        <v>149</v>
      </c>
      <c r="J100" s="7" t="s">
        <v>58</v>
      </c>
      <c r="K100" s="7">
        <v>275</v>
      </c>
      <c r="L100" s="7">
        <f t="shared" si="25"/>
        <v>-4.7169999999999845</v>
      </c>
      <c r="M100" s="7"/>
      <c r="N100" s="7"/>
      <c r="O100" s="7"/>
      <c r="P100" s="7">
        <f t="shared" si="26"/>
        <v>54.056600000000003</v>
      </c>
      <c r="Q100" s="16"/>
      <c r="R100" s="15">
        <f t="shared" si="32"/>
        <v>0</v>
      </c>
      <c r="S100" s="15">
        <f t="shared" si="28"/>
        <v>0</v>
      </c>
      <c r="T100" s="15"/>
      <c r="U100" s="16"/>
      <c r="V100" s="7"/>
      <c r="W100" s="2">
        <f t="shared" si="29"/>
        <v>-3.8002945061287612</v>
      </c>
      <c r="X100" s="7">
        <f t="shared" si="27"/>
        <v>-3.8002945061287612</v>
      </c>
      <c r="Y100" s="7">
        <v>39.904200000000003</v>
      </c>
      <c r="Z100" s="7">
        <v>28.117799999999999</v>
      </c>
      <c r="AA100" s="7">
        <v>48.302199999999999</v>
      </c>
      <c r="AB100" s="7">
        <v>37.192799999999998</v>
      </c>
      <c r="AC100" s="7">
        <v>36.702199999999998</v>
      </c>
      <c r="AD100" s="7">
        <v>12.4278</v>
      </c>
      <c r="AE100" s="7">
        <v>31.918600000000001</v>
      </c>
      <c r="AF100" s="7">
        <v>28.9282</v>
      </c>
      <c r="AG100" s="7">
        <v>3.0005999999999999</v>
      </c>
      <c r="AH100" s="7">
        <v>0</v>
      </c>
      <c r="AI100" s="7"/>
      <c r="AJ100" s="2">
        <f t="shared" si="30"/>
        <v>0</v>
      </c>
      <c r="AK100" s="2">
        <f t="shared" si="31"/>
        <v>0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>
      <c r="A101" s="7" t="s">
        <v>153</v>
      </c>
      <c r="B101" s="7" t="s">
        <v>37</v>
      </c>
      <c r="C101" s="7">
        <v>-32.555</v>
      </c>
      <c r="D101" s="7">
        <v>39.847000000000001</v>
      </c>
      <c r="E101" s="11">
        <v>23.202000000000002</v>
      </c>
      <c r="F101" s="11">
        <v>-15.91</v>
      </c>
      <c r="G101" s="8">
        <v>0</v>
      </c>
      <c r="H101" s="7" t="e">
        <v>#N/A</v>
      </c>
      <c r="I101" s="7" t="s">
        <v>149</v>
      </c>
      <c r="J101" s="7" t="s">
        <v>83</v>
      </c>
      <c r="K101" s="7">
        <v>20.3</v>
      </c>
      <c r="L101" s="7">
        <f t="shared" si="25"/>
        <v>2.902000000000001</v>
      </c>
      <c r="M101" s="7"/>
      <c r="N101" s="7"/>
      <c r="O101" s="7"/>
      <c r="P101" s="7">
        <f t="shared" si="26"/>
        <v>4.6404000000000005</v>
      </c>
      <c r="Q101" s="16"/>
      <c r="R101" s="15">
        <f t="shared" si="32"/>
        <v>0</v>
      </c>
      <c r="S101" s="15">
        <f t="shared" si="28"/>
        <v>0</v>
      </c>
      <c r="T101" s="15"/>
      <c r="U101" s="16"/>
      <c r="V101" s="7"/>
      <c r="W101" s="2">
        <f t="shared" si="29"/>
        <v>-3.4285837427807944</v>
      </c>
      <c r="X101" s="7">
        <f t="shared" si="27"/>
        <v>-3.4285837427807944</v>
      </c>
      <c r="Y101" s="7">
        <v>3.3311999999999999</v>
      </c>
      <c r="Z101" s="7">
        <v>3.1798000000000002</v>
      </c>
      <c r="AA101" s="7">
        <v>1.8904000000000001</v>
      </c>
      <c r="AB101" s="7">
        <v>2.8946000000000001</v>
      </c>
      <c r="AC101" s="7">
        <v>2.8946000000000001</v>
      </c>
      <c r="AD101" s="7">
        <v>0.42959999999999998</v>
      </c>
      <c r="AE101" s="7">
        <v>1.0138</v>
      </c>
      <c r="AF101" s="7">
        <v>0.28620000000000001</v>
      </c>
      <c r="AG101" s="7">
        <v>1.4366000000000001</v>
      </c>
      <c r="AH101" s="7">
        <v>2.1564000000000001</v>
      </c>
      <c r="AI101" s="7"/>
      <c r="AJ101" s="2">
        <f t="shared" si="30"/>
        <v>0</v>
      </c>
      <c r="AK101" s="2">
        <f t="shared" si="31"/>
        <v>0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>
      <c r="A102" s="2" t="s">
        <v>154</v>
      </c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15">
        <f t="shared" si="28"/>
        <v>0</v>
      </c>
      <c r="T102" s="2"/>
      <c r="U102" s="2">
        <v>50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>
      <c r="A103" s="2" t="s">
        <v>155</v>
      </c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15">
        <f t="shared" si="28"/>
        <v>0</v>
      </c>
      <c r="T103" s="2"/>
      <c r="U103" s="2">
        <v>200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>
      <c r="A104" s="2" t="s">
        <v>156</v>
      </c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15">
        <f t="shared" si="28"/>
        <v>0</v>
      </c>
      <c r="T104" s="2"/>
      <c r="U104" s="2">
        <v>100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>
      <c r="A105" s="2" t="s">
        <v>157</v>
      </c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15">
        <f t="shared" si="28"/>
        <v>0</v>
      </c>
      <c r="T105" s="2"/>
      <c r="U105" s="2">
        <v>50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>
      <c r="A106" s="2" t="s">
        <v>158</v>
      </c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15">
        <f t="shared" si="28"/>
        <v>0</v>
      </c>
      <c r="T106" s="2"/>
      <c r="U106" s="2">
        <v>100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>
      <c r="A107" s="2" t="s">
        <v>159</v>
      </c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15">
        <f t="shared" si="28"/>
        <v>0</v>
      </c>
      <c r="T107" s="2"/>
      <c r="U107" s="2">
        <v>70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>
      <c r="A108" s="2" t="s">
        <v>160</v>
      </c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15">
        <f t="shared" si="28"/>
        <v>0</v>
      </c>
      <c r="T108" s="2"/>
      <c r="U108" s="2">
        <v>60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>
      <c r="A109" s="2" t="s">
        <v>161</v>
      </c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15">
        <f t="shared" si="28"/>
        <v>0</v>
      </c>
      <c r="T109" s="2"/>
      <c r="U109" s="2">
        <v>60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>
      <c r="A110" s="2" t="s">
        <v>162</v>
      </c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15">
        <f t="shared" si="28"/>
        <v>0</v>
      </c>
      <c r="T110" s="2"/>
      <c r="U110" s="2">
        <v>100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>
      <c r="A111" s="2" t="s">
        <v>163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15">
        <f t="shared" si="28"/>
        <v>0</v>
      </c>
      <c r="T111" s="2"/>
      <c r="U111" s="2">
        <v>30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1:54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1:54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1:54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1:54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1:54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1:54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1:54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1:54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1:54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1:54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1:54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1:54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1:54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1:54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1:54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1:54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1:54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1:54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1:54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1:54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1:54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1:54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1:54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1:54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1:54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1:54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1:54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1:54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1:54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1:54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1:54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1:54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1:54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1:54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1:54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1:54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1:54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1:54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1:54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1:54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1:54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1:54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1:54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1:54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1:54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1:54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4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1:54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1:54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1:54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1:54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1:54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1:54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1:54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1:54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1:54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1:54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1:54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1:54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1:54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1:54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spans="1:54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spans="1:54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1:54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spans="1:54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spans="1:54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spans="1:54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spans="1:54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spans="1:54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spans="1:54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spans="1:54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1:54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spans="1:54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spans="1:54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spans="1:54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spans="1:54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spans="1:54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spans="1:54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spans="1:54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spans="1:54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spans="1:54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spans="1:54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spans="1:54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spans="1:54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spans="1:54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spans="1:54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spans="1:54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spans="1:54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spans="1:54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spans="1:54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spans="1:54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spans="1:54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spans="1:54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spans="1:54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spans="1:54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spans="1:54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spans="1:54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spans="1:54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spans="1:54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spans="1:54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spans="1:54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spans="1:54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spans="1:54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spans="1:54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spans="1:54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spans="1:54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spans="1:54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spans="1:54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spans="1:54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spans="1:54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spans="1:54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spans="1:54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spans="1:54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spans="1:54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spans="1:54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spans="1:54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spans="1:54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spans="1:54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spans="1:54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spans="1:54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spans="1:54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spans="1:54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spans="1:54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spans="1:54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spans="1:54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spans="1:54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spans="1:54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spans="1:54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spans="1:54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spans="1:54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spans="1:54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spans="1:54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spans="1:54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spans="1:54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spans="1:54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spans="1:54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spans="1:54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spans="1:54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spans="1:54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spans="1:54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spans="1:54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spans="1:54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spans="1:54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spans="1:54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spans="1:54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spans="1:54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spans="1:54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spans="1:54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spans="1:54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spans="1:54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spans="1:54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spans="1:54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spans="1:54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spans="1:54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spans="1:54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spans="1:54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spans="1:54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spans="1:54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spans="1:54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spans="1:54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spans="1:54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1:54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spans="1:54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spans="1:54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spans="1:54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spans="1:54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spans="1:54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spans="1:54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spans="1:54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spans="1:54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spans="1:54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spans="1:54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spans="1:54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spans="1:54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spans="1:54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spans="1:54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spans="1:54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spans="1:54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spans="1:54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spans="1:54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spans="1:54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spans="1:54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spans="1:54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spans="1:54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spans="1:54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spans="1:54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spans="1:54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spans="1:54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spans="1:54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spans="1:54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spans="1:54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spans="1:54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spans="1:54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spans="1:54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spans="1:54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spans="1:54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spans="1:54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spans="1:54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spans="1:54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spans="1:54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spans="1:54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spans="1:54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spans="1:54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spans="1:54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spans="1:54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spans="1:54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spans="1:54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spans="1:54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spans="1:54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spans="1:54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spans="1:54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spans="1:54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spans="1:54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spans="1:54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spans="1:54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spans="1:54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spans="1:54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spans="1:54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spans="1:54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spans="1:54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spans="1:54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spans="1:54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spans="1:54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spans="1:54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spans="1:54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spans="1:54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spans="1:54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spans="1:54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spans="1:54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spans="1:54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spans="1:54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spans="1:54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spans="1:54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spans="1:54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spans="1:54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spans="1:54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spans="1:54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spans="1:54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spans="1:54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spans="1:54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spans="1:54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spans="1:54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spans="1:54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spans="1:54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spans="1:54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spans="1:54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spans="1:54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spans="1:54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spans="1:54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spans="1:54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spans="1:54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spans="1:54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spans="1:54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spans="1:54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spans="1:54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spans="1:54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spans="1:54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spans="1:54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spans="1:54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spans="1:54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spans="1:54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spans="1:54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spans="1:54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spans="1:54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spans="1:54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spans="1:54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spans="1:54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spans="1:54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spans="1:54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spans="1:54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spans="1:54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spans="1:54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spans="1:54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spans="1:54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spans="1:54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spans="1:54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spans="1:54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spans="1:54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spans="1:54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spans="1:54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spans="1:54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spans="1:54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spans="1:54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spans="1:54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1:54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spans="1:54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spans="1:54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spans="1:54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spans="1:54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spans="1:54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spans="1:54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spans="1:54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spans="1:54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spans="1:54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spans="1:54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spans="1:54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spans="1:54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spans="1:54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spans="1:54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</sheetData>
  <autoFilter ref="A3:AJ111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2025-07-10T09:00:00Z</dcterms:created>
  <dcterms:modified xsi:type="dcterms:W3CDTF">2025-07-11T06:16:53Z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AB0E79F229B0417B88FC17054CF665BF_13</vt:lpwstr>
  </property>
  <property fmtid="{D5CDD505-2E9C-101B-9397-08002B2CF9AE}" pid="3" name="KSOProductBuildVer">
    <vt:lpwstr>1049-12.2.0.21179</vt:lpwstr>
  </property>
</Properties>
</file>