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Новороссийск + хвост\мащина на 13,07 Новороссийск осн\"/>
    </mc:Choice>
  </mc:AlternateContent>
  <xr:revisionPtr revIDLastSave="0" documentId="13_ncr:1_{FA69B5C7-E0BB-4B19-B86C-61586CCFB6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1" i="1" s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99" i="1" l="1"/>
  <c r="BN99" i="1"/>
  <c r="Z99" i="1"/>
  <c r="BP126" i="1"/>
  <c r="BN126" i="1"/>
  <c r="Z126" i="1"/>
  <c r="BP131" i="1"/>
  <c r="BN131" i="1"/>
  <c r="Z131" i="1"/>
  <c r="BP170" i="1"/>
  <c r="BN170" i="1"/>
  <c r="Z170" i="1"/>
  <c r="BP205" i="1"/>
  <c r="BN205" i="1"/>
  <c r="Z205" i="1"/>
  <c r="BP230" i="1"/>
  <c r="BN230" i="1"/>
  <c r="Z230" i="1"/>
  <c r="BP240" i="1"/>
  <c r="BN240" i="1"/>
  <c r="Z240" i="1"/>
  <c r="BP289" i="1"/>
  <c r="BN289" i="1"/>
  <c r="Z289" i="1"/>
  <c r="BP323" i="1"/>
  <c r="BN323" i="1"/>
  <c r="Z323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30" i="1"/>
  <c r="BN30" i="1"/>
  <c r="Z57" i="1"/>
  <c r="BN57" i="1"/>
  <c r="Y65" i="1"/>
  <c r="Z75" i="1"/>
  <c r="BN75" i="1"/>
  <c r="BP79" i="1"/>
  <c r="BN79" i="1"/>
  <c r="Z79" i="1"/>
  <c r="BP114" i="1"/>
  <c r="BN114" i="1"/>
  <c r="Z114" i="1"/>
  <c r="Y168" i="1"/>
  <c r="BP160" i="1"/>
  <c r="BN160" i="1"/>
  <c r="Z160" i="1"/>
  <c r="Y199" i="1"/>
  <c r="BP193" i="1"/>
  <c r="BN193" i="1"/>
  <c r="Z193" i="1"/>
  <c r="BP220" i="1"/>
  <c r="BN220" i="1"/>
  <c r="Z220" i="1"/>
  <c r="Y237" i="1"/>
  <c r="Y236" i="1"/>
  <c r="BP235" i="1"/>
  <c r="BN235" i="1"/>
  <c r="Z235" i="1"/>
  <c r="Z236" i="1" s="1"/>
  <c r="BP239" i="1"/>
  <c r="BN239" i="1"/>
  <c r="Z239" i="1"/>
  <c r="BP251" i="1"/>
  <c r="BN251" i="1"/>
  <c r="Z251" i="1"/>
  <c r="BP301" i="1"/>
  <c r="BN301" i="1"/>
  <c r="Z301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Y11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X507" i="1"/>
  <c r="Y32" i="1"/>
  <c r="Z28" i="1"/>
  <c r="BN28" i="1"/>
  <c r="Z42" i="1"/>
  <c r="BN42" i="1"/>
  <c r="D517" i="1"/>
  <c r="Z55" i="1"/>
  <c r="BN55" i="1"/>
  <c r="Z61" i="1"/>
  <c r="BN61" i="1"/>
  <c r="BP61" i="1"/>
  <c r="Z69" i="1"/>
  <c r="BN69" i="1"/>
  <c r="Y80" i="1"/>
  <c r="Z77" i="1"/>
  <c r="BN77" i="1"/>
  <c r="Z83" i="1"/>
  <c r="BN83" i="1"/>
  <c r="Y101" i="1"/>
  <c r="Z97" i="1"/>
  <c r="BN97" i="1"/>
  <c r="Z106" i="1"/>
  <c r="BN106" i="1"/>
  <c r="Z112" i="1"/>
  <c r="BN112" i="1"/>
  <c r="BP112" i="1"/>
  <c r="Z120" i="1"/>
  <c r="BN120" i="1"/>
  <c r="Z137" i="1"/>
  <c r="BN137" i="1"/>
  <c r="Y150" i="1"/>
  <c r="Z148" i="1"/>
  <c r="BN148" i="1"/>
  <c r="Y149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Y173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Z242" i="1"/>
  <c r="BN242" i="1"/>
  <c r="Z249" i="1"/>
  <c r="BN249" i="1"/>
  <c r="Z253" i="1"/>
  <c r="BN253" i="1"/>
  <c r="Z260" i="1"/>
  <c r="BN260" i="1"/>
  <c r="Z261" i="1"/>
  <c r="BN261" i="1"/>
  <c r="Y270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Z291" i="1"/>
  <c r="BN291" i="1"/>
  <c r="Z299" i="1"/>
  <c r="BN299" i="1"/>
  <c r="Z307" i="1"/>
  <c r="BN307" i="1"/>
  <c r="BP320" i="1"/>
  <c r="BN320" i="1"/>
  <c r="Z320" i="1"/>
  <c r="Z324" i="1" s="1"/>
  <c r="Y331" i="1"/>
  <c r="BP327" i="1"/>
  <c r="BN327" i="1"/>
  <c r="Z327" i="1"/>
  <c r="Z330" i="1" s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Z500" i="1" s="1"/>
  <c r="Y404" i="1"/>
  <c r="H9" i="1"/>
  <c r="A10" i="1"/>
  <c r="Y33" i="1"/>
  <c r="Y37" i="1"/>
  <c r="Y45" i="1"/>
  <c r="Y49" i="1"/>
  <c r="Y58" i="1"/>
  <c r="Y66" i="1"/>
  <c r="BP76" i="1"/>
  <c r="BN76" i="1"/>
  <c r="Z76" i="1"/>
  <c r="BP84" i="1"/>
  <c r="BN84" i="1"/>
  <c r="Z84" i="1"/>
  <c r="Z85" i="1" s="1"/>
  <c r="Y86" i="1"/>
  <c r="E517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F9" i="1"/>
  <c r="J9" i="1"/>
  <c r="B517" i="1"/>
  <c r="X508" i="1"/>
  <c r="X509" i="1"/>
  <c r="X51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BP100" i="1"/>
  <c r="BN100" i="1"/>
  <c r="Z100" i="1"/>
  <c r="Y102" i="1"/>
  <c r="F517" i="1"/>
  <c r="Y110" i="1"/>
  <c r="BP105" i="1"/>
  <c r="BN105" i="1"/>
  <c r="Z105" i="1"/>
  <c r="Z109" i="1" s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Y138" i="1"/>
  <c r="BP147" i="1"/>
  <c r="BN147" i="1"/>
  <c r="Z147" i="1"/>
  <c r="BP161" i="1"/>
  <c r="BN161" i="1"/>
  <c r="Z161" i="1"/>
  <c r="Z167" i="1" s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BP335" i="1"/>
  <c r="BN335" i="1"/>
  <c r="Z335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Y417" i="1"/>
  <c r="BP416" i="1"/>
  <c r="BN416" i="1"/>
  <c r="Z416" i="1"/>
  <c r="Z417" i="1" s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95" i="1"/>
  <c r="BP493" i="1"/>
  <c r="BN493" i="1"/>
  <c r="Z493" i="1"/>
  <c r="Z254" i="1" l="1"/>
  <c r="Z354" i="1"/>
  <c r="Z317" i="1"/>
  <c r="Z311" i="1"/>
  <c r="Z227" i="1"/>
  <c r="Z127" i="1"/>
  <c r="Y508" i="1"/>
  <c r="Z245" i="1"/>
  <c r="Z199" i="1"/>
  <c r="Z495" i="1"/>
  <c r="Z469" i="1"/>
  <c r="Z410" i="1"/>
  <c r="Z359" i="1"/>
  <c r="Z337" i="1"/>
  <c r="Z349" i="1"/>
  <c r="Z293" i="1"/>
  <c r="Z216" i="1"/>
  <c r="Z149" i="1"/>
  <c r="Z101" i="1"/>
  <c r="Z71" i="1"/>
  <c r="Z65" i="1"/>
  <c r="Z58" i="1"/>
  <c r="Y511" i="1"/>
  <c r="Y509" i="1"/>
  <c r="Y510" i="1" s="1"/>
  <c r="Z32" i="1"/>
  <c r="Z173" i="1"/>
  <c r="Z122" i="1"/>
  <c r="Z478" i="1"/>
  <c r="Z447" i="1"/>
  <c r="Z399" i="1"/>
  <c r="Z371" i="1"/>
  <c r="Z211" i="1"/>
  <c r="Z80" i="1"/>
  <c r="Z44" i="1"/>
  <c r="Y507" i="1"/>
  <c r="Z92" i="1"/>
  <c r="Z485" i="1"/>
  <c r="Z463" i="1"/>
  <c r="Z303" i="1"/>
  <c r="X510" i="1"/>
  <c r="Z512" i="1" l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<sst xmlns="http://schemas.openxmlformats.org/spreadsheetml/2006/main" count="2277" uniqueCount="815">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</sst>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88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8" t="s">
        <v>0</v>
      </c>
      <c r="E1" s="593"/>
      <c r="F1" s="593"/>
      <c r="G1" s="12" t="s">
        <v>1</v>
      </c>
      <c r="H1" s="828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4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83" t="s">
        <v>8</v>
      </c>
      <c r="B5" s="732"/>
      <c r="C5" s="599"/>
      <c r="D5" s="678"/>
      <c r="E5" s="680"/>
      <c r="F5" s="625" t="s">
        <v>9</v>
      </c>
      <c r="G5" s="599"/>
      <c r="H5" s="678"/>
      <c r="I5" s="679"/>
      <c r="J5" s="679"/>
      <c r="K5" s="679"/>
      <c r="L5" s="679"/>
      <c r="M5" s="680"/>
      <c r="N5" s="58"/>
      <c r="P5" s="24" t="s">
        <v>10</v>
      </c>
      <c r="Q5" s="616">
        <v>45855</v>
      </c>
      <c r="R5" s="617"/>
      <c r="T5" s="767" t="s">
        <v>11</v>
      </c>
      <c r="U5" s="759"/>
      <c r="V5" s="769" t="s">
        <v>12</v>
      </c>
      <c r="W5" s="617"/>
      <c r="AB5" s="51"/>
      <c r="AC5" s="51"/>
      <c r="AD5" s="51"/>
      <c r="AE5" s="51"/>
    </row>
    <row r="6" spans="1:32" s="561" customFormat="1" ht="24" customHeight="1" x14ac:dyDescent="0.2">
      <c r="A6" s="783" t="s">
        <v>13</v>
      </c>
      <c r="B6" s="732"/>
      <c r="C6" s="599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17"/>
      <c r="N6" s="59"/>
      <c r="P6" s="24" t="s">
        <v>15</v>
      </c>
      <c r="Q6" s="622" t="str">
        <f>IF(Q5=0," ",CHOOSE(WEEKDAY(Q5,2),"Понедельник","Вторник","Среда","Четверг","Пятница","Суббота","Воскресенье"))</f>
        <v>Четверг</v>
      </c>
      <c r="R6" s="577"/>
      <c r="T6" s="758" t="s">
        <v>16</v>
      </c>
      <c r="U6" s="759"/>
      <c r="V6" s="689" t="s">
        <v>17</v>
      </c>
      <c r="W6" s="690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754"/>
      <c r="N7" s="60"/>
      <c r="P7" s="24"/>
      <c r="Q7" s="42"/>
      <c r="R7" s="42"/>
      <c r="T7" s="575"/>
      <c r="U7" s="759"/>
      <c r="V7" s="691"/>
      <c r="W7" s="692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53">
        <v>0.41666666666666669</v>
      </c>
      <c r="R8" s="754"/>
      <c r="T8" s="575"/>
      <c r="U8" s="759"/>
      <c r="V8" s="691"/>
      <c r="W8" s="692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4"/>
      <c r="E9" s="655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9"/>
      <c r="P9" s="26" t="s">
        <v>21</v>
      </c>
      <c r="Q9" s="806"/>
      <c r="R9" s="629"/>
      <c r="T9" s="575"/>
      <c r="U9" s="759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4"/>
      <c r="E10" s="655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0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22</v>
      </c>
      <c r="Q10" s="748"/>
      <c r="R10" s="749"/>
      <c r="U10" s="24" t="s">
        <v>23</v>
      </c>
      <c r="V10" s="863" t="s">
        <v>24</v>
      </c>
      <c r="W10" s="690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7"/>
      <c r="R11" s="617"/>
      <c r="U11" s="24" t="s">
        <v>27</v>
      </c>
      <c r="V11" s="628" t="s">
        <v>28</v>
      </c>
      <c r="W11" s="629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42" t="s">
        <v>29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599"/>
      <c r="N12" s="62"/>
      <c r="P12" s="24" t="s">
        <v>30</v>
      </c>
      <c r="Q12" s="753"/>
      <c r="R12" s="754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742" t="s">
        <v>31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599"/>
      <c r="N13" s="62"/>
      <c r="O13" s="26"/>
      <c r="P13" s="26" t="s">
        <v>32</v>
      </c>
      <c r="Q13" s="628"/>
      <c r="R13" s="6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42" t="s">
        <v>33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43" t="s">
        <v>34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599"/>
      <c r="N15" s="63"/>
      <c r="P15" s="808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786" t="s">
        <v>38</v>
      </c>
      <c r="D17" s="584" t="s">
        <v>39</v>
      </c>
      <c r="E17" s="585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833"/>
      <c r="R17" s="833"/>
      <c r="S17" s="833"/>
      <c r="T17" s="585"/>
      <c r="U17" s="598" t="s">
        <v>51</v>
      </c>
      <c r="V17" s="599"/>
      <c r="W17" s="584" t="s">
        <v>52</v>
      </c>
      <c r="X17" s="584" t="s">
        <v>53</v>
      </c>
      <c r="Y17" s="600" t="s">
        <v>54</v>
      </c>
      <c r="Z17" s="702" t="s">
        <v>55</v>
      </c>
      <c r="AA17" s="636" t="s">
        <v>56</v>
      </c>
      <c r="AB17" s="636" t="s">
        <v>57</v>
      </c>
      <c r="AC17" s="636" t="s">
        <v>58</v>
      </c>
      <c r="AD17" s="636" t="s">
        <v>59</v>
      </c>
      <c r="AE17" s="637"/>
      <c r="AF17" s="6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4"/>
      <c r="R18" s="834"/>
      <c r="S18" s="834"/>
      <c r="T18" s="587"/>
      <c r="U18" s="67" t="s">
        <v>61</v>
      </c>
      <c r="V18" s="67" t="s">
        <v>62</v>
      </c>
      <c r="W18" s="602"/>
      <c r="X18" s="602"/>
      <c r="Y18" s="601"/>
      <c r="Z18" s="703"/>
      <c r="AA18" s="704"/>
      <c r="AB18" s="704"/>
      <c r="AC18" s="704"/>
      <c r="AD18" s="639"/>
      <c r="AE18" s="640"/>
      <c r="AF18" s="641"/>
      <c r="AG18" s="66"/>
      <c r="BD18" s="65"/>
    </row>
    <row r="19" spans="1:68" ht="27.75" customHeight="1" x14ac:dyDescent="0.2">
      <c r="A19" s="596" t="s">
        <v>63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customHeight="1" x14ac:dyDescent="0.25">
      <c r="A20" s="583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9" t="s">
        <v>69</v>
      </c>
      <c r="Q22" s="581"/>
      <c r="R22" s="581"/>
      <c r="S22" s="581"/>
      <c r="T22" s="582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596" t="s">
        <v>101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customHeight="1" x14ac:dyDescent="0.25">
      <c r="A39" s="583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70</v>
      </c>
      <c r="X41" s="567">
        <v>350</v>
      </c>
      <c r="Y41" s="568">
        <f>IFERROR(IF(X41="",0,CEILING((X41/$H41),1)*$H41),"")</f>
        <v>356.40000000000003</v>
      </c>
      <c r="Z41" s="36">
        <f>IFERROR(IF(Y41=0,"",ROUNDUP(Y41/H41,0)*0.01898),"")</f>
        <v>0.62634000000000001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364.09722222222217</v>
      </c>
      <c r="BN41" s="64">
        <f>IFERROR(Y41*I41/H41,"0")</f>
        <v>370.755</v>
      </c>
      <c r="BO41" s="64">
        <f>IFERROR(1/J41*(X41/H41),"0")</f>
        <v>0.5063657407407407</v>
      </c>
      <c r="BP41" s="64">
        <f>IFERROR(1/J41*(Y41/H41),"0")</f>
        <v>0.515625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1"/>
      <c r="R42" s="581"/>
      <c r="S42" s="581"/>
      <c r="T42" s="582"/>
      <c r="U42" s="34"/>
      <c r="V42" s="34"/>
      <c r="W42" s="35" t="s">
        <v>70</v>
      </c>
      <c r="X42" s="567">
        <v>240</v>
      </c>
      <c r="Y42" s="56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1"/>
      <c r="R43" s="581"/>
      <c r="S43" s="581"/>
      <c r="T43" s="582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9">
        <f>IFERROR(X41/H41,"0")+IFERROR(X42/H42,"0")+IFERROR(X43/H43,"0")</f>
        <v>92.407407407407405</v>
      </c>
      <c r="Y44" s="569">
        <f>IFERROR(Y41/H41,"0")+IFERROR(Y42/H42,"0")+IFERROR(Y43/H43,"0")</f>
        <v>93</v>
      </c>
      <c r="Z44" s="569">
        <f>IFERROR(IF(Z41="",0,Z41),"0")+IFERROR(IF(Z42="",0,Z42),"0")+IFERROR(IF(Z43="",0,Z43),"0")</f>
        <v>1.16754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9">
        <f>IFERROR(SUM(X41:X43),"0")</f>
        <v>590</v>
      </c>
      <c r="Y45" s="569">
        <f>IFERROR(SUM(Y41:Y43),"0")</f>
        <v>596.40000000000009</v>
      </c>
      <c r="Z45" s="37"/>
      <c r="AA45" s="570"/>
      <c r="AB45" s="570"/>
      <c r="AC45" s="570"/>
    </row>
    <row r="46" spans="1:68" ht="14.25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583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70</v>
      </c>
      <c r="X53" s="567">
        <v>341</v>
      </c>
      <c r="Y53" s="568">
        <f t="shared" si="6"/>
        <v>345.6</v>
      </c>
      <c r="Z53" s="36">
        <f>IFERROR(IF(Y53=0,"",ROUNDUP(Y53/H53,0)*0.01898),"")</f>
        <v>0.60736000000000001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354.73472222222216</v>
      </c>
      <c r="BN53" s="64">
        <f t="shared" si="8"/>
        <v>359.52</v>
      </c>
      <c r="BO53" s="64">
        <f t="shared" si="9"/>
        <v>0.49334490740740738</v>
      </c>
      <c r="BP53" s="64">
        <f t="shared" si="10"/>
        <v>0.5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70</v>
      </c>
      <c r="X57" s="567">
        <v>495</v>
      </c>
      <c r="Y57" s="568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9">
        <f>IFERROR(X52/H52,"0")+IFERROR(X53/H53,"0")+IFERROR(X54/H54,"0")+IFERROR(X55/H55,"0")+IFERROR(X56/H56,"0")+IFERROR(X57/H57,"0")</f>
        <v>141.57407407407408</v>
      </c>
      <c r="Y58" s="569">
        <f>IFERROR(Y52/H52,"0")+IFERROR(Y53/H53,"0")+IFERROR(Y54/H54,"0")+IFERROR(Y55/H55,"0")+IFERROR(Y56/H56,"0")+IFERROR(Y57/H57,"0")</f>
        <v>142</v>
      </c>
      <c r="Z58" s="569">
        <f>IFERROR(IF(Z52="",0,Z52),"0")+IFERROR(IF(Z53="",0,Z53),"0")+IFERROR(IF(Z54="",0,Z54),"0")+IFERROR(IF(Z55="",0,Z55),"0")+IFERROR(IF(Z56="",0,Z56),"0")+IFERROR(IF(Z57="",0,Z57),"0")</f>
        <v>1.5995599999999999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9">
        <f>IFERROR(SUM(X52:X57),"0")</f>
        <v>836</v>
      </c>
      <c r="Y59" s="569">
        <f>IFERROR(SUM(Y52:Y57),"0")</f>
        <v>840.6</v>
      </c>
      <c r="Z59" s="37"/>
      <c r="AA59" s="570"/>
      <c r="AB59" s="570"/>
      <c r="AC59" s="570"/>
    </row>
    <row r="60" spans="1:68" ht="14.25" customHeight="1" x14ac:dyDescent="0.25">
      <c r="A60" s="574" t="s">
        <v>139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70</v>
      </c>
      <c r="X61" s="567">
        <v>551</v>
      </c>
      <c r="Y61" s="568">
        <f>IFERROR(IF(X61="",0,CEILING((X61/$H61),1)*$H61),"")</f>
        <v>561.6</v>
      </c>
      <c r="Z61" s="36">
        <f>IFERROR(IF(Y61=0,"",ROUNDUP(Y61/H61,0)*0.01898),"")</f>
        <v>0.98696000000000006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573.19305555555547</v>
      </c>
      <c r="BN61" s="64">
        <f>IFERROR(Y61*I61/H61,"0")</f>
        <v>584.21999999999991</v>
      </c>
      <c r="BO61" s="64">
        <f>IFERROR(1/J61*(X61/H61),"0")</f>
        <v>0.79716435185185175</v>
      </c>
      <c r="BP61" s="64">
        <f>IFERROR(1/J61*(Y61/H61),"0")</f>
        <v>0.8125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70</v>
      </c>
      <c r="X64" s="567">
        <v>135</v>
      </c>
      <c r="Y64" s="56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9">
        <f>IFERROR(X61/H61,"0")+IFERROR(X62/H62,"0")+IFERROR(X63/H63,"0")+IFERROR(X64/H64,"0")</f>
        <v>101.0185185185185</v>
      </c>
      <c r="Y65" s="569">
        <f>IFERROR(Y61/H61,"0")+IFERROR(Y62/H62,"0")+IFERROR(Y63/H63,"0")+IFERROR(Y64/H64,"0")</f>
        <v>102</v>
      </c>
      <c r="Z65" s="569">
        <f>IFERROR(IF(Z61="",0,Z61),"0")+IFERROR(IF(Z62="",0,Z62),"0")+IFERROR(IF(Z63="",0,Z63),"0")+IFERROR(IF(Z64="",0,Z64),"0")</f>
        <v>1.3124600000000002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9">
        <f>IFERROR(SUM(X61:X64),"0")</f>
        <v>686</v>
      </c>
      <c r="Y66" s="569">
        <f>IFERROR(SUM(Y61:Y64),"0")</f>
        <v>696.6</v>
      </c>
      <c r="Z66" s="37"/>
      <c r="AA66" s="570"/>
      <c r="AB66" s="570"/>
      <c r="AC66" s="570"/>
    </row>
    <row r="67" spans="1:68" ht="14.25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583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70</v>
      </c>
      <c r="X89" s="567">
        <v>300</v>
      </c>
      <c r="Y89" s="56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70</v>
      </c>
      <c r="X91" s="567">
        <v>278</v>
      </c>
      <c r="Y91" s="568">
        <f>IFERROR(IF(X91="",0,CEILING((X91/$H91),1)*$H91),"")</f>
        <v>279</v>
      </c>
      <c r="Z91" s="36">
        <f>IFERROR(IF(Y91=0,"",ROUNDUP(Y91/H91,0)*0.00902),"")</f>
        <v>0.55923999999999996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290.9733333333333</v>
      </c>
      <c r="BN91" s="64">
        <f>IFERROR(Y91*I91/H91,"0")</f>
        <v>292.02</v>
      </c>
      <c r="BO91" s="64">
        <f>IFERROR(1/J91*(X91/H91),"0")</f>
        <v>0.46801346801346805</v>
      </c>
      <c r="BP91" s="64">
        <f>IFERROR(1/J91*(Y91/H91),"0")</f>
        <v>0.46969696969696972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9">
        <f>IFERROR(X89/H89,"0")+IFERROR(X90/H90,"0")+IFERROR(X91/H91,"0")</f>
        <v>89.555555555555557</v>
      </c>
      <c r="Y92" s="569">
        <f>IFERROR(Y89/H89,"0")+IFERROR(Y90/H90,"0")+IFERROR(Y91/H91,"0")</f>
        <v>90</v>
      </c>
      <c r="Z92" s="569">
        <f>IFERROR(IF(Z89="",0,Z89),"0")+IFERROR(IF(Z90="",0,Z90),"0")+IFERROR(IF(Z91="",0,Z91),"0")</f>
        <v>1.0906799999999999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9">
        <f>IFERROR(SUM(X89:X91),"0")</f>
        <v>578</v>
      </c>
      <c r="Y93" s="569">
        <f>IFERROR(SUM(Y89:Y91),"0")</f>
        <v>581.40000000000009</v>
      </c>
      <c r="Z93" s="37"/>
      <c r="AA93" s="570"/>
      <c r="AB93" s="570"/>
      <c r="AC93" s="570"/>
    </row>
    <row r="94" spans="1:68" ht="14.25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1" t="s">
        <v>191</v>
      </c>
      <c r="Q95" s="581"/>
      <c r="R95" s="581"/>
      <c r="S95" s="581"/>
      <c r="T95" s="582"/>
      <c r="U95" s="34"/>
      <c r="V95" s="34"/>
      <c r="W95" s="35" t="s">
        <v>70</v>
      </c>
      <c r="X95" s="567">
        <v>100</v>
      </c>
      <c r="Y95" s="568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70</v>
      </c>
      <c r="X100" s="567">
        <v>215</v>
      </c>
      <c r="Y100" s="568">
        <f t="shared" si="16"/>
        <v>215.82</v>
      </c>
      <c r="Z100" s="36">
        <f>IFERROR(IF(Y100=0,"",ROUNDUP(Y100/H100,0)*0.00651),"")</f>
        <v>0.70959000000000005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243.01515151515153</v>
      </c>
      <c r="BN100" s="64">
        <f t="shared" si="18"/>
        <v>243.94200000000001</v>
      </c>
      <c r="BO100" s="64">
        <f t="shared" si="19"/>
        <v>0.59662559662559667</v>
      </c>
      <c r="BP100" s="64">
        <f t="shared" si="20"/>
        <v>0.59890109890109899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9">
        <f>IFERROR(X95/H95,"0")+IFERROR(X96/H96,"0")+IFERROR(X97/H97,"0")+IFERROR(X98/H98,"0")+IFERROR(X99/H99,"0")+IFERROR(X100/H100,"0")</f>
        <v>120.93153759820427</v>
      </c>
      <c r="Y101" s="569">
        <f>IFERROR(Y95/H95,"0")+IFERROR(Y96/H96,"0")+IFERROR(Y97/H97,"0")+IFERROR(Y98/H98,"0")+IFERROR(Y99/H99,"0")+IFERROR(Y100/H100,"0")</f>
        <v>122</v>
      </c>
      <c r="Z101" s="569">
        <f>IFERROR(IF(Z95="",0,Z95),"0")+IFERROR(IF(Z96="",0,Z96),"0")+IFERROR(IF(Z97="",0,Z97),"0")+IFERROR(IF(Z98="",0,Z98),"0")+IFERROR(IF(Z99="",0,Z99),"0")+IFERROR(IF(Z100="",0,Z100),"0")</f>
        <v>0.95633000000000012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9">
        <f>IFERROR(SUM(X95:X100),"0")</f>
        <v>315</v>
      </c>
      <c r="Y102" s="569">
        <f>IFERROR(SUM(Y95:Y100),"0")</f>
        <v>321.12</v>
      </c>
      <c r="Z102" s="37"/>
      <c r="AA102" s="570"/>
      <c r="AB102" s="570"/>
      <c r="AC102" s="570"/>
    </row>
    <row r="103" spans="1:68" ht="16.5" customHeight="1" x14ac:dyDescent="0.25">
      <c r="A103" s="583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70</v>
      </c>
      <c r="X105" s="567">
        <v>101</v>
      </c>
      <c r="Y105" s="568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105.06805555555555</v>
      </c>
      <c r="BN105" s="64">
        <f>IFERROR(Y105*I105/H105,"0")</f>
        <v>112.34999999999998</v>
      </c>
      <c r="BO105" s="64">
        <f>IFERROR(1/J105*(X105/H105),"0")</f>
        <v>0.14612268518518517</v>
      </c>
      <c r="BP105" s="64">
        <f>IFERROR(1/J105*(Y105/H105),"0")</f>
        <v>0.15625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70</v>
      </c>
      <c r="X106" s="567">
        <v>244</v>
      </c>
      <c r="Y106" s="568">
        <f>IFERROR(IF(X106="",0,CEILING((X106/$H106),1)*$H106),"")</f>
        <v>247.5</v>
      </c>
      <c r="Z106" s="36">
        <f>IFERROR(IF(Y106=0,"",ROUNDUP(Y106/H106,0)*0.00902),"")</f>
        <v>0.59532000000000007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257.66399999999999</v>
      </c>
      <c r="BN106" s="64">
        <f>IFERROR(Y106*I106/H106,"0")</f>
        <v>261.36</v>
      </c>
      <c r="BO106" s="64">
        <f>IFERROR(1/J106*(X106/H106),"0")</f>
        <v>0.49292929292929294</v>
      </c>
      <c r="BP106" s="64">
        <f>IFERROR(1/J106*(Y106/H106),"0")</f>
        <v>0.5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9">
        <f>IFERROR(X105/H105,"0")+IFERROR(X106/H106,"0")+IFERROR(X107/H107,"0")+IFERROR(X108/H108,"0")</f>
        <v>74.418518518518511</v>
      </c>
      <c r="Y109" s="569">
        <f>IFERROR(Y105/H105,"0")+IFERROR(Y106/H106,"0")+IFERROR(Y107/H107,"0")+IFERROR(Y108/H108,"0")</f>
        <v>76</v>
      </c>
      <c r="Z109" s="569">
        <f>IFERROR(IF(Z105="",0,Z105),"0")+IFERROR(IF(Z106="",0,Z106),"0")+IFERROR(IF(Z107="",0,Z107),"0")+IFERROR(IF(Z108="",0,Z108),"0")</f>
        <v>0.78512000000000004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9">
        <f>IFERROR(SUM(X105:X108),"0")</f>
        <v>345</v>
      </c>
      <c r="Y110" s="569">
        <f>IFERROR(SUM(Y105:Y108),"0")</f>
        <v>355.5</v>
      </c>
      <c r="Z110" s="37"/>
      <c r="AA110" s="570"/>
      <c r="AB110" s="570"/>
      <c r="AC110" s="570"/>
    </row>
    <row r="111" spans="1:68" ht="14.25" customHeight="1" x14ac:dyDescent="0.25">
      <c r="A111" s="574" t="s">
        <v>139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70</v>
      </c>
      <c r="X118" s="567">
        <v>153</v>
      </c>
      <c r="Y118" s="568">
        <f>IFERROR(IF(X118="",0,CEILING((X118/$H118),1)*$H118),"")</f>
        <v>153.9</v>
      </c>
      <c r="Z118" s="36">
        <f>IFERROR(IF(Y118=0,"",ROUNDUP(Y118/H118,0)*0.01898),"")</f>
        <v>0.36062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162.69</v>
      </c>
      <c r="BN118" s="64">
        <f>IFERROR(Y118*I118/H118,"0")</f>
        <v>163.64700000000002</v>
      </c>
      <c r="BO118" s="64">
        <f>IFERROR(1/J118*(X118/H118),"0")</f>
        <v>0.2951388888888889</v>
      </c>
      <c r="BP118" s="64">
        <f>IFERROR(1/J118*(Y118/H118),"0")</f>
        <v>0.296875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70</v>
      </c>
      <c r="X119" s="567">
        <v>221</v>
      </c>
      <c r="Y119" s="568">
        <f>IFERROR(IF(X119="",0,CEILING((X119/$H119),1)*$H119),"")</f>
        <v>221.76</v>
      </c>
      <c r="Z119" s="36">
        <f>IFERROR(IF(Y119=0,"",ROUNDUP(Y119/H119,0)*0.00651),"")</f>
        <v>0.72911999999999999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248.45757575757574</v>
      </c>
      <c r="BN119" s="64">
        <f>IFERROR(Y119*I119/H119,"0")</f>
        <v>249.31199999999998</v>
      </c>
      <c r="BO119" s="64">
        <f>IFERROR(1/J119*(X119/H119),"0")</f>
        <v>0.61327561327561331</v>
      </c>
      <c r="BP119" s="64">
        <f>IFERROR(1/J119*(Y119/H119),"0")</f>
        <v>0.61538461538461542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9">
        <f>IFERROR(X118/H118,"0")+IFERROR(X119/H119,"0")+IFERROR(X120/H120,"0")+IFERROR(X121/H121,"0")</f>
        <v>130.50505050505052</v>
      </c>
      <c r="Y122" s="569">
        <f>IFERROR(Y118/H118,"0")+IFERROR(Y119/H119,"0")+IFERROR(Y120/H120,"0")+IFERROR(Y121/H121,"0")</f>
        <v>131</v>
      </c>
      <c r="Z122" s="569">
        <f>IFERROR(IF(Z118="",0,Z118),"0")+IFERROR(IF(Z119="",0,Z119),"0")+IFERROR(IF(Z120="",0,Z120),"0")+IFERROR(IF(Z121="",0,Z121),"0")</f>
        <v>1.0897399999999999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9">
        <f>IFERROR(SUM(X118:X121),"0")</f>
        <v>374</v>
      </c>
      <c r="Y123" s="569">
        <f>IFERROR(SUM(Y118:Y121),"0")</f>
        <v>375.65999999999997</v>
      </c>
      <c r="Z123" s="37"/>
      <c r="AA123" s="570"/>
      <c r="AB123" s="570"/>
      <c r="AC123" s="570"/>
    </row>
    <row r="124" spans="1:68" ht="14.25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583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70</v>
      </c>
      <c r="X132" s="567">
        <v>70</v>
      </c>
      <c r="Y132" s="568">
        <f>IFERROR(IF(X132="",0,CEILING((X132/$H132),1)*$H132),"")</f>
        <v>70</v>
      </c>
      <c r="Z132" s="36">
        <f>IFERROR(IF(Y132=0,"",ROUNDUP(Y132/H132,0)*0.00651),"")</f>
        <v>0.16275000000000001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76.7</v>
      </c>
      <c r="BN132" s="64">
        <f>IFERROR(Y132*I132/H132,"0")</f>
        <v>76.7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9">
        <f>IFERROR(X131/H131,"0")+IFERROR(X132/H132,"0")</f>
        <v>25</v>
      </c>
      <c r="Y133" s="569">
        <f>IFERROR(Y131/H131,"0")+IFERROR(Y132/H132,"0")</f>
        <v>25</v>
      </c>
      <c r="Z133" s="569">
        <f>IFERROR(IF(Z131="",0,Z131),"0")+IFERROR(IF(Z132="",0,Z132),"0")</f>
        <v>0.16275000000000001</v>
      </c>
      <c r="AA133" s="570"/>
      <c r="AB133" s="570"/>
      <c r="AC133" s="570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9">
        <f>IFERROR(SUM(X131:X132),"0")</f>
        <v>70</v>
      </c>
      <c r="Y134" s="569">
        <f>IFERROR(SUM(Y131:Y132),"0")</f>
        <v>70</v>
      </c>
      <c r="Z134" s="37"/>
      <c r="AA134" s="570"/>
      <c r="AB134" s="570"/>
      <c r="AC134" s="570"/>
    </row>
    <row r="135" spans="1:68" ht="14.25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70</v>
      </c>
      <c r="X137" s="567">
        <v>116</v>
      </c>
      <c r="Y137" s="568">
        <f>IFERROR(IF(X137="",0,CEILING((X137/$H137),1)*$H137),"")</f>
        <v>116.16000000000001</v>
      </c>
      <c r="Z137" s="36">
        <f>IFERROR(IF(Y137=0,"",ROUNDUP(Y137/H137,0)*0.00651),"")</f>
        <v>0.28644000000000003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127.77575757575757</v>
      </c>
      <c r="BN137" s="64">
        <f>IFERROR(Y137*I137/H137,"0")</f>
        <v>127.95200000000001</v>
      </c>
      <c r="BO137" s="64">
        <f>IFERROR(1/J137*(X137/H137),"0")</f>
        <v>0.24142524142524144</v>
      </c>
      <c r="BP137" s="64">
        <f>IFERROR(1/J137*(Y137/H137),"0")</f>
        <v>0.24175824175824179</v>
      </c>
    </row>
    <row r="138" spans="1:68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9">
        <f>IFERROR(X136/H136,"0")+IFERROR(X137/H137,"0")</f>
        <v>43.939393939393938</v>
      </c>
      <c r="Y138" s="569">
        <f>IFERROR(Y136/H136,"0")+IFERROR(Y137/H137,"0")</f>
        <v>44</v>
      </c>
      <c r="Z138" s="569">
        <f>IFERROR(IF(Z136="",0,Z136),"0")+IFERROR(IF(Z137="",0,Z137),"0")</f>
        <v>0.28644000000000003</v>
      </c>
      <c r="AA138" s="570"/>
      <c r="AB138" s="570"/>
      <c r="AC138" s="570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9">
        <f>IFERROR(SUM(X136:X137),"0")</f>
        <v>116</v>
      </c>
      <c r="Y139" s="569">
        <f>IFERROR(SUM(Y136:Y137),"0")</f>
        <v>116.16000000000001</v>
      </c>
      <c r="Z139" s="37"/>
      <c r="AA139" s="570"/>
      <c r="AB139" s="570"/>
      <c r="AC139" s="570"/>
    </row>
    <row r="140" spans="1:68" ht="16.5" customHeight="1" x14ac:dyDescent="0.25">
      <c r="A140" s="583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70</v>
      </c>
      <c r="X142" s="567">
        <v>180</v>
      </c>
      <c r="Y142" s="568">
        <f>IFERROR(IF(X142="",0,CEILING((X142/$H142),1)*$H142),"")</f>
        <v>180</v>
      </c>
      <c r="Z142" s="36">
        <f>IFERROR(IF(Y142=0,"",ROUNDUP(Y142/H142,0)*0.00902),"")</f>
        <v>0.40590000000000004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189.45</v>
      </c>
      <c r="BN142" s="64">
        <f>IFERROR(Y142*I142/H142,"0")</f>
        <v>189.45</v>
      </c>
      <c r="BO142" s="64">
        <f>IFERROR(1/J142*(X142/H142),"0")</f>
        <v>0.34090909090909094</v>
      </c>
      <c r="BP142" s="64">
        <f>IFERROR(1/J142*(Y142/H142),"0")</f>
        <v>0.34090909090909094</v>
      </c>
    </row>
    <row r="143" spans="1:68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9">
        <f>IFERROR(X142/H142,"0")</f>
        <v>45</v>
      </c>
      <c r="Y143" s="569">
        <f>IFERROR(Y142/H142,"0")</f>
        <v>45</v>
      </c>
      <c r="Z143" s="569">
        <f>IFERROR(IF(Z142="",0,Z142),"0")</f>
        <v>0.40590000000000004</v>
      </c>
      <c r="AA143" s="570"/>
      <c r="AB143" s="570"/>
      <c r="AC143" s="570"/>
    </row>
    <row r="144" spans="1:68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9">
        <f>IFERROR(SUM(X142:X142),"0")</f>
        <v>180</v>
      </c>
      <c r="Y144" s="569">
        <f>IFERROR(SUM(Y142:Y142),"0")</f>
        <v>180</v>
      </c>
      <c r="Z144" s="37"/>
      <c r="AA144" s="570"/>
      <c r="AB144" s="570"/>
      <c r="AC144" s="570"/>
    </row>
    <row r="145" spans="1:68" ht="14.25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70</v>
      </c>
      <c r="X146" s="567">
        <v>57</v>
      </c>
      <c r="Y146" s="568">
        <f>IFERROR(IF(X146="",0,CEILING((X146/$H146),1)*$H146),"")</f>
        <v>63</v>
      </c>
      <c r="Z146" s="36">
        <f>IFERROR(IF(Y146=0,"",ROUNDUP(Y146/H146,0)*0.01898),"")</f>
        <v>0.13286000000000001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60.705000000000005</v>
      </c>
      <c r="BN146" s="64">
        <f>IFERROR(Y146*I146/H146,"0")</f>
        <v>67.094999999999999</v>
      </c>
      <c r="BO146" s="64">
        <f>IFERROR(1/J146*(X146/H146),"0")</f>
        <v>9.8958333333333329E-2</v>
      </c>
      <c r="BP146" s="64">
        <f>IFERROR(1/J146*(Y146/H146),"0")</f>
        <v>0.109375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9">
        <f>IFERROR(X146/H146,"0")+IFERROR(X147/H147,"0")+IFERROR(X148/H148,"0")</f>
        <v>6.333333333333333</v>
      </c>
      <c r="Y149" s="569">
        <f>IFERROR(Y146/H146,"0")+IFERROR(Y147/H147,"0")+IFERROR(Y148/H148,"0")</f>
        <v>7</v>
      </c>
      <c r="Z149" s="569">
        <f>IFERROR(IF(Z146="",0,Z146),"0")+IFERROR(IF(Z147="",0,Z147),"0")+IFERROR(IF(Z148="",0,Z148),"0")</f>
        <v>0.13286000000000001</v>
      </c>
      <c r="AA149" s="570"/>
      <c r="AB149" s="570"/>
      <c r="AC149" s="570"/>
    </row>
    <row r="150" spans="1:68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9">
        <f>IFERROR(SUM(X146:X148),"0")</f>
        <v>57</v>
      </c>
      <c r="Y150" s="569">
        <f>IFERROR(SUM(Y146:Y148),"0")</f>
        <v>63</v>
      </c>
      <c r="Z150" s="37"/>
      <c r="AA150" s="570"/>
      <c r="AB150" s="570"/>
      <c r="AC150" s="570"/>
    </row>
    <row r="151" spans="1:68" ht="27.75" customHeight="1" x14ac:dyDescent="0.2">
      <c r="A151" s="596" t="s">
        <v>258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customHeight="1" x14ac:dyDescent="0.25">
      <c r="A152" s="583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customHeight="1" x14ac:dyDescent="0.25">
      <c r="A153" s="574" t="s">
        <v>139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70</v>
      </c>
      <c r="X160" s="567">
        <v>44</v>
      </c>
      <c r="Y160" s="568">
        <f t="shared" si="21"/>
        <v>46.2</v>
      </c>
      <c r="Z160" s="36">
        <f>IFERROR(IF(Y160=0,"",ROUNDUP(Y160/H160,0)*0.00902),"")</f>
        <v>9.9220000000000003E-2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46.2</v>
      </c>
      <c r="BN160" s="64">
        <f t="shared" si="23"/>
        <v>48.510000000000005</v>
      </c>
      <c r="BO160" s="64">
        <f t="shared" si="24"/>
        <v>7.9365079365079375E-2</v>
      </c>
      <c r="BP160" s="64">
        <f t="shared" si="25"/>
        <v>8.3333333333333343E-2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70</v>
      </c>
      <c r="X161" s="567">
        <v>158</v>
      </c>
      <c r="Y161" s="568">
        <f t="shared" si="21"/>
        <v>159.6</v>
      </c>
      <c r="Z161" s="36">
        <f>IFERROR(IF(Y161=0,"",ROUNDUP(Y161/H161,0)*0.00502),"")</f>
        <v>0.38152000000000003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167.78095238095236</v>
      </c>
      <c r="BN161" s="64">
        <f t="shared" si="23"/>
        <v>169.47999999999996</v>
      </c>
      <c r="BO161" s="64">
        <f t="shared" si="24"/>
        <v>0.32153032153032157</v>
      </c>
      <c r="BP161" s="64">
        <f t="shared" si="25"/>
        <v>0.3247863247863248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70</v>
      </c>
      <c r="X162" s="567">
        <v>128</v>
      </c>
      <c r="Y162" s="568">
        <f t="shared" si="21"/>
        <v>128.1</v>
      </c>
      <c r="Z162" s="36">
        <f>IFERROR(IF(Y162=0,"",ROUNDUP(Y162/H162,0)*0.00502),"")</f>
        <v>0.30621999999999999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135.92380952380952</v>
      </c>
      <c r="BN162" s="64">
        <f t="shared" si="23"/>
        <v>136.03</v>
      </c>
      <c r="BO162" s="64">
        <f t="shared" si="24"/>
        <v>0.26048026048026052</v>
      </c>
      <c r="BP162" s="64">
        <f t="shared" si="25"/>
        <v>0.2606837606837607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70</v>
      </c>
      <c r="X164" s="567">
        <v>193</v>
      </c>
      <c r="Y164" s="568">
        <f t="shared" si="21"/>
        <v>193.20000000000002</v>
      </c>
      <c r="Z164" s="36">
        <f>IFERROR(IF(Y164=0,"",ROUNDUP(Y164/H164,0)*0.00502),"")</f>
        <v>0.46184000000000003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202.1904761904762</v>
      </c>
      <c r="BN164" s="64">
        <f t="shared" si="23"/>
        <v>202.40000000000003</v>
      </c>
      <c r="BO164" s="64">
        <f t="shared" si="24"/>
        <v>0.39275539275539278</v>
      </c>
      <c r="BP164" s="64">
        <f t="shared" si="25"/>
        <v>0.39316239316239321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238.57142857142858</v>
      </c>
      <c r="Y167" s="569">
        <f>IFERROR(Y158/H158,"0")+IFERROR(Y159/H159,"0")+IFERROR(Y160/H160,"0")+IFERROR(Y161/H161,"0")+IFERROR(Y162/H162,"0")+IFERROR(Y163/H163,"0")+IFERROR(Y164/H164,"0")+IFERROR(Y165/H165,"0")+IFERROR(Y166/H166,"0")</f>
        <v>240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1.2488000000000001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9">
        <f>IFERROR(SUM(X158:X166),"0")</f>
        <v>523</v>
      </c>
      <c r="Y168" s="569">
        <f>IFERROR(SUM(Y158:Y166),"0")</f>
        <v>527.1</v>
      </c>
      <c r="Z168" s="37"/>
      <c r="AA168" s="570"/>
      <c r="AB168" s="570"/>
      <c r="AC168" s="570"/>
    </row>
    <row r="169" spans="1:68" ht="14.25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70</v>
      </c>
      <c r="X170" s="567">
        <v>11</v>
      </c>
      <c r="Y170" s="568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12.658730158730158</v>
      </c>
      <c r="BN170" s="64">
        <f>IFERROR(Y170*I170/H170,"0")</f>
        <v>13.049999999999999</v>
      </c>
      <c r="BO170" s="64">
        <f>IFERROR(1/J170*(X170/H170),"0")</f>
        <v>4.0417401528512635E-2</v>
      </c>
      <c r="BP170" s="64">
        <f>IFERROR(1/J170*(Y170/H170),"0")</f>
        <v>4.1666666666666664E-2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70</v>
      </c>
      <c r="X171" s="567">
        <v>28</v>
      </c>
      <c r="Y171" s="568">
        <f>IFERROR(IF(X171="",0,CEILING((X171/$H171),1)*$H171),"")</f>
        <v>28.98</v>
      </c>
      <c r="Z171" s="36">
        <f>IFERROR(IF(Y171=0,"",ROUNDUP(Y171/H171,0)*0.0059),"")</f>
        <v>0.13569999999999999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32.222222222222221</v>
      </c>
      <c r="BN171" s="64">
        <f>IFERROR(Y171*I171/H171,"0")</f>
        <v>33.35</v>
      </c>
      <c r="BO171" s="64">
        <f>IFERROR(1/J171*(X171/H171),"0")</f>
        <v>0.10288065843621398</v>
      </c>
      <c r="BP171" s="64">
        <f>IFERROR(1/J171*(Y171/H171),"0")</f>
        <v>0.10648148148148148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9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70</v>
      </c>
      <c r="X172" s="567">
        <v>28</v>
      </c>
      <c r="Y172" s="568">
        <f>IFERROR(IF(X172="",0,CEILING((X172/$H172),1)*$H172),"")</f>
        <v>28.98</v>
      </c>
      <c r="Z172" s="36">
        <f>IFERROR(IF(Y172=0,"",ROUNDUP(Y172/H172,0)*0.0059),"")</f>
        <v>0.13569999999999999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32.222222222222221</v>
      </c>
      <c r="BN172" s="64">
        <f>IFERROR(Y172*I172/H172,"0")</f>
        <v>33.35</v>
      </c>
      <c r="BO172" s="64">
        <f>IFERROR(1/J172*(X172/H172),"0")</f>
        <v>0.10288065843621398</v>
      </c>
      <c r="BP172" s="64">
        <f>IFERROR(1/J172*(Y172/H172),"0")</f>
        <v>0.10648148148148148</v>
      </c>
    </row>
    <row r="173" spans="1:68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9">
        <f>IFERROR(X170/H170,"0")+IFERROR(X171/H171,"0")+IFERROR(X172/H172,"0")</f>
        <v>53.17460317460317</v>
      </c>
      <c r="Y173" s="569">
        <f>IFERROR(Y170/H170,"0")+IFERROR(Y171/H171,"0")+IFERROR(Y172/H172,"0")</f>
        <v>55</v>
      </c>
      <c r="Z173" s="569">
        <f>IFERROR(IF(Z170="",0,Z170),"0")+IFERROR(IF(Z171="",0,Z171),"0")+IFERROR(IF(Z172="",0,Z172),"0")</f>
        <v>0.32450000000000001</v>
      </c>
      <c r="AA173" s="570"/>
      <c r="AB173" s="570"/>
      <c r="AC173" s="570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9">
        <f>IFERROR(SUM(X170:X172),"0")</f>
        <v>67</v>
      </c>
      <c r="Y174" s="569">
        <f>IFERROR(SUM(Y170:Y172),"0")</f>
        <v>69.3</v>
      </c>
      <c r="Z174" s="37"/>
      <c r="AA174" s="570"/>
      <c r="AB174" s="570"/>
      <c r="AC174" s="570"/>
    </row>
    <row r="175" spans="1:68" ht="14.25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70</v>
      </c>
      <c r="X176" s="567">
        <v>21</v>
      </c>
      <c r="Y176" s="56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9">
        <f>IFERROR(X176/H176,"0")</f>
        <v>16.666666666666668</v>
      </c>
      <c r="Y177" s="569">
        <f>IFERROR(Y176/H176,"0")</f>
        <v>17</v>
      </c>
      <c r="Z177" s="569">
        <f>IFERROR(IF(Z176="",0,Z176),"0")</f>
        <v>0.1003</v>
      </c>
      <c r="AA177" s="570"/>
      <c r="AB177" s="570"/>
      <c r="AC177" s="570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9">
        <f>IFERROR(SUM(X176:X176),"0")</f>
        <v>21</v>
      </c>
      <c r="Y178" s="569">
        <f>IFERROR(SUM(Y176:Y176),"0")</f>
        <v>21.42</v>
      </c>
      <c r="Z178" s="37"/>
      <c r="AA178" s="570"/>
      <c r="AB178" s="570"/>
      <c r="AC178" s="570"/>
    </row>
    <row r="179" spans="1:68" ht="16.5" customHeight="1" x14ac:dyDescent="0.25">
      <c r="A179" s="583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74" t="s">
        <v>139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70</v>
      </c>
      <c r="X193" s="567">
        <v>76</v>
      </c>
      <c r="Y193" s="568">
        <f t="shared" si="26"/>
        <v>81</v>
      </c>
      <c r="Z193" s="36">
        <f>IFERROR(IF(Y193=0,"",ROUNDUP(Y193/H193,0)*0.00902),"")</f>
        <v>0.1353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78.955555555555549</v>
      </c>
      <c r="BN193" s="64">
        <f t="shared" si="28"/>
        <v>84.15</v>
      </c>
      <c r="BO193" s="64">
        <f t="shared" si="29"/>
        <v>0.10662177328843994</v>
      </c>
      <c r="BP193" s="64">
        <f t="shared" si="30"/>
        <v>0.11363636363636363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70</v>
      </c>
      <c r="X195" s="567">
        <v>120</v>
      </c>
      <c r="Y195" s="568">
        <f t="shared" si="26"/>
        <v>120.60000000000001</v>
      </c>
      <c r="Z195" s="36">
        <f>IFERROR(IF(Y195=0,"",ROUNDUP(Y195/H195,0)*0.00502),"")</f>
        <v>0.33634000000000003</v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128.66666666666666</v>
      </c>
      <c r="BN195" s="64">
        <f t="shared" si="28"/>
        <v>129.31</v>
      </c>
      <c r="BO195" s="64">
        <f t="shared" si="29"/>
        <v>0.28490028490028496</v>
      </c>
      <c r="BP195" s="64">
        <f t="shared" si="30"/>
        <v>0.28632478632478636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70</v>
      </c>
      <c r="X196" s="567">
        <v>120</v>
      </c>
      <c r="Y196" s="568">
        <f t="shared" si="26"/>
        <v>120.60000000000001</v>
      </c>
      <c r="Z196" s="36">
        <f>IFERROR(IF(Y196=0,"",ROUNDUP(Y196/H196,0)*0.00502),"")</f>
        <v>0.33634000000000003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126.66666666666666</v>
      </c>
      <c r="BN196" s="64">
        <f t="shared" si="28"/>
        <v>127.30000000000001</v>
      </c>
      <c r="BO196" s="64">
        <f t="shared" si="29"/>
        <v>0.28490028490028496</v>
      </c>
      <c r="BP196" s="64">
        <f t="shared" si="30"/>
        <v>0.28632478632478636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70</v>
      </c>
      <c r="X198" s="567">
        <v>90</v>
      </c>
      <c r="Y198" s="568">
        <f t="shared" si="26"/>
        <v>90</v>
      </c>
      <c r="Z198" s="36">
        <f>IFERROR(IF(Y198=0,"",ROUNDUP(Y198/H198,0)*0.00502),"")</f>
        <v>0.251</v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95</v>
      </c>
      <c r="BN198" s="64">
        <f t="shared" si="28"/>
        <v>95</v>
      </c>
      <c r="BO198" s="64">
        <f t="shared" si="29"/>
        <v>0.21367521367521369</v>
      </c>
      <c r="BP198" s="64">
        <f t="shared" si="30"/>
        <v>0.21367521367521369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197.40740740740742</v>
      </c>
      <c r="Y199" s="569">
        <f>IFERROR(Y191/H191,"0")+IFERROR(Y192/H192,"0")+IFERROR(Y193/H193,"0")+IFERROR(Y194/H194,"0")+IFERROR(Y195/H195,"0")+IFERROR(Y196/H196,"0")+IFERROR(Y197/H197,"0")+IFERROR(Y198/H198,"0")</f>
        <v>199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1.05898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9">
        <f>IFERROR(SUM(X191:X198),"0")</f>
        <v>406</v>
      </c>
      <c r="Y200" s="569">
        <f>IFERROR(SUM(Y191:Y198),"0")</f>
        <v>412.20000000000005</v>
      </c>
      <c r="Z200" s="37"/>
      <c r="AA200" s="570"/>
      <c r="AB200" s="570"/>
      <c r="AC200" s="570"/>
    </row>
    <row r="201" spans="1:68" ht="14.25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70</v>
      </c>
      <c r="X205" s="567">
        <v>220</v>
      </c>
      <c r="Y205" s="568">
        <f t="shared" si="31"/>
        <v>220.79999999999998</v>
      </c>
      <c r="Z205" s="36">
        <f t="shared" ref="Z205:Z210" si="36">IFERROR(IF(Y205=0,"",ROUNDUP(Y205/H205,0)*0.00651),"")</f>
        <v>0.59892000000000001</v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244.75</v>
      </c>
      <c r="BN205" s="64">
        <f t="shared" si="33"/>
        <v>245.64</v>
      </c>
      <c r="BO205" s="64">
        <f t="shared" si="34"/>
        <v>0.50366300366300376</v>
      </c>
      <c r="BP205" s="64">
        <f t="shared" si="35"/>
        <v>0.50549450549450559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70</v>
      </c>
      <c r="X207" s="567">
        <v>260</v>
      </c>
      <c r="Y207" s="568">
        <f t="shared" si="31"/>
        <v>261.59999999999997</v>
      </c>
      <c r="Z207" s="36">
        <f t="shared" si="36"/>
        <v>0.70959000000000005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287.3</v>
      </c>
      <c r="BN207" s="64">
        <f t="shared" si="33"/>
        <v>289.06799999999998</v>
      </c>
      <c r="BO207" s="64">
        <f t="shared" si="34"/>
        <v>0.59523809523809534</v>
      </c>
      <c r="BP207" s="64">
        <f t="shared" si="35"/>
        <v>0.59890109890109888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70</v>
      </c>
      <c r="X208" s="567">
        <v>220</v>
      </c>
      <c r="Y208" s="568">
        <f t="shared" si="31"/>
        <v>220.79999999999998</v>
      </c>
      <c r="Z208" s="36">
        <f t="shared" si="36"/>
        <v>0.59892000000000001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243.10000000000002</v>
      </c>
      <c r="BN208" s="64">
        <f t="shared" si="33"/>
        <v>243.98400000000001</v>
      </c>
      <c r="BO208" s="64">
        <f t="shared" si="34"/>
        <v>0.50366300366300376</v>
      </c>
      <c r="BP208" s="64">
        <f t="shared" si="35"/>
        <v>0.50549450549450559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70</v>
      </c>
      <c r="X210" s="567">
        <v>180</v>
      </c>
      <c r="Y210" s="568">
        <f t="shared" si="31"/>
        <v>180</v>
      </c>
      <c r="Z210" s="36">
        <f t="shared" si="36"/>
        <v>0.48825000000000002</v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199.35</v>
      </c>
      <c r="BN210" s="64">
        <f t="shared" si="33"/>
        <v>199.35</v>
      </c>
      <c r="BO210" s="64">
        <f t="shared" si="34"/>
        <v>0.41208791208791212</v>
      </c>
      <c r="BP210" s="64">
        <f t="shared" si="35"/>
        <v>0.41208791208791212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366.66666666666669</v>
      </c>
      <c r="Y211" s="569">
        <f>IFERROR(Y202/H202,"0")+IFERROR(Y203/H203,"0")+IFERROR(Y204/H204,"0")+IFERROR(Y205/H205,"0")+IFERROR(Y206/H206,"0")+IFERROR(Y207/H207,"0")+IFERROR(Y208/H208,"0")+IFERROR(Y209/H209,"0")+IFERROR(Y210/H210,"0")</f>
        <v>368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2.39568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9">
        <f>IFERROR(SUM(X202:X210),"0")</f>
        <v>880</v>
      </c>
      <c r="Y212" s="569">
        <f>IFERROR(SUM(Y202:Y210),"0")</f>
        <v>883.19999999999993</v>
      </c>
      <c r="Z212" s="37"/>
      <c r="AA212" s="570"/>
      <c r="AB212" s="570"/>
      <c r="AC212" s="570"/>
    </row>
    <row r="213" spans="1:68" ht="14.25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583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74" t="s">
        <v>139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6">
        <v>4680115885721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1"/>
      <c r="R230" s="581"/>
      <c r="S230" s="581"/>
      <c r="T230" s="582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6">
        <v>4680115885981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9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1"/>
      <c r="R231" s="581"/>
      <c r="S231" s="581"/>
      <c r="T231" s="582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35" t="s">
        <v>386</v>
      </c>
      <c r="Q235" s="581"/>
      <c r="R235" s="581"/>
      <c r="S235" s="581"/>
      <c r="T235" s="582"/>
      <c r="U235" s="34"/>
      <c r="V235" s="34"/>
      <c r="W235" s="35" t="s">
        <v>70</v>
      </c>
      <c r="X235" s="567">
        <v>17</v>
      </c>
      <c r="Y235" s="568">
        <f>IFERROR(IF(X235="",0,CEILING((X235/$H235),1)*$H235),"")</f>
        <v>18</v>
      </c>
      <c r="Z235" s="36">
        <f>IFERROR(IF(Y235=0,"",ROUNDUP(Y235/H235,0)*0.0059),"")</f>
        <v>5.8999999999999997E-2</v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18.652777777777779</v>
      </c>
      <c r="BN235" s="64">
        <f>IFERROR(Y235*I235/H235,"0")</f>
        <v>19.750000000000004</v>
      </c>
      <c r="BO235" s="64">
        <f>IFERROR(1/J235*(X235/H235),"0")</f>
        <v>4.3724279835390942E-2</v>
      </c>
      <c r="BP235" s="64">
        <f>IFERROR(1/J235*(Y235/H235),"0")</f>
        <v>4.6296296296296294E-2</v>
      </c>
    </row>
    <row r="236" spans="1:68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9">
        <f>IFERROR(X235/H235,"0")</f>
        <v>9.4444444444444446</v>
      </c>
      <c r="Y236" s="569">
        <f>IFERROR(Y235/H235,"0")</f>
        <v>10</v>
      </c>
      <c r="Z236" s="569">
        <f>IFERROR(IF(Z235="",0,Z235),"0")</f>
        <v>5.8999999999999997E-2</v>
      </c>
      <c r="AA236" s="570"/>
      <c r="AB236" s="570"/>
      <c r="AC236" s="570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9">
        <f>IFERROR(SUM(X235:X235),"0")</f>
        <v>17</v>
      </c>
      <c r="Y237" s="569">
        <f>IFERROR(SUM(Y235:Y235),"0")</f>
        <v>18</v>
      </c>
      <c r="Z237" s="37"/>
      <c r="AA237" s="570"/>
      <c r="AB237" s="570"/>
      <c r="AC237" s="570"/>
    </row>
    <row r="238" spans="1:68" ht="14.25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70</v>
      </c>
      <c r="X239" s="567">
        <v>3</v>
      </c>
      <c r="Y239" s="568">
        <f t="shared" ref="Y239:Y244" si="42">IFERROR(IF(X239="",0,CEILING((X239/$H239),1)*$H239),"")</f>
        <v>3.96</v>
      </c>
      <c r="Z239" s="36">
        <f t="shared" ref="Z239:Z244" si="43">IFERROR(IF(Y239=0,"",ROUNDUP(Y239/H239,0)*0.0059),"")</f>
        <v>2.3599999999999999E-2</v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3.5757575757575757</v>
      </c>
      <c r="BN239" s="64">
        <f t="shared" ref="BN239:BN244" si="45">IFERROR(Y239*I239/H239,"0")</f>
        <v>4.72</v>
      </c>
      <c r="BO239" s="64">
        <f t="shared" ref="BO239:BO244" si="46">IFERROR(1/J239*(X239/H239),"0")</f>
        <v>1.4029180695847361E-2</v>
      </c>
      <c r="BP239" s="64">
        <f t="shared" ref="BP239:BP244" si="47">IFERROR(1/J239*(Y239/H239),"0")</f>
        <v>1.8518518518518517E-2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9" t="s">
        <v>394</v>
      </c>
      <c r="Q240" s="581"/>
      <c r="R240" s="581"/>
      <c r="S240" s="581"/>
      <c r="T240" s="582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70</v>
      </c>
      <c r="X241" s="567">
        <v>18</v>
      </c>
      <c r="Y241" s="568">
        <f t="shared" si="42"/>
        <v>19.440000000000001</v>
      </c>
      <c r="Z241" s="36">
        <f t="shared" si="43"/>
        <v>5.3100000000000001E-2</v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19.583333333333336</v>
      </c>
      <c r="BN241" s="64">
        <f t="shared" si="45"/>
        <v>21.150000000000002</v>
      </c>
      <c r="BO241" s="64">
        <f t="shared" si="46"/>
        <v>3.8580246913580238E-2</v>
      </c>
      <c r="BP241" s="64">
        <f t="shared" si="47"/>
        <v>4.1666666666666664E-2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70</v>
      </c>
      <c r="X242" s="567">
        <v>13</v>
      </c>
      <c r="Y242" s="568">
        <f t="shared" si="42"/>
        <v>13.5</v>
      </c>
      <c r="Z242" s="36">
        <f t="shared" si="43"/>
        <v>8.8499999999999995E-2</v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15.744444444444445</v>
      </c>
      <c r="BN242" s="64">
        <f t="shared" si="45"/>
        <v>16.350000000000001</v>
      </c>
      <c r="BO242" s="64">
        <f t="shared" si="46"/>
        <v>6.6872427983539096E-2</v>
      </c>
      <c r="BP242" s="64">
        <f t="shared" si="47"/>
        <v>6.9444444444444448E-2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70</v>
      </c>
      <c r="X243" s="567">
        <v>17</v>
      </c>
      <c r="Y243" s="568">
        <f t="shared" si="42"/>
        <v>17.82</v>
      </c>
      <c r="Z243" s="36">
        <f t="shared" si="43"/>
        <v>0.1062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20.262626262626263</v>
      </c>
      <c r="BN243" s="64">
        <f t="shared" si="45"/>
        <v>21.24</v>
      </c>
      <c r="BO243" s="64">
        <f t="shared" si="46"/>
        <v>7.949869060980172E-2</v>
      </c>
      <c r="BP243" s="64">
        <f t="shared" si="47"/>
        <v>8.3333333333333329E-2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70</v>
      </c>
      <c r="X244" s="567">
        <v>11</v>
      </c>
      <c r="Y244" s="568">
        <f t="shared" si="42"/>
        <v>11.879999999999999</v>
      </c>
      <c r="Z244" s="36">
        <f t="shared" si="43"/>
        <v>7.0800000000000002E-2</v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13.111111111111111</v>
      </c>
      <c r="BN244" s="64">
        <f t="shared" si="45"/>
        <v>14.159999999999998</v>
      </c>
      <c r="BO244" s="64">
        <f t="shared" si="46"/>
        <v>5.1440329218106991E-2</v>
      </c>
      <c r="BP244" s="64">
        <f t="shared" si="47"/>
        <v>5.5555555555555546E-2</v>
      </c>
    </row>
    <row r="245" spans="1:68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72</v>
      </c>
      <c r="Q245" s="572"/>
      <c r="R245" s="572"/>
      <c r="S245" s="572"/>
      <c r="T245" s="572"/>
      <c r="U245" s="572"/>
      <c r="V245" s="573"/>
      <c r="W245" s="37" t="s">
        <v>73</v>
      </c>
      <c r="X245" s="569">
        <f>IFERROR(X239/H239,"0")+IFERROR(X240/H240,"0")+IFERROR(X241/H241,"0")+IFERROR(X242/H242,"0")+IFERROR(X243/H243,"0")+IFERROR(X244/H244,"0")</f>
        <v>54.090909090909093</v>
      </c>
      <c r="Y245" s="569">
        <f>IFERROR(Y239/H239,"0")+IFERROR(Y240/H240,"0")+IFERROR(Y241/H241,"0")+IFERROR(Y242/H242,"0")+IFERROR(Y243/H243,"0")+IFERROR(Y244/H244,"0")</f>
        <v>58</v>
      </c>
      <c r="Z245" s="569">
        <f>IFERROR(IF(Z239="",0,Z239),"0")+IFERROR(IF(Z240="",0,Z240),"0")+IFERROR(IF(Z241="",0,Z241),"0")+IFERROR(IF(Z242="",0,Z242),"0")+IFERROR(IF(Z243="",0,Z243),"0")+IFERROR(IF(Z244="",0,Z244),"0")</f>
        <v>0.34220000000000006</v>
      </c>
      <c r="AA245" s="570"/>
      <c r="AB245" s="570"/>
      <c r="AC245" s="570"/>
    </row>
    <row r="246" spans="1:68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72</v>
      </c>
      <c r="Q246" s="572"/>
      <c r="R246" s="572"/>
      <c r="S246" s="572"/>
      <c r="T246" s="572"/>
      <c r="U246" s="572"/>
      <c r="V246" s="573"/>
      <c r="W246" s="37" t="s">
        <v>70</v>
      </c>
      <c r="X246" s="569">
        <f>IFERROR(SUM(X239:X244),"0")</f>
        <v>62</v>
      </c>
      <c r="Y246" s="569">
        <f>IFERROR(SUM(Y239:Y244),"0")</f>
        <v>66.600000000000009</v>
      </c>
      <c r="Z246" s="37"/>
      <c r="AA246" s="570"/>
      <c r="AB246" s="570"/>
      <c r="AC246" s="570"/>
    </row>
    <row r="247" spans="1:68" ht="16.5" customHeight="1" x14ac:dyDescent="0.25">
      <c r="A247" s="583" t="s">
        <v>402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customHeight="1" x14ac:dyDescent="0.25">
      <c r="A248" s="574" t="s">
        <v>103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70</v>
      </c>
      <c r="X249" s="567">
        <v>50</v>
      </c>
      <c r="Y249" s="568">
        <f>IFERROR(IF(X249="",0,CEILING((X249/$H249),1)*$H249),"")</f>
        <v>54</v>
      </c>
      <c r="Z249" s="36">
        <f>IFERROR(IF(Y249=0,"",ROUNDUP(Y249/H249,0)*0.01898),"")</f>
        <v>9.4899999999999998E-2</v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52.013888888888886</v>
      </c>
      <c r="BN249" s="64">
        <f>IFERROR(Y249*I249/H249,"0")</f>
        <v>56.17499999999999</v>
      </c>
      <c r="BO249" s="64">
        <f>IFERROR(1/J249*(X249/H249),"0")</f>
        <v>7.2337962962962965E-2</v>
      </c>
      <c r="BP249" s="64">
        <f>IFERROR(1/J249*(Y249/H249),"0")</f>
        <v>7.8125E-2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70</v>
      </c>
      <c r="X250" s="567">
        <v>761</v>
      </c>
      <c r="Y250" s="568">
        <f>IFERROR(IF(X250="",0,CEILING((X250/$H250),1)*$H250),"")</f>
        <v>766.80000000000007</v>
      </c>
      <c r="Z250" s="36">
        <f>IFERROR(IF(Y250=0,"",ROUNDUP(Y250/H250,0)*0.01898),"")</f>
        <v>1.34758</v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791.65138888888873</v>
      </c>
      <c r="BN250" s="64">
        <f>IFERROR(Y250*I250/H250,"0")</f>
        <v>797.68499999999995</v>
      </c>
      <c r="BO250" s="64">
        <f>IFERROR(1/J250*(X250/H250),"0")</f>
        <v>1.1009837962962963</v>
      </c>
      <c r="BP250" s="64">
        <f>IFERROR(1/J250*(Y250/H250),"0")</f>
        <v>1.109375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72</v>
      </c>
      <c r="Q254" s="572"/>
      <c r="R254" s="572"/>
      <c r="S254" s="572"/>
      <c r="T254" s="572"/>
      <c r="U254" s="572"/>
      <c r="V254" s="573"/>
      <c r="W254" s="37" t="s">
        <v>73</v>
      </c>
      <c r="X254" s="569">
        <f>IFERROR(X249/H249,"0")+IFERROR(X250/H250,"0")+IFERROR(X251/H251,"0")+IFERROR(X252/H252,"0")+IFERROR(X253/H253,"0")</f>
        <v>75.092592592592595</v>
      </c>
      <c r="Y254" s="569">
        <f>IFERROR(Y249/H249,"0")+IFERROR(Y250/H250,"0")+IFERROR(Y251/H251,"0")+IFERROR(Y252/H252,"0")+IFERROR(Y253/H253,"0")</f>
        <v>76</v>
      </c>
      <c r="Z254" s="569">
        <f>IFERROR(IF(Z249="",0,Z249),"0")+IFERROR(IF(Z250="",0,Z250),"0")+IFERROR(IF(Z251="",0,Z251),"0")+IFERROR(IF(Z252="",0,Z252),"0")+IFERROR(IF(Z253="",0,Z253),"0")</f>
        <v>1.44248</v>
      </c>
      <c r="AA254" s="570"/>
      <c r="AB254" s="570"/>
      <c r="AC254" s="570"/>
    </row>
    <row r="255" spans="1:68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72</v>
      </c>
      <c r="Q255" s="572"/>
      <c r="R255" s="572"/>
      <c r="S255" s="572"/>
      <c r="T255" s="572"/>
      <c r="U255" s="572"/>
      <c r="V255" s="573"/>
      <c r="W255" s="37" t="s">
        <v>70</v>
      </c>
      <c r="X255" s="569">
        <f>IFERROR(SUM(X249:X253),"0")</f>
        <v>811</v>
      </c>
      <c r="Y255" s="569">
        <f>IFERROR(SUM(Y249:Y253),"0")</f>
        <v>820.80000000000007</v>
      </c>
      <c r="Z255" s="37"/>
      <c r="AA255" s="570"/>
      <c r="AB255" s="570"/>
      <c r="AC255" s="570"/>
    </row>
    <row r="256" spans="1:68" ht="16.5" customHeight="1" x14ac:dyDescent="0.25">
      <c r="A256" s="583" t="s">
        <v>418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customHeight="1" x14ac:dyDescent="0.25">
      <c r="A257" s="574" t="s">
        <v>103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8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25" t="s">
        <v>429</v>
      </c>
      <c r="Q261" s="581"/>
      <c r="R261" s="581"/>
      <c r="S261" s="581"/>
      <c r="T261" s="582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72</v>
      </c>
      <c r="Q262" s="572"/>
      <c r="R262" s="572"/>
      <c r="S262" s="572"/>
      <c r="T262" s="572"/>
      <c r="U262" s="572"/>
      <c r="V262" s="57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72</v>
      </c>
      <c r="Q263" s="572"/>
      <c r="R263" s="572"/>
      <c r="S263" s="572"/>
      <c r="T263" s="572"/>
      <c r="U263" s="572"/>
      <c r="V263" s="57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583" t="s">
        <v>431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customHeight="1" x14ac:dyDescent="0.25">
      <c r="A265" s="574" t="s">
        <v>74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8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72</v>
      </c>
      <c r="Q269" s="572"/>
      <c r="R269" s="572"/>
      <c r="S269" s="572"/>
      <c r="T269" s="572"/>
      <c r="U269" s="572"/>
      <c r="V269" s="57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72</v>
      </c>
      <c r="Q270" s="572"/>
      <c r="R270" s="572"/>
      <c r="S270" s="572"/>
      <c r="T270" s="572"/>
      <c r="U270" s="572"/>
      <c r="V270" s="57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583" t="s">
        <v>441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customHeight="1" x14ac:dyDescent="0.25">
      <c r="A272" s="574" t="s">
        <v>64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8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72</v>
      </c>
      <c r="Q274" s="572"/>
      <c r="R274" s="572"/>
      <c r="S274" s="572"/>
      <c r="T274" s="572"/>
      <c r="U274" s="572"/>
      <c r="V274" s="57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72</v>
      </c>
      <c r="Q275" s="572"/>
      <c r="R275" s="572"/>
      <c r="S275" s="572"/>
      <c r="T275" s="572"/>
      <c r="U275" s="572"/>
      <c r="V275" s="57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74" t="s">
        <v>74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72</v>
      </c>
      <c r="Q278" s="572"/>
      <c r="R278" s="572"/>
      <c r="S278" s="572"/>
      <c r="T278" s="572"/>
      <c r="U278" s="572"/>
      <c r="V278" s="57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72</v>
      </c>
      <c r="Q279" s="572"/>
      <c r="R279" s="572"/>
      <c r="S279" s="572"/>
      <c r="T279" s="572"/>
      <c r="U279" s="572"/>
      <c r="V279" s="57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583" t="s">
        <v>448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customHeight="1" x14ac:dyDescent="0.25">
      <c r="A281" s="574" t="s">
        <v>103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72</v>
      </c>
      <c r="Q283" s="572"/>
      <c r="R283" s="572"/>
      <c r="S283" s="572"/>
      <c r="T283" s="572"/>
      <c r="U283" s="572"/>
      <c r="V283" s="57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72</v>
      </c>
      <c r="Q284" s="572"/>
      <c r="R284" s="572"/>
      <c r="S284" s="572"/>
      <c r="T284" s="572"/>
      <c r="U284" s="572"/>
      <c r="V284" s="57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583" t="s">
        <v>453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customHeight="1" x14ac:dyDescent="0.25">
      <c r="A286" s="574" t="s">
        <v>103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8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6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8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70</v>
      </c>
      <c r="X289" s="567">
        <v>793</v>
      </c>
      <c r="Y289" s="568">
        <f t="shared" si="48"/>
        <v>799.2</v>
      </c>
      <c r="Z289" s="36">
        <f>IFERROR(IF(Y289=0,"",ROUNDUP(Y289/H289,0)*0.01898),"")</f>
        <v>1.40452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824.94027777777774</v>
      </c>
      <c r="BN289" s="64">
        <f t="shared" si="50"/>
        <v>831.39</v>
      </c>
      <c r="BO289" s="64">
        <f t="shared" si="51"/>
        <v>1.1472800925925926</v>
      </c>
      <c r="BP289" s="64">
        <f t="shared" si="52"/>
        <v>1.15625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70</v>
      </c>
      <c r="X290" s="567">
        <v>223</v>
      </c>
      <c r="Y290" s="568">
        <f t="shared" si="48"/>
        <v>226.8</v>
      </c>
      <c r="Z290" s="36">
        <f>IFERROR(IF(Y290=0,"",ROUNDUP(Y290/H290,0)*0.01898),"")</f>
        <v>0.39857999999999999</v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231.98194444444439</v>
      </c>
      <c r="BN290" s="64">
        <f t="shared" si="50"/>
        <v>235.93499999999997</v>
      </c>
      <c r="BO290" s="64">
        <f t="shared" si="51"/>
        <v>0.32262731481481477</v>
      </c>
      <c r="BP290" s="64">
        <f t="shared" si="52"/>
        <v>0.328125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70</v>
      </c>
      <c r="X291" s="567">
        <v>80</v>
      </c>
      <c r="Y291" s="568">
        <f t="shared" si="48"/>
        <v>80</v>
      </c>
      <c r="Z291" s="36">
        <f>IFERROR(IF(Y291=0,"",ROUNDUP(Y291/H291,0)*0.00902),"")</f>
        <v>0.1804</v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84.2</v>
      </c>
      <c r="BN291" s="64">
        <f t="shared" si="50"/>
        <v>84.2</v>
      </c>
      <c r="BO291" s="64">
        <f t="shared" si="51"/>
        <v>0.15151515151515152</v>
      </c>
      <c r="BP291" s="64">
        <f t="shared" si="52"/>
        <v>0.15151515151515152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70</v>
      </c>
      <c r="X292" s="567">
        <v>114</v>
      </c>
      <c r="Y292" s="568">
        <f t="shared" si="48"/>
        <v>116</v>
      </c>
      <c r="Z292" s="36">
        <f>IFERROR(IF(Y292=0,"",ROUNDUP(Y292/H292,0)*0.00902),"")</f>
        <v>0.26158000000000003</v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119.985</v>
      </c>
      <c r="BN292" s="64">
        <f t="shared" si="50"/>
        <v>122.09</v>
      </c>
      <c r="BO292" s="64">
        <f t="shared" si="51"/>
        <v>0.21590909090909091</v>
      </c>
      <c r="BP292" s="64">
        <f t="shared" si="52"/>
        <v>0.2196969696969697</v>
      </c>
    </row>
    <row r="293" spans="1:68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72</v>
      </c>
      <c r="Q293" s="572"/>
      <c r="R293" s="572"/>
      <c r="S293" s="572"/>
      <c r="T293" s="572"/>
      <c r="U293" s="572"/>
      <c r="V293" s="573"/>
      <c r="W293" s="37" t="s">
        <v>73</v>
      </c>
      <c r="X293" s="569">
        <f>IFERROR(X287/H287,"0")+IFERROR(X288/H288,"0")+IFERROR(X289/H289,"0")+IFERROR(X290/H290,"0")+IFERROR(X291/H291,"0")+IFERROR(X292/H292,"0")</f>
        <v>142.57407407407408</v>
      </c>
      <c r="Y293" s="569">
        <f>IFERROR(Y287/H287,"0")+IFERROR(Y288/H288,"0")+IFERROR(Y289/H289,"0")+IFERROR(Y290/H290,"0")+IFERROR(Y291/H291,"0")+IFERROR(Y292/H292,"0")</f>
        <v>144</v>
      </c>
      <c r="Z293" s="569">
        <f>IFERROR(IF(Z287="",0,Z287),"0")+IFERROR(IF(Z288="",0,Z288),"0")+IFERROR(IF(Z289="",0,Z289),"0")+IFERROR(IF(Z290="",0,Z290),"0")+IFERROR(IF(Z291="",0,Z291),"0")+IFERROR(IF(Z292="",0,Z292),"0")</f>
        <v>2.2450799999999997</v>
      </c>
      <c r="AA293" s="570"/>
      <c r="AB293" s="570"/>
      <c r="AC293" s="570"/>
    </row>
    <row r="294" spans="1:68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72</v>
      </c>
      <c r="Q294" s="572"/>
      <c r="R294" s="572"/>
      <c r="S294" s="572"/>
      <c r="T294" s="572"/>
      <c r="U294" s="572"/>
      <c r="V294" s="573"/>
      <c r="W294" s="37" t="s">
        <v>70</v>
      </c>
      <c r="X294" s="569">
        <f>IFERROR(SUM(X287:X292),"0")</f>
        <v>1210</v>
      </c>
      <c r="Y294" s="569">
        <f>IFERROR(SUM(Y287:Y292),"0")</f>
        <v>1222</v>
      </c>
      <c r="Z294" s="37"/>
      <c r="AA294" s="570"/>
      <c r="AB294" s="570"/>
      <c r="AC294" s="570"/>
    </row>
    <row r="295" spans="1:68" ht="14.25" customHeight="1" x14ac:dyDescent="0.25">
      <c r="A295" s="574" t="s">
        <v>64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70</v>
      </c>
      <c r="X296" s="567">
        <v>388</v>
      </c>
      <c r="Y296" s="568">
        <f t="shared" ref="Y296:Y302" si="53">IFERROR(IF(X296="",0,CEILING((X296/$H296),1)*$H296),"")</f>
        <v>390.6</v>
      </c>
      <c r="Z296" s="36">
        <f>IFERROR(IF(Y296=0,"",ROUNDUP(Y296/H296,0)*0.00902),"")</f>
        <v>0.83886000000000005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412.94285714285712</v>
      </c>
      <c r="BN296" s="64">
        <f t="shared" ref="BN296:BN302" si="55">IFERROR(Y296*I296/H296,"0")</f>
        <v>415.71</v>
      </c>
      <c r="BO296" s="64">
        <f t="shared" ref="BO296:BO302" si="56">IFERROR(1/J296*(X296/H296),"0")</f>
        <v>0.69985569985569984</v>
      </c>
      <c r="BP296" s="64">
        <f t="shared" ref="BP296:BP302" si="57">IFERROR(1/J296*(Y296/H296),"0")</f>
        <v>0.70454545454545459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70</v>
      </c>
      <c r="X297" s="567">
        <v>350</v>
      </c>
      <c r="Y297" s="568">
        <f t="shared" si="53"/>
        <v>352.8</v>
      </c>
      <c r="Z297" s="36">
        <f>IFERROR(IF(Y297=0,"",ROUNDUP(Y297/H297,0)*0.00902),"")</f>
        <v>0.75768000000000002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372.5</v>
      </c>
      <c r="BN297" s="64">
        <f t="shared" si="55"/>
        <v>375.48</v>
      </c>
      <c r="BO297" s="64">
        <f t="shared" si="56"/>
        <v>0.63131313131313127</v>
      </c>
      <c r="BP297" s="64">
        <f t="shared" si="57"/>
        <v>0.63636363636363635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6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70</v>
      </c>
      <c r="X300" s="567">
        <v>82</v>
      </c>
      <c r="Y300" s="568">
        <f t="shared" si="53"/>
        <v>84</v>
      </c>
      <c r="Z300" s="36">
        <f>IFERROR(IF(Y300=0,"",ROUNDUP(Y300/H300,0)*0.00502),"")</f>
        <v>0.20080000000000001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85.904761904761898</v>
      </c>
      <c r="BN300" s="64">
        <f t="shared" si="55"/>
        <v>88</v>
      </c>
      <c r="BO300" s="64">
        <f t="shared" si="56"/>
        <v>0.16687016687016687</v>
      </c>
      <c r="BP300" s="64">
        <f t="shared" si="57"/>
        <v>0.17094017094017094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9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70</v>
      </c>
      <c r="X302" s="567">
        <v>120</v>
      </c>
      <c r="Y302" s="568">
        <f t="shared" si="53"/>
        <v>120.60000000000001</v>
      </c>
      <c r="Z302" s="36">
        <f>IFERROR(IF(Y302=0,"",ROUNDUP(Y302/H302,0)*0.00651),"")</f>
        <v>0.43617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135.20000000000002</v>
      </c>
      <c r="BN302" s="64">
        <f t="shared" si="55"/>
        <v>135.876</v>
      </c>
      <c r="BO302" s="64">
        <f t="shared" si="56"/>
        <v>0.36630036630036633</v>
      </c>
      <c r="BP302" s="64">
        <f t="shared" si="57"/>
        <v>0.36813186813186816</v>
      </c>
    </row>
    <row r="303" spans="1:68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72</v>
      </c>
      <c r="Q303" s="572"/>
      <c r="R303" s="572"/>
      <c r="S303" s="572"/>
      <c r="T303" s="572"/>
      <c r="U303" s="572"/>
      <c r="V303" s="57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281.42857142857144</v>
      </c>
      <c r="Y303" s="569">
        <f>IFERROR(Y296/H296,"0")+IFERROR(Y297/H297,"0")+IFERROR(Y298/H298,"0")+IFERROR(Y299/H299,"0")+IFERROR(Y300/H300,"0")+IFERROR(Y301/H301,"0")+IFERROR(Y302/H302,"0")</f>
        <v>284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2.2335100000000003</v>
      </c>
      <c r="AA303" s="570"/>
      <c r="AB303" s="570"/>
      <c r="AC303" s="570"/>
    </row>
    <row r="304" spans="1:68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72</v>
      </c>
      <c r="Q304" s="572"/>
      <c r="R304" s="572"/>
      <c r="S304" s="572"/>
      <c r="T304" s="572"/>
      <c r="U304" s="572"/>
      <c r="V304" s="573"/>
      <c r="W304" s="37" t="s">
        <v>70</v>
      </c>
      <c r="X304" s="569">
        <f>IFERROR(SUM(X296:X302),"0")</f>
        <v>940</v>
      </c>
      <c r="Y304" s="569">
        <f>IFERROR(SUM(Y296:Y302),"0")</f>
        <v>948.00000000000011</v>
      </c>
      <c r="Z304" s="37"/>
      <c r="AA304" s="570"/>
      <c r="AB304" s="570"/>
      <c r="AC304" s="570"/>
    </row>
    <row r="305" spans="1:68" ht="14.25" customHeight="1" x14ac:dyDescent="0.25">
      <c r="A305" s="574" t="s">
        <v>74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70</v>
      </c>
      <c r="X306" s="567">
        <v>800</v>
      </c>
      <c r="Y306" s="568">
        <f>IFERROR(IF(X306="",0,CEILING((X306/$H306),1)*$H306),"")</f>
        <v>803.4</v>
      </c>
      <c r="Z306" s="36">
        <f>IFERROR(IF(Y306=0,"",ROUNDUP(Y306/H306,0)*0.01898),"")</f>
        <v>1.9549400000000001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852.61538461538476</v>
      </c>
      <c r="BN306" s="64">
        <f>IFERROR(Y306*I306/H306,"0")</f>
        <v>856.23900000000003</v>
      </c>
      <c r="BO306" s="64">
        <f>IFERROR(1/J306*(X306/H306),"0")</f>
        <v>1.6025641025641026</v>
      </c>
      <c r="BP306" s="64">
        <f>IFERROR(1/J306*(Y306/H306),"0")</f>
        <v>1.609375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70</v>
      </c>
      <c r="X309" s="567">
        <v>225</v>
      </c>
      <c r="Y309" s="568">
        <f>IFERROR(IF(X309="",0,CEILING((X309/$H309),1)*$H309),"")</f>
        <v>225</v>
      </c>
      <c r="Z309" s="36">
        <f>IFERROR(IF(Y309=0,"",ROUNDUP(Y309/H309,0)*0.00651),"")</f>
        <v>0.48825000000000002</v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243.45000000000002</v>
      </c>
      <c r="BN309" s="64">
        <f>IFERROR(Y309*I309/H309,"0")</f>
        <v>243.45000000000002</v>
      </c>
      <c r="BO309" s="64">
        <f>IFERROR(1/J309*(X309/H309),"0")</f>
        <v>0.41208791208791212</v>
      </c>
      <c r="BP309" s="64">
        <f>IFERROR(1/J309*(Y309/H309),"0")</f>
        <v>0.41208791208791212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8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72</v>
      </c>
      <c r="Q311" s="572"/>
      <c r="R311" s="572"/>
      <c r="S311" s="572"/>
      <c r="T311" s="572"/>
      <c r="U311" s="572"/>
      <c r="V311" s="573"/>
      <c r="W311" s="37" t="s">
        <v>73</v>
      </c>
      <c r="X311" s="569">
        <f>IFERROR(X306/H306,"0")+IFERROR(X307/H307,"0")+IFERROR(X308/H308,"0")+IFERROR(X309/H309,"0")+IFERROR(X310/H310,"0")</f>
        <v>177.56410256410257</v>
      </c>
      <c r="Y311" s="569">
        <f>IFERROR(Y306/H306,"0")+IFERROR(Y307/H307,"0")+IFERROR(Y308/H308,"0")+IFERROR(Y309/H309,"0")+IFERROR(Y310/H310,"0")</f>
        <v>178</v>
      </c>
      <c r="Z311" s="569">
        <f>IFERROR(IF(Z306="",0,Z306),"0")+IFERROR(IF(Z307="",0,Z307),"0")+IFERROR(IF(Z308="",0,Z308),"0")+IFERROR(IF(Z309="",0,Z309),"0")+IFERROR(IF(Z310="",0,Z310),"0")</f>
        <v>2.44319</v>
      </c>
      <c r="AA311" s="570"/>
      <c r="AB311" s="570"/>
      <c r="AC311" s="570"/>
    </row>
    <row r="312" spans="1:68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72</v>
      </c>
      <c r="Q312" s="572"/>
      <c r="R312" s="572"/>
      <c r="S312" s="572"/>
      <c r="T312" s="572"/>
      <c r="U312" s="572"/>
      <c r="V312" s="573"/>
      <c r="W312" s="37" t="s">
        <v>70</v>
      </c>
      <c r="X312" s="569">
        <f>IFERROR(SUM(X306:X310),"0")</f>
        <v>1025</v>
      </c>
      <c r="Y312" s="569">
        <f>IFERROR(SUM(Y306:Y310),"0")</f>
        <v>1028.4000000000001</v>
      </c>
      <c r="Z312" s="37"/>
      <c r="AA312" s="570"/>
      <c r="AB312" s="570"/>
      <c r="AC312" s="570"/>
    </row>
    <row r="313" spans="1:68" ht="14.25" customHeight="1" x14ac:dyDescent="0.25">
      <c r="A313" s="574" t="s">
        <v>174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7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70</v>
      </c>
      <c r="X314" s="567">
        <v>280</v>
      </c>
      <c r="Y314" s="568">
        <f>IFERROR(IF(X314="",0,CEILING((X314/$H314),1)*$H314),"")</f>
        <v>285.60000000000002</v>
      </c>
      <c r="Z314" s="36">
        <f>IFERROR(IF(Y314=0,"",ROUNDUP(Y314/H314,0)*0.01898),"")</f>
        <v>0.64532</v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297.3</v>
      </c>
      <c r="BN314" s="64">
        <f>IFERROR(Y314*I314/H314,"0")</f>
        <v>303.24600000000004</v>
      </c>
      <c r="BO314" s="64">
        <f>IFERROR(1/J314*(X314/H314),"0")</f>
        <v>0.52083333333333326</v>
      </c>
      <c r="BP314" s="64">
        <f>IFERROR(1/J314*(Y314/H314),"0")</f>
        <v>0.53125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70</v>
      </c>
      <c r="X315" s="567">
        <v>550</v>
      </c>
      <c r="Y315" s="568">
        <f>IFERROR(IF(X315="",0,CEILING((X315/$H315),1)*$H315),"")</f>
        <v>553.79999999999995</v>
      </c>
      <c r="Z315" s="36">
        <f>IFERROR(IF(Y315=0,"",ROUNDUP(Y315/H315,0)*0.01898),"")</f>
        <v>1.34758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586.59615384615392</v>
      </c>
      <c r="BN315" s="64">
        <f>IFERROR(Y315*I315/H315,"0")</f>
        <v>590.649</v>
      </c>
      <c r="BO315" s="64">
        <f>IFERROR(1/J315*(X315/H315),"0")</f>
        <v>1.1017628205128205</v>
      </c>
      <c r="BP315" s="64">
        <f>IFERROR(1/J315*(Y315/H315),"0")</f>
        <v>1.109375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8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70</v>
      </c>
      <c r="X316" s="567">
        <v>120</v>
      </c>
      <c r="Y316" s="568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127.41428571428571</v>
      </c>
      <c r="BN316" s="64">
        <f>IFERROR(Y316*I316/H316,"0")</f>
        <v>133.785</v>
      </c>
      <c r="BO316" s="64">
        <f>IFERROR(1/J316*(X316/H316),"0")</f>
        <v>0.2232142857142857</v>
      </c>
      <c r="BP316" s="64">
        <f>IFERROR(1/J316*(Y316/H316),"0")</f>
        <v>0.234375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72</v>
      </c>
      <c r="Q317" s="572"/>
      <c r="R317" s="572"/>
      <c r="S317" s="572"/>
      <c r="T317" s="572"/>
      <c r="U317" s="572"/>
      <c r="V317" s="573"/>
      <c r="W317" s="37" t="s">
        <v>73</v>
      </c>
      <c r="X317" s="569">
        <f>IFERROR(X314/H314,"0")+IFERROR(X315/H315,"0")+IFERROR(X316/H316,"0")</f>
        <v>118.13186813186812</v>
      </c>
      <c r="Y317" s="569">
        <f>IFERROR(Y314/H314,"0")+IFERROR(Y315/H315,"0")+IFERROR(Y316/H316,"0")</f>
        <v>120</v>
      </c>
      <c r="Z317" s="569">
        <f>IFERROR(IF(Z314="",0,Z314),"0")+IFERROR(IF(Z315="",0,Z315),"0")+IFERROR(IF(Z316="",0,Z316),"0")</f>
        <v>2.2776000000000001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72</v>
      </c>
      <c r="Q318" s="572"/>
      <c r="R318" s="572"/>
      <c r="S318" s="572"/>
      <c r="T318" s="572"/>
      <c r="U318" s="572"/>
      <c r="V318" s="573"/>
      <c r="W318" s="37" t="s">
        <v>70</v>
      </c>
      <c r="X318" s="569">
        <f>IFERROR(SUM(X314:X316),"0")</f>
        <v>950</v>
      </c>
      <c r="Y318" s="569">
        <f>IFERROR(SUM(Y314:Y316),"0")</f>
        <v>965.4</v>
      </c>
      <c r="Z318" s="37"/>
      <c r="AA318" s="570"/>
      <c r="AB318" s="570"/>
      <c r="AC318" s="570"/>
    </row>
    <row r="319" spans="1:68" ht="14.25" customHeight="1" x14ac:dyDescent="0.25">
      <c r="A319" s="574" t="s">
        <v>95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00" t="s">
        <v>516</v>
      </c>
      <c r="Q320" s="581"/>
      <c r="R320" s="581"/>
      <c r="S320" s="581"/>
      <c r="T320" s="582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13" t="s">
        <v>520</v>
      </c>
      <c r="Q321" s="581"/>
      <c r="R321" s="581"/>
      <c r="S321" s="581"/>
      <c r="T321" s="582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70</v>
      </c>
      <c r="X323" s="567">
        <v>43</v>
      </c>
      <c r="Y323" s="568">
        <f>IFERROR(IF(X323="",0,CEILING((X323/$H323),1)*$H323),"")</f>
        <v>43.349999999999994</v>
      </c>
      <c r="Z323" s="36">
        <f>IFERROR(IF(Y323=0,"",ROUNDUP(Y323/H323,0)*0.00651),"")</f>
        <v>0.11067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48.564705882352939</v>
      </c>
      <c r="BN323" s="64">
        <f>IFERROR(Y323*I323/H323,"0")</f>
        <v>48.96</v>
      </c>
      <c r="BO323" s="64">
        <f>IFERROR(1/J323*(X323/H323),"0")</f>
        <v>9.2652445593622068E-2</v>
      </c>
      <c r="BP323" s="64">
        <f>IFERROR(1/J323*(Y323/H323),"0")</f>
        <v>9.3406593406593408E-2</v>
      </c>
    </row>
    <row r="324" spans="1:68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72</v>
      </c>
      <c r="Q324" s="572"/>
      <c r="R324" s="572"/>
      <c r="S324" s="572"/>
      <c r="T324" s="572"/>
      <c r="U324" s="572"/>
      <c r="V324" s="573"/>
      <c r="W324" s="37" t="s">
        <v>73</v>
      </c>
      <c r="X324" s="569">
        <f>IFERROR(X320/H320,"0")+IFERROR(X321/H321,"0")+IFERROR(X322/H322,"0")+IFERROR(X323/H323,"0")</f>
        <v>16.862745098039216</v>
      </c>
      <c r="Y324" s="569">
        <f>IFERROR(Y320/H320,"0")+IFERROR(Y321/H321,"0")+IFERROR(Y322/H322,"0")+IFERROR(Y323/H323,"0")</f>
        <v>17</v>
      </c>
      <c r="Z324" s="569">
        <f>IFERROR(IF(Z320="",0,Z320),"0")+IFERROR(IF(Z321="",0,Z321),"0")+IFERROR(IF(Z322="",0,Z322),"0")+IFERROR(IF(Z323="",0,Z323),"0")</f>
        <v>0.11067</v>
      </c>
      <c r="AA324" s="570"/>
      <c r="AB324" s="570"/>
      <c r="AC324" s="570"/>
    </row>
    <row r="325" spans="1:68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72</v>
      </c>
      <c r="Q325" s="572"/>
      <c r="R325" s="572"/>
      <c r="S325" s="572"/>
      <c r="T325" s="572"/>
      <c r="U325" s="572"/>
      <c r="V325" s="573"/>
      <c r="W325" s="37" t="s">
        <v>70</v>
      </c>
      <c r="X325" s="569">
        <f>IFERROR(SUM(X320:X323),"0")</f>
        <v>43</v>
      </c>
      <c r="Y325" s="569">
        <f>IFERROR(SUM(Y320:Y323),"0")</f>
        <v>43.349999999999994</v>
      </c>
      <c r="Z325" s="37"/>
      <c r="AA325" s="570"/>
      <c r="AB325" s="570"/>
      <c r="AC325" s="570"/>
    </row>
    <row r="326" spans="1:68" ht="14.25" customHeight="1" x14ac:dyDescent="0.25">
      <c r="A326" s="574" t="s">
        <v>526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70</v>
      </c>
      <c r="X327" s="567">
        <v>30</v>
      </c>
      <c r="Y327" s="568">
        <f>IFERROR(IF(X327="",0,CEILING((X327/$H327),1)*$H327),"")</f>
        <v>30</v>
      </c>
      <c r="Z327" s="36">
        <f>IFERROR(IF(Y327=0,"",ROUNDUP(Y327/H327,0)*0.00474),"")</f>
        <v>7.110000000000001E-2</v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33.6</v>
      </c>
      <c r="BN327" s="64">
        <f>IFERROR(Y327*I327/H327,"0")</f>
        <v>33.6</v>
      </c>
      <c r="BO327" s="64">
        <f>IFERROR(1/J327*(X327/H327),"0")</f>
        <v>6.3025210084033612E-2</v>
      </c>
      <c r="BP327" s="64">
        <f>IFERROR(1/J327*(Y327/H327),"0")</f>
        <v>6.3025210084033612E-2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70</v>
      </c>
      <c r="X329" s="567">
        <v>50</v>
      </c>
      <c r="Y329" s="568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72</v>
      </c>
      <c r="Q330" s="572"/>
      <c r="R330" s="572"/>
      <c r="S330" s="572"/>
      <c r="T330" s="572"/>
      <c r="U330" s="572"/>
      <c r="V330" s="573"/>
      <c r="W330" s="37" t="s">
        <v>73</v>
      </c>
      <c r="X330" s="569">
        <f>IFERROR(X327/H327,"0")+IFERROR(X328/H328,"0")+IFERROR(X329/H329,"0")</f>
        <v>40</v>
      </c>
      <c r="Y330" s="569">
        <f>IFERROR(Y327/H327,"0")+IFERROR(Y328/H328,"0")+IFERROR(Y329/H329,"0")</f>
        <v>40</v>
      </c>
      <c r="Z330" s="569">
        <f>IFERROR(IF(Z327="",0,Z327),"0")+IFERROR(IF(Z328="",0,Z328),"0")+IFERROR(IF(Z329="",0,Z329),"0")</f>
        <v>0.18960000000000002</v>
      </c>
      <c r="AA330" s="570"/>
      <c r="AB330" s="570"/>
      <c r="AC330" s="570"/>
    </row>
    <row r="331" spans="1:68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72</v>
      </c>
      <c r="Q331" s="572"/>
      <c r="R331" s="572"/>
      <c r="S331" s="572"/>
      <c r="T331" s="572"/>
      <c r="U331" s="572"/>
      <c r="V331" s="573"/>
      <c r="W331" s="37" t="s">
        <v>70</v>
      </c>
      <c r="X331" s="569">
        <f>IFERROR(SUM(X327:X329),"0")</f>
        <v>80</v>
      </c>
      <c r="Y331" s="569">
        <f>IFERROR(SUM(Y327:Y329),"0")</f>
        <v>80</v>
      </c>
      <c r="Z331" s="37"/>
      <c r="AA331" s="570"/>
      <c r="AB331" s="570"/>
      <c r="AC331" s="570"/>
    </row>
    <row r="332" spans="1:68" ht="16.5" customHeight="1" x14ac:dyDescent="0.25">
      <c r="A332" s="583" t="s">
        <v>535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customHeight="1" x14ac:dyDescent="0.25">
      <c r="A333" s="574" t="s">
        <v>74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70</v>
      </c>
      <c r="X335" s="567">
        <v>385</v>
      </c>
      <c r="Y335" s="568">
        <f>IFERROR(IF(X335="",0,CEILING((X335/$H335),1)*$H335),"")</f>
        <v>386.40000000000003</v>
      </c>
      <c r="Z335" s="36">
        <f>IFERROR(IF(Y335=0,"",ROUNDUP(Y335/H335,0)*0.00651),"")</f>
        <v>1.19784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431.2</v>
      </c>
      <c r="BN335" s="64">
        <f>IFERROR(Y335*I335/H335,"0")</f>
        <v>432.76799999999997</v>
      </c>
      <c r="BO335" s="64">
        <f>IFERROR(1/J335*(X335/H335),"0")</f>
        <v>1.0073260073260073</v>
      </c>
      <c r="BP335" s="64">
        <f>IFERROR(1/J335*(Y335/H335),"0")</f>
        <v>1.0109890109890112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6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70</v>
      </c>
      <c r="X336" s="567">
        <v>175</v>
      </c>
      <c r="Y336" s="568">
        <f>IFERROR(IF(X336="",0,CEILING((X336/$H336),1)*$H336),"")</f>
        <v>176.4</v>
      </c>
      <c r="Z336" s="36">
        <f>IFERROR(IF(Y336=0,"",ROUNDUP(Y336/H336,0)*0.00651),"")</f>
        <v>0.54683999999999999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195</v>
      </c>
      <c r="BN336" s="64">
        <f>IFERROR(Y336*I336/H336,"0")</f>
        <v>196.56</v>
      </c>
      <c r="BO336" s="64">
        <f>IFERROR(1/J336*(X336/H336),"0")</f>
        <v>0.45787545787545786</v>
      </c>
      <c r="BP336" s="64">
        <f>IFERROR(1/J336*(Y336/H336),"0")</f>
        <v>0.46153846153846156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72</v>
      </c>
      <c r="Q337" s="572"/>
      <c r="R337" s="572"/>
      <c r="S337" s="572"/>
      <c r="T337" s="572"/>
      <c r="U337" s="572"/>
      <c r="V337" s="573"/>
      <c r="W337" s="37" t="s">
        <v>73</v>
      </c>
      <c r="X337" s="569">
        <f>IFERROR(X334/H334,"0")+IFERROR(X335/H335,"0")+IFERROR(X336/H336,"0")</f>
        <v>266.66666666666663</v>
      </c>
      <c r="Y337" s="569">
        <f>IFERROR(Y334/H334,"0")+IFERROR(Y335/H335,"0")+IFERROR(Y336/H336,"0")</f>
        <v>268</v>
      </c>
      <c r="Z337" s="569">
        <f>IFERROR(IF(Z334="",0,Z334),"0")+IFERROR(IF(Z335="",0,Z335),"0")+IFERROR(IF(Z336="",0,Z336),"0")</f>
        <v>1.74468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72</v>
      </c>
      <c r="Q338" s="572"/>
      <c r="R338" s="572"/>
      <c r="S338" s="572"/>
      <c r="T338" s="572"/>
      <c r="U338" s="572"/>
      <c r="V338" s="573"/>
      <c r="W338" s="37" t="s">
        <v>70</v>
      </c>
      <c r="X338" s="569">
        <f>IFERROR(SUM(X334:X336),"0")</f>
        <v>560</v>
      </c>
      <c r="Y338" s="569">
        <f>IFERROR(SUM(Y334:Y336),"0")</f>
        <v>562.80000000000007</v>
      </c>
      <c r="Z338" s="37"/>
      <c r="AA338" s="570"/>
      <c r="AB338" s="570"/>
      <c r="AC338" s="570"/>
    </row>
    <row r="339" spans="1:68" ht="27.75" customHeight="1" x14ac:dyDescent="0.2">
      <c r="A339" s="596" t="s">
        <v>545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customHeight="1" x14ac:dyDescent="0.25">
      <c r="A340" s="583" t="s">
        <v>546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customHeight="1" x14ac:dyDescent="0.25">
      <c r="A341" s="574" t="s">
        <v>103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6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70</v>
      </c>
      <c r="X342" s="567">
        <v>250</v>
      </c>
      <c r="Y342" s="568">
        <f t="shared" ref="Y342:Y348" si="58">IFERROR(IF(X342="",0,CEILING((X342/$H342),1)*$H342),"")</f>
        <v>255</v>
      </c>
      <c r="Z342" s="36">
        <f>IFERROR(IF(Y342=0,"",ROUNDUP(Y342/H342,0)*0.02175),"")</f>
        <v>0.36974999999999997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258</v>
      </c>
      <c r="BN342" s="64">
        <f t="shared" ref="BN342:BN348" si="60">IFERROR(Y342*I342/H342,"0")</f>
        <v>263.16000000000003</v>
      </c>
      <c r="BO342" s="64">
        <f t="shared" ref="BO342:BO348" si="61">IFERROR(1/J342*(X342/H342),"0")</f>
        <v>0.34722222222222221</v>
      </c>
      <c r="BP342" s="64">
        <f t="shared" ref="BP342:BP348" si="62">IFERROR(1/J342*(Y342/H342),"0")</f>
        <v>0.35416666666666663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70</v>
      </c>
      <c r="X343" s="567">
        <v>450</v>
      </c>
      <c r="Y343" s="568">
        <f t="shared" si="58"/>
        <v>450</v>
      </c>
      <c r="Z343" s="36">
        <f>IFERROR(IF(Y343=0,"",ROUNDUP(Y343/H343,0)*0.02175),"")</f>
        <v>0.65249999999999997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464.4</v>
      </c>
      <c r="BN343" s="64">
        <f t="shared" si="60"/>
        <v>464.4</v>
      </c>
      <c r="BO343" s="64">
        <f t="shared" si="61"/>
        <v>0.625</v>
      </c>
      <c r="BP343" s="64">
        <f t="shared" si="62"/>
        <v>0.625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6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70</v>
      </c>
      <c r="X344" s="567">
        <v>2028</v>
      </c>
      <c r="Y344" s="568">
        <f t="shared" si="58"/>
        <v>2040</v>
      </c>
      <c r="Z344" s="36">
        <f>IFERROR(IF(Y344=0,"",ROUNDUP(Y344/H344,0)*0.02175),"")</f>
        <v>2.9579999999999997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2092.8960000000002</v>
      </c>
      <c r="BN344" s="64">
        <f t="shared" si="60"/>
        <v>2105.2800000000002</v>
      </c>
      <c r="BO344" s="64">
        <f t="shared" si="61"/>
        <v>2.8166666666666664</v>
      </c>
      <c r="BP344" s="64">
        <f t="shared" si="62"/>
        <v>2.833333333333333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1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70</v>
      </c>
      <c r="X347" s="567">
        <v>70</v>
      </c>
      <c r="Y347" s="568">
        <f t="shared" si="58"/>
        <v>70</v>
      </c>
      <c r="Z347" s="36">
        <f>IFERROR(IF(Y347=0,"",ROUNDUP(Y347/H347,0)*0.00902),"")</f>
        <v>0.12628</v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72.94</v>
      </c>
      <c r="BN347" s="64">
        <f t="shared" si="60"/>
        <v>72.94</v>
      </c>
      <c r="BO347" s="64">
        <f t="shared" si="61"/>
        <v>0.10606060606060606</v>
      </c>
      <c r="BP347" s="64">
        <f t="shared" si="62"/>
        <v>0.10606060606060606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70</v>
      </c>
      <c r="X348" s="567">
        <v>150</v>
      </c>
      <c r="Y348" s="568">
        <f t="shared" si="58"/>
        <v>150</v>
      </c>
      <c r="Z348" s="36">
        <f>IFERROR(IF(Y348=0,"",ROUNDUP(Y348/H348,0)*0.00902),"")</f>
        <v>0.27060000000000001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156.30000000000001</v>
      </c>
      <c r="BN348" s="64">
        <f t="shared" si="60"/>
        <v>156.30000000000001</v>
      </c>
      <c r="BO348" s="64">
        <f t="shared" si="61"/>
        <v>0.22727272727272729</v>
      </c>
      <c r="BP348" s="64">
        <f t="shared" si="62"/>
        <v>0.22727272727272729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72</v>
      </c>
      <c r="Q349" s="572"/>
      <c r="R349" s="572"/>
      <c r="S349" s="572"/>
      <c r="T349" s="572"/>
      <c r="U349" s="572"/>
      <c r="V349" s="57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225.86666666666667</v>
      </c>
      <c r="Y349" s="569">
        <f>IFERROR(Y342/H342,"0")+IFERROR(Y343/H343,"0")+IFERROR(Y344/H344,"0")+IFERROR(Y345/H345,"0")+IFERROR(Y346/H346,"0")+IFERROR(Y347/H347,"0")+IFERROR(Y348/H348,"0")</f>
        <v>227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4.3771300000000002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72</v>
      </c>
      <c r="Q350" s="572"/>
      <c r="R350" s="572"/>
      <c r="S350" s="572"/>
      <c r="T350" s="572"/>
      <c r="U350" s="572"/>
      <c r="V350" s="573"/>
      <c r="W350" s="37" t="s">
        <v>70</v>
      </c>
      <c r="X350" s="569">
        <f>IFERROR(SUM(X342:X348),"0")</f>
        <v>2948</v>
      </c>
      <c r="Y350" s="569">
        <f>IFERROR(SUM(Y342:Y348),"0")</f>
        <v>2965</v>
      </c>
      <c r="Z350" s="37"/>
      <c r="AA350" s="570"/>
      <c r="AB350" s="570"/>
      <c r="AC350" s="570"/>
    </row>
    <row r="351" spans="1:68" ht="14.25" customHeight="1" x14ac:dyDescent="0.25">
      <c r="A351" s="574" t="s">
        <v>139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70</v>
      </c>
      <c r="X352" s="567">
        <v>1700</v>
      </c>
      <c r="Y352" s="568">
        <f>IFERROR(IF(X352="",0,CEILING((X352/$H352),1)*$H352),"")</f>
        <v>1710</v>
      </c>
      <c r="Z352" s="36">
        <f>IFERROR(IF(Y352=0,"",ROUNDUP(Y352/H352,0)*0.02175),"")</f>
        <v>2.4794999999999998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1754.4</v>
      </c>
      <c r="BN352" s="64">
        <f>IFERROR(Y352*I352/H352,"0")</f>
        <v>1764.72</v>
      </c>
      <c r="BO352" s="64">
        <f>IFERROR(1/J352*(X352/H352),"0")</f>
        <v>2.3611111111111107</v>
      </c>
      <c r="BP352" s="64">
        <f>IFERROR(1/J352*(Y352/H352),"0")</f>
        <v>2.375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72</v>
      </c>
      <c r="Q354" s="572"/>
      <c r="R354" s="572"/>
      <c r="S354" s="572"/>
      <c r="T354" s="572"/>
      <c r="U354" s="572"/>
      <c r="V354" s="573"/>
      <c r="W354" s="37" t="s">
        <v>73</v>
      </c>
      <c r="X354" s="569">
        <f>IFERROR(X352/H352,"0")+IFERROR(X353/H353,"0")</f>
        <v>113.33333333333333</v>
      </c>
      <c r="Y354" s="569">
        <f>IFERROR(Y352/H352,"0")+IFERROR(Y353/H353,"0")</f>
        <v>114</v>
      </c>
      <c r="Z354" s="569">
        <f>IFERROR(IF(Z352="",0,Z352),"0")+IFERROR(IF(Z353="",0,Z353),"0")</f>
        <v>2.4794999999999998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72</v>
      </c>
      <c r="Q355" s="572"/>
      <c r="R355" s="572"/>
      <c r="S355" s="572"/>
      <c r="T355" s="572"/>
      <c r="U355" s="572"/>
      <c r="V355" s="573"/>
      <c r="W355" s="37" t="s">
        <v>70</v>
      </c>
      <c r="X355" s="569">
        <f>IFERROR(SUM(X352:X353),"0")</f>
        <v>1700</v>
      </c>
      <c r="Y355" s="569">
        <f>IFERROR(SUM(Y352:Y353),"0")</f>
        <v>1710</v>
      </c>
      <c r="Z355" s="37"/>
      <c r="AA355" s="570"/>
      <c r="AB355" s="570"/>
      <c r="AC355" s="570"/>
    </row>
    <row r="356" spans="1:68" ht="14.25" customHeight="1" x14ac:dyDescent="0.25">
      <c r="A356" s="574" t="s">
        <v>74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6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72</v>
      </c>
      <c r="Q359" s="572"/>
      <c r="R359" s="572"/>
      <c r="S359" s="572"/>
      <c r="T359" s="572"/>
      <c r="U359" s="572"/>
      <c r="V359" s="57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72</v>
      </c>
      <c r="Q360" s="572"/>
      <c r="R360" s="572"/>
      <c r="S360" s="572"/>
      <c r="T360" s="572"/>
      <c r="U360" s="572"/>
      <c r="V360" s="57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74" t="s">
        <v>174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72</v>
      </c>
      <c r="Q363" s="572"/>
      <c r="R363" s="572"/>
      <c r="S363" s="572"/>
      <c r="T363" s="572"/>
      <c r="U363" s="572"/>
      <c r="V363" s="57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72</v>
      </c>
      <c r="Q364" s="572"/>
      <c r="R364" s="572"/>
      <c r="S364" s="572"/>
      <c r="T364" s="572"/>
      <c r="U364" s="572"/>
      <c r="V364" s="57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583" t="s">
        <v>580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customHeight="1" x14ac:dyDescent="0.25">
      <c r="A366" s="574" t="s">
        <v>103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72</v>
      </c>
      <c r="Q371" s="572"/>
      <c r="R371" s="572"/>
      <c r="S371" s="572"/>
      <c r="T371" s="572"/>
      <c r="U371" s="572"/>
      <c r="V371" s="57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72</v>
      </c>
      <c r="Q372" s="572"/>
      <c r="R372" s="572"/>
      <c r="S372" s="572"/>
      <c r="T372" s="572"/>
      <c r="U372" s="572"/>
      <c r="V372" s="57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74" t="s">
        <v>64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72</v>
      </c>
      <c r="Q375" s="572"/>
      <c r="R375" s="572"/>
      <c r="S375" s="572"/>
      <c r="T375" s="572"/>
      <c r="U375" s="572"/>
      <c r="V375" s="57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72</v>
      </c>
      <c r="Q376" s="572"/>
      <c r="R376" s="572"/>
      <c r="S376" s="572"/>
      <c r="T376" s="572"/>
      <c r="U376" s="572"/>
      <c r="V376" s="57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74" t="s">
        <v>74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70</v>
      </c>
      <c r="X379" s="567">
        <v>180</v>
      </c>
      <c r="Y379" s="568">
        <f>IFERROR(IF(X379="",0,CEILING((X379/$H379),1)*$H379),"")</f>
        <v>180</v>
      </c>
      <c r="Z379" s="36">
        <f>IFERROR(IF(Y379=0,"",ROUNDUP(Y379/H379,0)*0.00651),"")</f>
        <v>0.48825000000000002</v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199.8</v>
      </c>
      <c r="BN379" s="64">
        <f>IFERROR(Y379*I379/H379,"0")</f>
        <v>199.8</v>
      </c>
      <c r="BO379" s="64">
        <f>IFERROR(1/J379*(X379/H379),"0")</f>
        <v>0.41208791208791212</v>
      </c>
      <c r="BP379" s="64">
        <f>IFERROR(1/J379*(Y379/H379),"0")</f>
        <v>0.41208791208791212</v>
      </c>
    </row>
    <row r="380" spans="1:68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72</v>
      </c>
      <c r="Q380" s="572"/>
      <c r="R380" s="572"/>
      <c r="S380" s="572"/>
      <c r="T380" s="572"/>
      <c r="U380" s="572"/>
      <c r="V380" s="573"/>
      <c r="W380" s="37" t="s">
        <v>73</v>
      </c>
      <c r="X380" s="569">
        <f>IFERROR(X378/H378,"0")+IFERROR(X379/H379,"0")</f>
        <v>75</v>
      </c>
      <c r="Y380" s="569">
        <f>IFERROR(Y378/H378,"0")+IFERROR(Y379/H379,"0")</f>
        <v>75</v>
      </c>
      <c r="Z380" s="569">
        <f>IFERROR(IF(Z378="",0,Z378),"0")+IFERROR(IF(Z379="",0,Z379),"0")</f>
        <v>0.48825000000000002</v>
      </c>
      <c r="AA380" s="570"/>
      <c r="AB380" s="570"/>
      <c r="AC380" s="570"/>
    </row>
    <row r="381" spans="1:68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72</v>
      </c>
      <c r="Q381" s="572"/>
      <c r="R381" s="572"/>
      <c r="S381" s="572"/>
      <c r="T381" s="572"/>
      <c r="U381" s="572"/>
      <c r="V381" s="573"/>
      <c r="W381" s="37" t="s">
        <v>70</v>
      </c>
      <c r="X381" s="569">
        <f>IFERROR(SUM(X378:X379),"0")</f>
        <v>180</v>
      </c>
      <c r="Y381" s="569">
        <f>IFERROR(SUM(Y378:Y379),"0")</f>
        <v>180</v>
      </c>
      <c r="Z381" s="37"/>
      <c r="AA381" s="570"/>
      <c r="AB381" s="570"/>
      <c r="AC381" s="570"/>
    </row>
    <row r="382" spans="1:68" ht="14.25" customHeight="1" x14ac:dyDescent="0.25">
      <c r="A382" s="574" t="s">
        <v>174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72</v>
      </c>
      <c r="Q384" s="572"/>
      <c r="R384" s="572"/>
      <c r="S384" s="572"/>
      <c r="T384" s="572"/>
      <c r="U384" s="572"/>
      <c r="V384" s="57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72</v>
      </c>
      <c r="Q385" s="572"/>
      <c r="R385" s="572"/>
      <c r="S385" s="572"/>
      <c r="T385" s="572"/>
      <c r="U385" s="572"/>
      <c r="V385" s="57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596" t="s">
        <v>602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customHeight="1" x14ac:dyDescent="0.25">
      <c r="A387" s="583" t="s">
        <v>603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customHeight="1" x14ac:dyDescent="0.25">
      <c r="A388" s="574" t="s">
        <v>64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9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9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8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72</v>
      </c>
      <c r="Q399" s="572"/>
      <c r="R399" s="572"/>
      <c r="S399" s="572"/>
      <c r="T399" s="572"/>
      <c r="U399" s="572"/>
      <c r="V399" s="57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72</v>
      </c>
      <c r="Q400" s="572"/>
      <c r="R400" s="572"/>
      <c r="S400" s="572"/>
      <c r="T400" s="572"/>
      <c r="U400" s="572"/>
      <c r="V400" s="57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74" t="s">
        <v>74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72</v>
      </c>
      <c r="Q404" s="572"/>
      <c r="R404" s="572"/>
      <c r="S404" s="572"/>
      <c r="T404" s="572"/>
      <c r="U404" s="572"/>
      <c r="V404" s="57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72</v>
      </c>
      <c r="Q405" s="572"/>
      <c r="R405" s="572"/>
      <c r="S405" s="572"/>
      <c r="T405" s="572"/>
      <c r="U405" s="572"/>
      <c r="V405" s="57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583" t="s">
        <v>635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customHeight="1" x14ac:dyDescent="0.25">
      <c r="A407" s="574" t="s">
        <v>139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72</v>
      </c>
      <c r="Q410" s="572"/>
      <c r="R410" s="572"/>
      <c r="S410" s="572"/>
      <c r="T410" s="572"/>
      <c r="U410" s="572"/>
      <c r="V410" s="57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72</v>
      </c>
      <c r="Q411" s="572"/>
      <c r="R411" s="572"/>
      <c r="S411" s="572"/>
      <c r="T411" s="572"/>
      <c r="U411" s="572"/>
      <c r="V411" s="57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74" t="s">
        <v>64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72</v>
      </c>
      <c r="Q417" s="572"/>
      <c r="R417" s="572"/>
      <c r="S417" s="572"/>
      <c r="T417" s="572"/>
      <c r="U417" s="572"/>
      <c r="V417" s="57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72</v>
      </c>
      <c r="Q418" s="572"/>
      <c r="R418" s="572"/>
      <c r="S418" s="572"/>
      <c r="T418" s="572"/>
      <c r="U418" s="572"/>
      <c r="V418" s="57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583" t="s">
        <v>653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customHeight="1" x14ac:dyDescent="0.25">
      <c r="A420" s="574" t="s">
        <v>64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72</v>
      </c>
      <c r="Q422" s="572"/>
      <c r="R422" s="572"/>
      <c r="S422" s="572"/>
      <c r="T422" s="572"/>
      <c r="U422" s="572"/>
      <c r="V422" s="57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72</v>
      </c>
      <c r="Q423" s="572"/>
      <c r="R423" s="572"/>
      <c r="S423" s="572"/>
      <c r="T423" s="572"/>
      <c r="U423" s="572"/>
      <c r="V423" s="57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583" t="s">
        <v>657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customHeight="1" x14ac:dyDescent="0.25">
      <c r="A425" s="574" t="s">
        <v>64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72</v>
      </c>
      <c r="Q427" s="572"/>
      <c r="R427" s="572"/>
      <c r="S427" s="572"/>
      <c r="T427" s="572"/>
      <c r="U427" s="572"/>
      <c r="V427" s="57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72</v>
      </c>
      <c r="Q428" s="572"/>
      <c r="R428" s="572"/>
      <c r="S428" s="572"/>
      <c r="T428" s="572"/>
      <c r="U428" s="572"/>
      <c r="V428" s="57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596" t="s">
        <v>661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customHeight="1" x14ac:dyDescent="0.25">
      <c r="A430" s="583" t="s">
        <v>661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customHeight="1" x14ac:dyDescent="0.25">
      <c r="A431" s="574" t="s">
        <v>103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6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0" t="s">
        <v>673</v>
      </c>
      <c r="Q435" s="581"/>
      <c r="R435" s="581"/>
      <c r="S435" s="581"/>
      <c r="T435" s="582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70</v>
      </c>
      <c r="X437" s="567">
        <v>55</v>
      </c>
      <c r="Y437" s="568">
        <f t="shared" si="69"/>
        <v>58.080000000000005</v>
      </c>
      <c r="Z437" s="36">
        <f t="shared" si="70"/>
        <v>0.13156000000000001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58.749999999999993</v>
      </c>
      <c r="BN437" s="64">
        <f t="shared" si="72"/>
        <v>62.040000000000006</v>
      </c>
      <c r="BO437" s="64">
        <f t="shared" si="73"/>
        <v>0.10016025641025642</v>
      </c>
      <c r="BP437" s="64">
        <f t="shared" si="74"/>
        <v>0.10576923076923078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01" t="s">
        <v>691</v>
      </c>
      <c r="Q442" s="581"/>
      <c r="R442" s="581"/>
      <c r="S442" s="581"/>
      <c r="T442" s="582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72</v>
      </c>
      <c r="Q447" s="572"/>
      <c r="R447" s="572"/>
      <c r="S447" s="572"/>
      <c r="T447" s="572"/>
      <c r="U447" s="572"/>
      <c r="V447" s="57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10.416666666666666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11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0.13156000000000001</v>
      </c>
      <c r="AA447" s="570"/>
      <c r="AB447" s="570"/>
      <c r="AC447" s="570"/>
    </row>
    <row r="448" spans="1:68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72</v>
      </c>
      <c r="Q448" s="572"/>
      <c r="R448" s="572"/>
      <c r="S448" s="572"/>
      <c r="T448" s="572"/>
      <c r="U448" s="572"/>
      <c r="V448" s="573"/>
      <c r="W448" s="37" t="s">
        <v>70</v>
      </c>
      <c r="X448" s="569">
        <f>IFERROR(SUM(X432:X446),"0")</f>
        <v>55</v>
      </c>
      <c r="Y448" s="569">
        <f>IFERROR(SUM(Y432:Y446),"0")</f>
        <v>58.080000000000005</v>
      </c>
      <c r="Z448" s="37"/>
      <c r="AA448" s="570"/>
      <c r="AB448" s="570"/>
      <c r="AC448" s="570"/>
    </row>
    <row r="449" spans="1:68" ht="14.25" customHeight="1" x14ac:dyDescent="0.25">
      <c r="A449" s="574" t="s">
        <v>139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70</v>
      </c>
      <c r="X450" s="567">
        <v>42</v>
      </c>
      <c r="Y450" s="568">
        <f>IFERROR(IF(X450="",0,CEILING((X450/$H450),1)*$H450),"")</f>
        <v>42.24</v>
      </c>
      <c r="Z450" s="36">
        <f>IFERROR(IF(Y450=0,"",ROUNDUP(Y450/H450,0)*0.01196),"")</f>
        <v>9.5680000000000001E-2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44.86363636363636</v>
      </c>
      <c r="BN450" s="64">
        <f>IFERROR(Y450*I450/H450,"0")</f>
        <v>45.12</v>
      </c>
      <c r="BO450" s="64">
        <f>IFERROR(1/J450*(X450/H450),"0")</f>
        <v>7.6486013986013984E-2</v>
      </c>
      <c r="BP450" s="64">
        <f>IFERROR(1/J450*(Y450/H450),"0")</f>
        <v>7.6923076923076927E-2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72</v>
      </c>
      <c r="Q453" s="572"/>
      <c r="R453" s="572"/>
      <c r="S453" s="572"/>
      <c r="T453" s="572"/>
      <c r="U453" s="572"/>
      <c r="V453" s="573"/>
      <c r="W453" s="37" t="s">
        <v>73</v>
      </c>
      <c r="X453" s="569">
        <f>IFERROR(X450/H450,"0")+IFERROR(X451/H451,"0")+IFERROR(X452/H452,"0")</f>
        <v>7.9545454545454541</v>
      </c>
      <c r="Y453" s="569">
        <f>IFERROR(Y450/H450,"0")+IFERROR(Y451/H451,"0")+IFERROR(Y452/H452,"0")</f>
        <v>8</v>
      </c>
      <c r="Z453" s="569">
        <f>IFERROR(IF(Z450="",0,Z450),"0")+IFERROR(IF(Z451="",0,Z451),"0")+IFERROR(IF(Z452="",0,Z452),"0")</f>
        <v>9.5680000000000001E-2</v>
      </c>
      <c r="AA453" s="570"/>
      <c r="AB453" s="570"/>
      <c r="AC453" s="570"/>
    </row>
    <row r="454" spans="1:68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72</v>
      </c>
      <c r="Q454" s="572"/>
      <c r="R454" s="572"/>
      <c r="S454" s="572"/>
      <c r="T454" s="572"/>
      <c r="U454" s="572"/>
      <c r="V454" s="573"/>
      <c r="W454" s="37" t="s">
        <v>70</v>
      </c>
      <c r="X454" s="569">
        <f>IFERROR(SUM(X450:X452),"0")</f>
        <v>42</v>
      </c>
      <c r="Y454" s="569">
        <f>IFERROR(SUM(Y450:Y452),"0")</f>
        <v>42.24</v>
      </c>
      <c r="Z454" s="37"/>
      <c r="AA454" s="570"/>
      <c r="AB454" s="570"/>
      <c r="AC454" s="570"/>
    </row>
    <row r="455" spans="1:68" ht="14.25" customHeight="1" x14ac:dyDescent="0.25">
      <c r="A455" s="574" t="s">
        <v>64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70</v>
      </c>
      <c r="X456" s="567">
        <v>50</v>
      </c>
      <c r="Y456" s="568">
        <f t="shared" ref="Y456:Y462" si="75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53.409090909090907</v>
      </c>
      <c r="BN456" s="64">
        <f t="shared" ref="BN456:BN462" si="77">IFERROR(Y456*I456/H456,"0")</f>
        <v>56.400000000000006</v>
      </c>
      <c r="BO456" s="64">
        <f t="shared" ref="BO456:BO462" si="78">IFERROR(1/J456*(X456/H456),"0")</f>
        <v>9.1054778554778545E-2</v>
      </c>
      <c r="BP456" s="64">
        <f t="shared" ref="BP456:BP462" si="79">IFERROR(1/J456*(Y456/H456),"0")</f>
        <v>9.6153846153846159E-2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70</v>
      </c>
      <c r="X458" s="567">
        <v>180</v>
      </c>
      <c r="Y458" s="568">
        <f t="shared" si="75"/>
        <v>184.8</v>
      </c>
      <c r="Z458" s="36">
        <f>IFERROR(IF(Y458=0,"",ROUNDUP(Y458/H458,0)*0.01196),"")</f>
        <v>0.41860000000000003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192.27272727272725</v>
      </c>
      <c r="BN458" s="64">
        <f t="shared" si="77"/>
        <v>197.39999999999998</v>
      </c>
      <c r="BO458" s="64">
        <f t="shared" si="78"/>
        <v>0.32779720279720276</v>
      </c>
      <c r="BP458" s="64">
        <f t="shared" si="79"/>
        <v>0.33653846153846156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6">
        <v>4680115882072</v>
      </c>
      <c r="E459" s="577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6">
        <v>4680115882072</v>
      </c>
      <c r="E460" s="577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72</v>
      </c>
      <c r="Q463" s="572"/>
      <c r="R463" s="572"/>
      <c r="S463" s="572"/>
      <c r="T463" s="572"/>
      <c r="U463" s="572"/>
      <c r="V463" s="57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43.560606060606055</v>
      </c>
      <c r="Y463" s="569">
        <f>IFERROR(Y456/H456,"0")+IFERROR(Y457/H457,"0")+IFERROR(Y458/H458,"0")+IFERROR(Y459/H459,"0")+IFERROR(Y460/H460,"0")+IFERROR(Y461/H461,"0")+IFERROR(Y462/H462,"0")</f>
        <v>45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0.53820000000000001</v>
      </c>
      <c r="AA463" s="570"/>
      <c r="AB463" s="570"/>
      <c r="AC463" s="570"/>
    </row>
    <row r="464" spans="1:68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72</v>
      </c>
      <c r="Q464" s="572"/>
      <c r="R464" s="572"/>
      <c r="S464" s="572"/>
      <c r="T464" s="572"/>
      <c r="U464" s="572"/>
      <c r="V464" s="573"/>
      <c r="W464" s="37" t="s">
        <v>70</v>
      </c>
      <c r="X464" s="569">
        <f>IFERROR(SUM(X456:X462),"0")</f>
        <v>230</v>
      </c>
      <c r="Y464" s="569">
        <f>IFERROR(SUM(Y456:Y462),"0")</f>
        <v>237.60000000000002</v>
      </c>
      <c r="Z464" s="37"/>
      <c r="AA464" s="570"/>
      <c r="AB464" s="570"/>
      <c r="AC464" s="570"/>
    </row>
    <row r="465" spans="1:68" ht="14.25" customHeight="1" x14ac:dyDescent="0.25">
      <c r="A465" s="574" t="s">
        <v>74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72</v>
      </c>
      <c r="Q469" s="572"/>
      <c r="R469" s="572"/>
      <c r="S469" s="572"/>
      <c r="T469" s="572"/>
      <c r="U469" s="572"/>
      <c r="V469" s="57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72</v>
      </c>
      <c r="Q470" s="572"/>
      <c r="R470" s="572"/>
      <c r="S470" s="572"/>
      <c r="T470" s="572"/>
      <c r="U470" s="572"/>
      <c r="V470" s="57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596" t="s">
        <v>731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customHeight="1" x14ac:dyDescent="0.25">
      <c r="A472" s="583" t="s">
        <v>731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customHeight="1" x14ac:dyDescent="0.25">
      <c r="A473" s="574" t="s">
        <v>103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77" t="s">
        <v>734</v>
      </c>
      <c r="Q474" s="581"/>
      <c r="R474" s="581"/>
      <c r="S474" s="581"/>
      <c r="T474" s="582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73" t="s">
        <v>738</v>
      </c>
      <c r="Q475" s="581"/>
      <c r="R475" s="581"/>
      <c r="S475" s="581"/>
      <c r="T475" s="582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3" t="s">
        <v>742</v>
      </c>
      <c r="Q476" s="581"/>
      <c r="R476" s="581"/>
      <c r="S476" s="581"/>
      <c r="T476" s="582"/>
      <c r="U476" s="34"/>
      <c r="V476" s="34"/>
      <c r="W476" s="35" t="s">
        <v>70</v>
      </c>
      <c r="X476" s="567">
        <v>352</v>
      </c>
      <c r="Y476" s="568">
        <f>IFERROR(IF(X476="",0,CEILING((X476/$H476),1)*$H476),"")</f>
        <v>360</v>
      </c>
      <c r="Z476" s="36">
        <f>IFERROR(IF(Y476=0,"",ROUNDUP(Y476/H476,0)*0.01898),"")</f>
        <v>0.56940000000000002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364.76</v>
      </c>
      <c r="BN476" s="64">
        <f>IFERROR(Y476*I476/H476,"0")</f>
        <v>373.05</v>
      </c>
      <c r="BO476" s="64">
        <f>IFERROR(1/J476*(X476/H476),"0")</f>
        <v>0.45833333333333331</v>
      </c>
      <c r="BP476" s="64">
        <f>IFERROR(1/J476*(Y476/H476),"0")</f>
        <v>0.46875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6" t="s">
        <v>746</v>
      </c>
      <c r="Q477" s="581"/>
      <c r="R477" s="581"/>
      <c r="S477" s="581"/>
      <c r="T477" s="582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72</v>
      </c>
      <c r="Q478" s="572"/>
      <c r="R478" s="572"/>
      <c r="S478" s="572"/>
      <c r="T478" s="572"/>
      <c r="U478" s="572"/>
      <c r="V478" s="573"/>
      <c r="W478" s="37" t="s">
        <v>73</v>
      </c>
      <c r="X478" s="569">
        <f>IFERROR(X474/H474,"0")+IFERROR(X475/H475,"0")+IFERROR(X476/H476,"0")+IFERROR(X477/H477,"0")</f>
        <v>29.333333333333332</v>
      </c>
      <c r="Y478" s="569">
        <f>IFERROR(Y474/H474,"0")+IFERROR(Y475/H475,"0")+IFERROR(Y476/H476,"0")+IFERROR(Y477/H477,"0")</f>
        <v>30</v>
      </c>
      <c r="Z478" s="569">
        <f>IFERROR(IF(Z474="",0,Z474),"0")+IFERROR(IF(Z475="",0,Z475),"0")+IFERROR(IF(Z476="",0,Z476),"0")+IFERROR(IF(Z477="",0,Z477),"0")</f>
        <v>0.56940000000000002</v>
      </c>
      <c r="AA478" s="570"/>
      <c r="AB478" s="570"/>
      <c r="AC478" s="570"/>
    </row>
    <row r="479" spans="1:68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72</v>
      </c>
      <c r="Q479" s="572"/>
      <c r="R479" s="572"/>
      <c r="S479" s="572"/>
      <c r="T479" s="572"/>
      <c r="U479" s="572"/>
      <c r="V479" s="573"/>
      <c r="W479" s="37" t="s">
        <v>70</v>
      </c>
      <c r="X479" s="569">
        <f>IFERROR(SUM(X474:X477),"0")</f>
        <v>352</v>
      </c>
      <c r="Y479" s="569">
        <f>IFERROR(SUM(Y474:Y477),"0")</f>
        <v>360</v>
      </c>
      <c r="Z479" s="37"/>
      <c r="AA479" s="570"/>
      <c r="AB479" s="570"/>
      <c r="AC479" s="570"/>
    </row>
    <row r="480" spans="1:68" ht="14.25" customHeight="1" x14ac:dyDescent="0.25">
      <c r="A480" s="574" t="s">
        <v>139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815" t="s">
        <v>749</v>
      </c>
      <c r="Q481" s="581"/>
      <c r="R481" s="581"/>
      <c r="S481" s="581"/>
      <c r="T481" s="582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76" t="s">
        <v>752</v>
      </c>
      <c r="Q482" s="581"/>
      <c r="R482" s="581"/>
      <c r="S482" s="581"/>
      <c r="T482" s="582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21" t="s">
        <v>756</v>
      </c>
      <c r="Q483" s="581"/>
      <c r="R483" s="581"/>
      <c r="S483" s="581"/>
      <c r="T483" s="582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06" t="s">
        <v>759</v>
      </c>
      <c r="Q484" s="581"/>
      <c r="R484" s="581"/>
      <c r="S484" s="581"/>
      <c r="T484" s="582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74" t="s">
        <v>64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19" t="s">
        <v>763</v>
      </c>
      <c r="Q488" s="581"/>
      <c r="R488" s="581"/>
      <c r="S488" s="581"/>
      <c r="T488" s="582"/>
      <c r="U488" s="34"/>
      <c r="V488" s="34"/>
      <c r="W488" s="35" t="s">
        <v>70</v>
      </c>
      <c r="X488" s="567">
        <v>342</v>
      </c>
      <c r="Y488" s="568">
        <f>IFERROR(IF(X488="",0,CEILING((X488/$H488),1)*$H488),"")</f>
        <v>344.40000000000003</v>
      </c>
      <c r="Z488" s="36">
        <f>IFERROR(IF(Y488=0,"",ROUNDUP(Y488/H488,0)*0.00902),"")</f>
        <v>0.73964000000000008</v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363.98571428571427</v>
      </c>
      <c r="BN488" s="64">
        <f>IFERROR(Y488*I488/H488,"0")</f>
        <v>366.54</v>
      </c>
      <c r="BO488" s="64">
        <f>IFERROR(1/J488*(X488/H488),"0")</f>
        <v>0.61688311688311692</v>
      </c>
      <c r="BP488" s="64">
        <f>IFERROR(1/J488*(Y488/H488),"0")</f>
        <v>0.62121212121212122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1" t="s">
        <v>767</v>
      </c>
      <c r="Q489" s="581"/>
      <c r="R489" s="581"/>
      <c r="S489" s="581"/>
      <c r="T489" s="582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9">
        <f>IFERROR(X488/H488,"0")+IFERROR(X489/H489,"0")</f>
        <v>81.428571428571431</v>
      </c>
      <c r="Y490" s="569">
        <f>IFERROR(Y488/H488,"0")+IFERROR(Y489/H489,"0")</f>
        <v>82</v>
      </c>
      <c r="Z490" s="569">
        <f>IFERROR(IF(Z488="",0,Z488),"0")+IFERROR(IF(Z489="",0,Z489),"0")</f>
        <v>0.73964000000000008</v>
      </c>
      <c r="AA490" s="570"/>
      <c r="AB490" s="570"/>
      <c r="AC490" s="570"/>
    </row>
    <row r="491" spans="1:68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9">
        <f>IFERROR(SUM(X488:X489),"0")</f>
        <v>342</v>
      </c>
      <c r="Y491" s="569">
        <f>IFERROR(SUM(Y488:Y489),"0")</f>
        <v>344.40000000000003</v>
      </c>
      <c r="Z491" s="37"/>
      <c r="AA491" s="570"/>
      <c r="AB491" s="570"/>
      <c r="AC491" s="570"/>
    </row>
    <row r="492" spans="1:68" ht="14.25" customHeight="1" x14ac:dyDescent="0.25">
      <c r="A492" s="574" t="s">
        <v>74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802" t="s">
        <v>771</v>
      </c>
      <c r="Q493" s="581"/>
      <c r="R493" s="581"/>
      <c r="S493" s="581"/>
      <c r="T493" s="582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13" t="s">
        <v>775</v>
      </c>
      <c r="Q494" s="581"/>
      <c r="R494" s="581"/>
      <c r="S494" s="581"/>
      <c r="T494" s="582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74" t="s">
        <v>174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5" t="s">
        <v>778</v>
      </c>
      <c r="Q498" s="581"/>
      <c r="R498" s="581"/>
      <c r="S498" s="581"/>
      <c r="T498" s="582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612" t="s">
        <v>782</v>
      </c>
      <c r="Q499" s="581"/>
      <c r="R499" s="581"/>
      <c r="S499" s="581"/>
      <c r="T499" s="582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583" t="s">
        <v>784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customHeight="1" x14ac:dyDescent="0.25">
      <c r="A503" s="574" t="s">
        <v>139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33" t="s">
        <v>787</v>
      </c>
      <c r="Q504" s="581"/>
      <c r="R504" s="581"/>
      <c r="S504" s="581"/>
      <c r="T504" s="582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90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59"/>
      <c r="P507" s="731" t="s">
        <v>789</v>
      </c>
      <c r="Q507" s="732"/>
      <c r="R507" s="732"/>
      <c r="S507" s="732"/>
      <c r="T507" s="732"/>
      <c r="U507" s="732"/>
      <c r="V507" s="599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17591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17762.330000000005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59"/>
      <c r="P508" s="731" t="s">
        <v>790</v>
      </c>
      <c r="Q508" s="732"/>
      <c r="R508" s="732"/>
      <c r="S508" s="732"/>
      <c r="T508" s="732"/>
      <c r="U508" s="732"/>
      <c r="V508" s="599"/>
      <c r="W508" s="37" t="s">
        <v>70</v>
      </c>
      <c r="X508" s="569">
        <f>IFERROR(SUM(BM22:BM504),"0")</f>
        <v>18595.636451174101</v>
      </c>
      <c r="Y508" s="569">
        <f>IFERROR(SUM(BN22:BN504),"0")</f>
        <v>18776.59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59"/>
      <c r="P509" s="731" t="s">
        <v>791</v>
      </c>
      <c r="Q509" s="732"/>
      <c r="R509" s="732"/>
      <c r="S509" s="732"/>
      <c r="T509" s="732"/>
      <c r="U509" s="732"/>
      <c r="V509" s="599"/>
      <c r="W509" s="37" t="s">
        <v>792</v>
      </c>
      <c r="X509" s="38">
        <f>ROUNDUP(SUM(BO22:BO504),0)</f>
        <v>32</v>
      </c>
      <c r="Y509" s="38">
        <f>ROUNDUP(SUM(BP22:BP504),0)</f>
        <v>32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59"/>
      <c r="P510" s="731" t="s">
        <v>793</v>
      </c>
      <c r="Q510" s="732"/>
      <c r="R510" s="732"/>
      <c r="S510" s="732"/>
      <c r="T510" s="732"/>
      <c r="U510" s="732"/>
      <c r="V510" s="599"/>
      <c r="W510" s="37" t="s">
        <v>70</v>
      </c>
      <c r="X510" s="569">
        <f>GrossWeightTotal+PalletQtyTotal*25</f>
        <v>19395.636451174101</v>
      </c>
      <c r="Y510" s="569">
        <f>GrossWeightTotalR+PalletQtyTotalR*25</f>
        <v>19576.59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59"/>
      <c r="P511" s="731" t="s">
        <v>794</v>
      </c>
      <c r="Q511" s="732"/>
      <c r="R511" s="732"/>
      <c r="S511" s="732"/>
      <c r="T511" s="732"/>
      <c r="U511" s="732"/>
      <c r="V511" s="599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3511.9198589718203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3543</v>
      </c>
      <c r="Z511" s="37"/>
      <c r="AA511" s="570"/>
      <c r="AB511" s="570"/>
      <c r="AC511" s="570"/>
    </row>
    <row r="512" spans="1:68" ht="14.25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59"/>
      <c r="P512" s="731" t="s">
        <v>795</v>
      </c>
      <c r="Q512" s="732"/>
      <c r="R512" s="732"/>
      <c r="S512" s="732"/>
      <c r="T512" s="732"/>
      <c r="U512" s="732"/>
      <c r="V512" s="599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36.62501000000001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603" t="s">
        <v>101</v>
      </c>
      <c r="D514" s="661"/>
      <c r="E514" s="661"/>
      <c r="F514" s="661"/>
      <c r="G514" s="661"/>
      <c r="H514" s="608"/>
      <c r="I514" s="603" t="s">
        <v>258</v>
      </c>
      <c r="J514" s="661"/>
      <c r="K514" s="661"/>
      <c r="L514" s="661"/>
      <c r="M514" s="661"/>
      <c r="N514" s="661"/>
      <c r="O514" s="661"/>
      <c r="P514" s="661"/>
      <c r="Q514" s="661"/>
      <c r="R514" s="661"/>
      <c r="S514" s="608"/>
      <c r="T514" s="603" t="s">
        <v>545</v>
      </c>
      <c r="U514" s="608"/>
      <c r="V514" s="603" t="s">
        <v>602</v>
      </c>
      <c r="W514" s="661"/>
      <c r="X514" s="661"/>
      <c r="Y514" s="608"/>
      <c r="Z514" s="564" t="s">
        <v>661</v>
      </c>
      <c r="AA514" s="603" t="s">
        <v>731</v>
      </c>
      <c r="AB514" s="608"/>
      <c r="AC514" s="52"/>
      <c r="AF514" s="565"/>
    </row>
    <row r="515" spans="1:32" ht="14.25" customHeight="1" thickTop="1" x14ac:dyDescent="0.2">
      <c r="A515" s="729" t="s">
        <v>798</v>
      </c>
      <c r="B515" s="603" t="s">
        <v>63</v>
      </c>
      <c r="C515" s="603" t="s">
        <v>102</v>
      </c>
      <c r="D515" s="603" t="s">
        <v>119</v>
      </c>
      <c r="E515" s="603" t="s">
        <v>181</v>
      </c>
      <c r="F515" s="603" t="s">
        <v>204</v>
      </c>
      <c r="G515" s="603" t="s">
        <v>237</v>
      </c>
      <c r="H515" s="603" t="s">
        <v>101</v>
      </c>
      <c r="I515" s="603" t="s">
        <v>259</v>
      </c>
      <c r="J515" s="603" t="s">
        <v>299</v>
      </c>
      <c r="K515" s="603" t="s">
        <v>360</v>
      </c>
      <c r="L515" s="603" t="s">
        <v>402</v>
      </c>
      <c r="M515" s="603" t="s">
        <v>418</v>
      </c>
      <c r="N515" s="565"/>
      <c r="O515" s="603" t="s">
        <v>431</v>
      </c>
      <c r="P515" s="603" t="s">
        <v>441</v>
      </c>
      <c r="Q515" s="603" t="s">
        <v>448</v>
      </c>
      <c r="R515" s="603" t="s">
        <v>453</v>
      </c>
      <c r="S515" s="603" t="s">
        <v>535</v>
      </c>
      <c r="T515" s="603" t="s">
        <v>546</v>
      </c>
      <c r="U515" s="603" t="s">
        <v>580</v>
      </c>
      <c r="V515" s="603" t="s">
        <v>603</v>
      </c>
      <c r="W515" s="603" t="s">
        <v>635</v>
      </c>
      <c r="X515" s="603" t="s">
        <v>653</v>
      </c>
      <c r="Y515" s="603" t="s">
        <v>657</v>
      </c>
      <c r="Z515" s="603" t="s">
        <v>661</v>
      </c>
      <c r="AA515" s="603" t="s">
        <v>731</v>
      </c>
      <c r="AB515" s="603" t="s">
        <v>784</v>
      </c>
      <c r="AC515" s="52"/>
      <c r="AF515" s="565"/>
    </row>
    <row r="516" spans="1:32" ht="13.5" customHeight="1" thickBot="1" x14ac:dyDescent="0.25">
      <c r="A516" s="730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596.40000000000009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1537.2</v>
      </c>
      <c r="E517" s="46">
        <f>IFERROR(Y89*1,"0")+IFERROR(Y90*1,"0")+IFERROR(Y91*1,"0")+IFERROR(Y95*1,"0")+IFERROR(Y96*1,"0")+IFERROR(Y97*1,"0")+IFERROR(Y98*1,"0")+IFERROR(Y99*1,"0")+IFERROR(Y100*1,"0")</f>
        <v>902.52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731.16</v>
      </c>
      <c r="G517" s="46">
        <f>IFERROR(Y131*1,"0")+IFERROR(Y132*1,"0")+IFERROR(Y136*1,"0")+IFERROR(Y137*1,"0")</f>
        <v>186.16000000000003</v>
      </c>
      <c r="H517" s="46">
        <f>IFERROR(Y142*1,"0")+IFERROR(Y146*1,"0")+IFERROR(Y147*1,"0")+IFERROR(Y148*1,"0")</f>
        <v>243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617.82000000000005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1295.3999999999999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84.6</v>
      </c>
      <c r="L517" s="46">
        <f>IFERROR(Y249*1,"0")+IFERROR(Y250*1,"0")+IFERROR(Y251*1,"0")+IFERROR(Y252*1,"0")+IFERROR(Y253*1,"0")</f>
        <v>820.80000000000007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4287.1499999999996</v>
      </c>
      <c r="S517" s="46">
        <f>IFERROR(Y334*1,"0")+IFERROR(Y335*1,"0")+IFERROR(Y336*1,"0")</f>
        <v>562.80000000000007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4675</v>
      </c>
      <c r="U517" s="46">
        <f>IFERROR(Y367*1,"0")+IFERROR(Y368*1,"0")+IFERROR(Y369*1,"0")+IFERROR(Y370*1,"0")+IFERROR(Y374*1,"0")+IFERROR(Y378*1,"0")+IFERROR(Y379*1,"0")+IFERROR(Y383*1,"0")</f>
        <v>180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337.92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704.40000000000009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79:T79"/>
    <mergeCell ref="P244:T24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2025-07-11T06:18:41Z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