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43A3128-8B23-489A-894A-D68861F986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Y276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Y213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A10" i="1" l="1"/>
  <c r="Y32" i="1"/>
  <c r="Y44" i="1"/>
  <c r="Y65" i="1"/>
  <c r="Y71" i="1"/>
  <c r="BP77" i="1"/>
  <c r="BN77" i="1"/>
  <c r="Z77" i="1"/>
  <c r="Y79" i="1"/>
  <c r="BP102" i="1"/>
  <c r="BN102" i="1"/>
  <c r="Z102" i="1"/>
  <c r="Z105" i="1" s="1"/>
  <c r="BP110" i="1"/>
  <c r="BN110" i="1"/>
  <c r="Z110" i="1"/>
  <c r="Y112" i="1"/>
  <c r="BP166" i="1"/>
  <c r="BN166" i="1"/>
  <c r="Z166" i="1"/>
  <c r="BP195" i="1"/>
  <c r="BN195" i="1"/>
  <c r="Z195" i="1"/>
  <c r="Y201" i="1"/>
  <c r="BP251" i="1"/>
  <c r="BN251" i="1"/>
  <c r="Z251" i="1"/>
  <c r="BP269" i="1"/>
  <c r="BN269" i="1"/>
  <c r="Z269" i="1"/>
  <c r="R511" i="1"/>
  <c r="Y293" i="1"/>
  <c r="BP288" i="1"/>
  <c r="BN288" i="1"/>
  <c r="Z288" i="1"/>
  <c r="H9" i="1"/>
  <c r="Y24" i="1"/>
  <c r="Y59" i="1"/>
  <c r="Y84" i="1"/>
  <c r="BP81" i="1"/>
  <c r="BN81" i="1"/>
  <c r="Z81" i="1"/>
  <c r="Z83" i="1" s="1"/>
  <c r="Y98" i="1"/>
  <c r="BP93" i="1"/>
  <c r="BN93" i="1"/>
  <c r="Z93" i="1"/>
  <c r="Y119" i="1"/>
  <c r="BP114" i="1"/>
  <c r="BN114" i="1"/>
  <c r="Z114" i="1"/>
  <c r="BP122" i="1"/>
  <c r="BN122" i="1"/>
  <c r="Z122" i="1"/>
  <c r="Z123" i="1" s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83" i="1"/>
  <c r="BN183" i="1"/>
  <c r="Z183" i="1"/>
  <c r="Z184" i="1" s="1"/>
  <c r="Y190" i="1"/>
  <c r="BP187" i="1"/>
  <c r="BN187" i="1"/>
  <c r="Z187" i="1"/>
  <c r="Z189" i="1" s="1"/>
  <c r="BP199" i="1"/>
  <c r="BN199" i="1"/>
  <c r="Z199" i="1"/>
  <c r="Y212" i="1"/>
  <c r="BP203" i="1"/>
  <c r="BN203" i="1"/>
  <c r="Z203" i="1"/>
  <c r="BP207" i="1"/>
  <c r="BN207" i="1"/>
  <c r="Z207" i="1"/>
  <c r="BP211" i="1"/>
  <c r="BN211" i="1"/>
  <c r="Z211" i="1"/>
  <c r="Y218" i="1"/>
  <c r="BP215" i="1"/>
  <c r="BN215" i="1"/>
  <c r="Z215" i="1"/>
  <c r="Z217" i="1" s="1"/>
  <c r="Y217" i="1"/>
  <c r="BP242" i="1"/>
  <c r="BN242" i="1"/>
  <c r="Z242" i="1"/>
  <c r="Y255" i="1"/>
  <c r="BP261" i="1"/>
  <c r="BN261" i="1"/>
  <c r="Z261" i="1"/>
  <c r="Z263" i="1" s="1"/>
  <c r="Y264" i="1"/>
  <c r="Y271" i="1"/>
  <c r="P511" i="1"/>
  <c r="Y275" i="1"/>
  <c r="BP274" i="1"/>
  <c r="BN274" i="1"/>
  <c r="Z274" i="1"/>
  <c r="Z275" i="1" s="1"/>
  <c r="Y279" i="1"/>
  <c r="BP278" i="1"/>
  <c r="BN278" i="1"/>
  <c r="Z278" i="1"/>
  <c r="Z279" i="1" s="1"/>
  <c r="Q511" i="1"/>
  <c r="Y284" i="1"/>
  <c r="BP283" i="1"/>
  <c r="BN283" i="1"/>
  <c r="Z283" i="1"/>
  <c r="Z284" i="1" s="1"/>
  <c r="Y285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46" i="1"/>
  <c r="Z70" i="1"/>
  <c r="Z32" i="1"/>
  <c r="Y505" i="1"/>
  <c r="Y502" i="1"/>
  <c r="Z212" i="1"/>
  <c r="Z118" i="1"/>
  <c r="Z97" i="1"/>
  <c r="Z415" i="1"/>
  <c r="Y503" i="1"/>
  <c r="Z303" i="1"/>
  <c r="Y501" i="1"/>
  <c r="Z293" i="1"/>
  <c r="Z506" i="1" s="1"/>
  <c r="Y504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<sst xmlns="http://schemas.openxmlformats.org/spreadsheetml/2006/main" count="2208" uniqueCount="790">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</sst>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45914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240</v>
      </c>
      <c r="Y43" s="550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60</v>
      </c>
      <c r="Y44" s="551">
        <f>IFERROR(Y41/H41,"0")+IFERROR(Y42/H42,"0")+IFERROR(Y43/H43,"0")</f>
        <v>60</v>
      </c>
      <c r="Z44" s="551">
        <f>IFERROR(IF(Z41="",0,Z41),"0")+IFERROR(IF(Z42="",0,Z42),"0")+IFERROR(IF(Z43="",0,Z43),"0")</f>
        <v>0.54120000000000001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240</v>
      </c>
      <c r="Y45" s="551">
        <f>IFERROR(SUM(Y41:Y43),"0")</f>
        <v>240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129.25925925925927</v>
      </c>
      <c r="Y58" s="551">
        <f>IFERROR(Y52/H52,"0")+IFERROR(Y53/H53,"0")+IFERROR(Y54/H54,"0")+IFERROR(Y55/H55,"0")+IFERROR(Y56/H56,"0")+IFERROR(Y57/H57,"0")</f>
        <v>130</v>
      </c>
      <c r="Z58" s="551">
        <f>IFERROR(IF(Z52="",0,Z52),"0")+IFERROR(IF(Z53="",0,Z53),"0")+IFERROR(IF(Z54="",0,Z54),"0")+IFERROR(IF(Z55="",0,Z55),"0")+IFERROR(IF(Z56="",0,Z56),"0")+IFERROR(IF(Z57="",0,Z57),"0")</f>
        <v>1.2722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640</v>
      </c>
      <c r="Y59" s="551">
        <f>IFERROR(SUM(Y52:Y57),"0")</f>
        <v>648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45</v>
      </c>
      <c r="Y63" s="550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16.666666666666664</v>
      </c>
      <c r="Y64" s="551">
        <f>IFERROR(Y61/H61,"0")+IFERROR(Y62/H62,"0")+IFERROR(Y63/H63,"0")</f>
        <v>17</v>
      </c>
      <c r="Z64" s="551">
        <f>IFERROR(IF(Z61="",0,Z61),"0")+IFERROR(IF(Z62="",0,Z62),"0")+IFERROR(IF(Z63="",0,Z63),"0")</f>
        <v>0.11067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45</v>
      </c>
      <c r="Y65" s="551">
        <f>IFERROR(SUM(Y61:Y63),"0")</f>
        <v>45.900000000000006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167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100</v>
      </c>
      <c r="Y81" s="550">
        <f>IFERROR(IF(X81="",0,CEILING((X81/$H81),1)*$H81),"")</f>
        <v>101.39999999999999</v>
      </c>
      <c r="Z81" s="36">
        <f>IFERROR(IF(Y81=0,"",ROUNDUP(Y81/H81,0)*0.01898),"")</f>
        <v>0.24674000000000001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105.57692307692308</v>
      </c>
      <c r="BN81" s="64">
        <f>IFERROR(Y81*I81/H81,"0")</f>
        <v>107.05499999999999</v>
      </c>
      <c r="BO81" s="64">
        <f>IFERROR(1/J81*(X81/H81),"0")</f>
        <v>0.20032051282051283</v>
      </c>
      <c r="BP81" s="64">
        <f>IFERROR(1/J81*(Y81/H81),"0")</f>
        <v>0.203125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12.820512820512821</v>
      </c>
      <c r="Y83" s="551">
        <f>IFERROR(Y81/H81,"0")+IFERROR(Y82/H82,"0")</f>
        <v>13</v>
      </c>
      <c r="Z83" s="551">
        <f>IFERROR(IF(Z81="",0,Z81),"0")+IFERROR(IF(Z82="",0,Z82),"0")</f>
        <v>0.24674000000000001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100</v>
      </c>
      <c r="Y84" s="551">
        <f>IFERROR(SUM(Y81:Y82),"0")</f>
        <v>101.39999999999999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225</v>
      </c>
      <c r="Y89" s="550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68.518518518518519</v>
      </c>
      <c r="Y90" s="551">
        <f>IFERROR(Y87/H87,"0")+IFERROR(Y88/H88,"0")+IFERROR(Y89/H89,"0")</f>
        <v>69</v>
      </c>
      <c r="Z90" s="551">
        <f>IFERROR(IF(Z87="",0,Z87),"0")+IFERROR(IF(Z88="",0,Z88),"0")+IFERROR(IF(Z89="",0,Z89),"0")</f>
        <v>0.81162000000000001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425</v>
      </c>
      <c r="Y91" s="551">
        <f>IFERROR(SUM(Y87:Y89),"0")</f>
        <v>430.20000000000005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150</v>
      </c>
      <c r="Y93" s="550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405</v>
      </c>
      <c r="Y95" s="550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customHeight="1" x14ac:dyDescent="0.25">
      <c r="A96" s="54" t="s">
        <v>191</v>
      </c>
      <c r="B96" s="54" t="s">
        <v>192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168.51851851851853</v>
      </c>
      <c r="Y97" s="551">
        <f>IFERROR(Y93/H93,"0")+IFERROR(Y94/H94,"0")+IFERROR(Y95/H95,"0")+IFERROR(Y96/H96,"0")</f>
        <v>169</v>
      </c>
      <c r="Z97" s="551">
        <f>IFERROR(IF(Z93="",0,Z93),"0")+IFERROR(IF(Z94="",0,Z94),"0")+IFERROR(IF(Z95="",0,Z95),"0")+IFERROR(IF(Z96="",0,Z96),"0")</f>
        <v>1.3371200000000001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555</v>
      </c>
      <c r="Y98" s="551">
        <f>IFERROR(SUM(Y93:Y96),"0")</f>
        <v>558.9</v>
      </c>
      <c r="Z98" s="37"/>
      <c r="AA98" s="552"/>
      <c r="AB98" s="552"/>
      <c r="AC98" s="552"/>
    </row>
    <row r="99" spans="1:68" ht="16.5" customHeight="1" x14ac:dyDescent="0.25">
      <c r="A99" s="577" t="s">
        <v>194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60</v>
      </c>
      <c r="Y101" s="550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62.416666666666657</v>
      </c>
      <c r="BN101" s="64">
        <f>IFERROR(Y101*I101/H101,"0")</f>
        <v>67.410000000000011</v>
      </c>
      <c r="BO101" s="64">
        <f>IFERROR(1/J101*(X101/H101),"0")</f>
        <v>8.6805555555555552E-2</v>
      </c>
      <c r="BP101" s="64">
        <f>IFERROR(1/J101*(Y101/H101),"0")</f>
        <v>9.3750000000000014E-2</v>
      </c>
    </row>
    <row r="102" spans="1:68" ht="27" customHeight="1" x14ac:dyDescent="0.25">
      <c r="A102" s="54" t="s">
        <v>198</v>
      </c>
      <c r="B102" s="54" t="s">
        <v>199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225</v>
      </c>
      <c r="Y103" s="550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customHeight="1" x14ac:dyDescent="0.25">
      <c r="A104" s="54" t="s">
        <v>202</v>
      </c>
      <c r="B104" s="54" t="s">
        <v>203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55.555555555555557</v>
      </c>
      <c r="Y105" s="551">
        <f>IFERROR(Y101/H101,"0")+IFERROR(Y102/H102,"0")+IFERROR(Y103/H103,"0")+IFERROR(Y104/H104,"0")</f>
        <v>56</v>
      </c>
      <c r="Z105" s="551">
        <f>IFERROR(IF(Z101="",0,Z101),"0")+IFERROR(IF(Z102="",0,Z102),"0")+IFERROR(IF(Z103="",0,Z103),"0")+IFERROR(IF(Z104="",0,Z104),"0")</f>
        <v>0.56488000000000005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285</v>
      </c>
      <c r="Y106" s="551">
        <f>IFERROR(SUM(Y101:Y104),"0")</f>
        <v>289.8</v>
      </c>
      <c r="Z106" s="37"/>
      <c r="AA106" s="552"/>
      <c r="AB106" s="552"/>
      <c r="AC106" s="552"/>
    </row>
    <row r="107" spans="1:68" ht="14.25" customHeight="1" x14ac:dyDescent="0.25">
      <c r="A107" s="562" t="s">
        <v>137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204</v>
      </c>
      <c r="B108" s="54" t="s">
        <v>205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500</v>
      </c>
      <c r="Y114" s="550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customHeight="1" x14ac:dyDescent="0.25">
      <c r="A115" s="54" t="s">
        <v>214</v>
      </c>
      <c r="B115" s="54" t="s">
        <v>215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228.39506172839506</v>
      </c>
      <c r="Y118" s="551">
        <f>IFERROR(Y114/H114,"0")+IFERROR(Y115/H115,"0")+IFERROR(Y116/H116,"0")+IFERROR(Y117/H117,"0")</f>
        <v>229</v>
      </c>
      <c r="Z118" s="551">
        <f>IFERROR(IF(Z114="",0,Z114),"0")+IFERROR(IF(Z115="",0,Z115),"0")+IFERROR(IF(Z116="",0,Z116),"0")+IFERROR(IF(Z117="",0,Z117),"0")</f>
        <v>2.2639300000000002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950</v>
      </c>
      <c r="Y119" s="551">
        <f>IFERROR(SUM(Y114:Y117),"0")</f>
        <v>953.1</v>
      </c>
      <c r="Z119" s="37"/>
      <c r="AA119" s="552"/>
      <c r="AB119" s="552"/>
      <c r="AC119" s="552"/>
    </row>
    <row r="120" spans="1:68" ht="14.25" customHeight="1" x14ac:dyDescent="0.25">
      <c r="A120" s="562" t="s">
        <v>167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221</v>
      </c>
      <c r="B121" s="54" t="s">
        <v>222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29.7</v>
      </c>
      <c r="Y122" s="550">
        <f>IFERROR(IF(X122="",0,CEILING((X122/$H122),1)*$H122),"")</f>
        <v>29.7</v>
      </c>
      <c r="Z122" s="36">
        <f>IFERROR(IF(Y122=0,"",ROUNDUP(Y122/H122,0)*0.00651),"")</f>
        <v>9.7650000000000001E-2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33.57</v>
      </c>
      <c r="BN122" s="64">
        <f>IFERROR(Y122*I122/H122,"0")</f>
        <v>33.57</v>
      </c>
      <c r="BO122" s="64">
        <f>IFERROR(1/J122*(X122/H122),"0")</f>
        <v>8.241758241758243E-2</v>
      </c>
      <c r="BP122" s="64">
        <f>IFERROR(1/J122*(Y122/H122),"0")</f>
        <v>8.241758241758243E-2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15</v>
      </c>
      <c r="Y123" s="551">
        <f>IFERROR(Y121/H121,"0")+IFERROR(Y122/H122,"0")</f>
        <v>15</v>
      </c>
      <c r="Z123" s="551">
        <f>IFERROR(IF(Z121="",0,Z121),"0")+IFERROR(IF(Z122="",0,Z122),"0")</f>
        <v>9.7650000000000001E-2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29.7</v>
      </c>
      <c r="Y124" s="551">
        <f>IFERROR(SUM(Y121:Y122),"0")</f>
        <v>29.7</v>
      </c>
      <c r="Z124" s="37"/>
      <c r="AA124" s="552"/>
      <c r="AB124" s="552"/>
      <c r="AC124" s="552"/>
    </row>
    <row r="125" spans="1:68" ht="16.5" customHeight="1" x14ac:dyDescent="0.25">
      <c r="A125" s="577" t="s">
        <v>227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64</v>
      </c>
      <c r="Y127" s="550">
        <f>IFERROR(IF(X127="",0,CEILING((X127/$H127),1)*$H127),"")</f>
        <v>64</v>
      </c>
      <c r="Z127" s="36">
        <f>IFERROR(IF(Y127=0,"",ROUNDUP(Y127/H127,0)*0.00651),"")</f>
        <v>0.13020000000000001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67.599999999999994</v>
      </c>
      <c r="BN127" s="64">
        <f>IFERROR(Y127*I127/H127,"0")</f>
        <v>67.599999999999994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ht="27" customHeight="1" x14ac:dyDescent="0.25">
      <c r="A128" s="54" t="s">
        <v>228</v>
      </c>
      <c r="B128" s="54" t="s">
        <v>231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20</v>
      </c>
      <c r="Y129" s="551">
        <f>IFERROR(Y127/H127,"0")+IFERROR(Y128/H128,"0")</f>
        <v>20</v>
      </c>
      <c r="Z129" s="551">
        <f>IFERROR(IF(Z127="",0,Z127),"0")+IFERROR(IF(Z128="",0,Z128),"0")</f>
        <v>0.13020000000000001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64</v>
      </c>
      <c r="Y130" s="551">
        <f>IFERROR(SUM(Y127:Y128),"0")</f>
        <v>64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232</v>
      </c>
      <c r="B132" s="54" t="s">
        <v>233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70</v>
      </c>
      <c r="Y133" s="550">
        <f>IFERROR(IF(X133="",0,CEILING((X133/$H133),1)*$H133),"")</f>
        <v>70</v>
      </c>
      <c r="Z133" s="36">
        <f>IFERROR(IF(Y133=0,"",ROUNDUP(Y133/H133,0)*0.00651),"")</f>
        <v>0.16275000000000001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76.7</v>
      </c>
      <c r="BN133" s="64">
        <f>IFERROR(Y133*I133/H133,"0")</f>
        <v>76.7</v>
      </c>
      <c r="BO133" s="64">
        <f>IFERROR(1/J133*(X133/H133),"0")</f>
        <v>0.13736263736263737</v>
      </c>
      <c r="BP133" s="64">
        <f>IFERROR(1/J133*(Y133/H133),"0")</f>
        <v>0.13736263736263737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25</v>
      </c>
      <c r="Y134" s="551">
        <f>IFERROR(Y132/H132,"0")+IFERROR(Y133/H133,"0")</f>
        <v>25</v>
      </c>
      <c r="Z134" s="551">
        <f>IFERROR(IF(Z132="",0,Z132),"0")+IFERROR(IF(Z133="",0,Z133),"0")</f>
        <v>0.16275000000000001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70</v>
      </c>
      <c r="Y135" s="551">
        <f>IFERROR(SUM(Y132:Y133),"0")</f>
        <v>70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236</v>
      </c>
      <c r="B137" s="54" t="s">
        <v>237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115.5</v>
      </c>
      <c r="Y138" s="550">
        <f>IFERROR(IF(X138="",0,CEILING((X138/$H138),1)*$H138),"")</f>
        <v>116.16000000000001</v>
      </c>
      <c r="Z138" s="36">
        <f>IFERROR(IF(Y138=0,"",ROUNDUP(Y138/H138,0)*0.00651),"")</f>
        <v>0.28644000000000003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127.22499999999998</v>
      </c>
      <c r="BN138" s="64">
        <f>IFERROR(Y138*I138/H138,"0")</f>
        <v>127.95200000000001</v>
      </c>
      <c r="BO138" s="64">
        <f>IFERROR(1/J138*(X138/H138),"0")</f>
        <v>0.24038461538461539</v>
      </c>
      <c r="BP138" s="64">
        <f>IFERROR(1/J138*(Y138/H138),"0")</f>
        <v>0.24175824175824179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43.75</v>
      </c>
      <c r="Y139" s="551">
        <f>IFERROR(Y137/H137,"0")+IFERROR(Y138/H138,"0")</f>
        <v>44</v>
      </c>
      <c r="Z139" s="551">
        <f>IFERROR(IF(Z137="",0,Z137),"0")+IFERROR(IF(Z138="",0,Z138),"0")</f>
        <v>0.28644000000000003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115.5</v>
      </c>
      <c r="Y140" s="551">
        <f>IFERROR(SUM(Y137:Y138),"0")</f>
        <v>116.16000000000001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239</v>
      </c>
      <c r="B143" s="54" t="s">
        <v>240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242</v>
      </c>
      <c r="B147" s="54" t="s">
        <v>243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245</v>
      </c>
      <c r="B148" s="54" t="s">
        <v>246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248</v>
      </c>
      <c r="B149" s="54" t="s">
        <v>249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251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252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137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253</v>
      </c>
      <c r="B155" s="54" t="s">
        <v>254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30</v>
      </c>
      <c r="Y160" s="550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112</v>
      </c>
      <c r="Y163" s="550">
        <f t="shared" si="11"/>
        <v>113.4</v>
      </c>
      <c r="Z163" s="36">
        <f>IFERROR(IF(Y163=0,"",ROUNDUP(Y163/H163,0)*0.00502),"")</f>
        <v>0.27107999999999999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118.93333333333332</v>
      </c>
      <c r="BN163" s="64">
        <f t="shared" si="13"/>
        <v>120.42</v>
      </c>
      <c r="BO163" s="64">
        <f t="shared" si="14"/>
        <v>0.22792022792022792</v>
      </c>
      <c r="BP163" s="64">
        <f t="shared" si="15"/>
        <v>0.23076923076923078</v>
      </c>
    </row>
    <row r="164" spans="1:68" ht="27" customHeight="1" x14ac:dyDescent="0.25">
      <c r="A164" s="54" t="s">
        <v>269</v>
      </c>
      <c r="B164" s="54" t="s">
        <v>270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192.5</v>
      </c>
      <c r="Y165" s="550">
        <f t="shared" si="11"/>
        <v>193.20000000000002</v>
      </c>
      <c r="Z165" s="36">
        <f>IFERROR(IF(Y165=0,"",ROUNDUP(Y165/H165,0)*0.00502),"")</f>
        <v>0.46184000000000003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201.66666666666669</v>
      </c>
      <c r="BN165" s="64">
        <f t="shared" si="13"/>
        <v>202.40000000000003</v>
      </c>
      <c r="BO165" s="64">
        <f t="shared" si="14"/>
        <v>0.39173789173789175</v>
      </c>
      <c r="BP165" s="64">
        <f t="shared" si="15"/>
        <v>0.39316239316239321</v>
      </c>
    </row>
    <row r="166" spans="1:68" ht="27" customHeight="1" x14ac:dyDescent="0.25">
      <c r="A166" s="54" t="s">
        <v>274</v>
      </c>
      <c r="B166" s="54" t="s">
        <v>275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241.42857142857142</v>
      </c>
      <c r="Y168" s="551">
        <f>IFERROR(Y159/H159,"0")+IFERROR(Y160/H160,"0")+IFERROR(Y161/H161,"0")+IFERROR(Y162/H162,"0")+IFERROR(Y163/H163,"0")+IFERROR(Y164/H164,"0")+IFERROR(Y165/H165,"0")+IFERROR(Y166/H166,"0")+IFERROR(Y167/H167,"0")</f>
        <v>244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1.4488799999999999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622</v>
      </c>
      <c r="Y169" s="551">
        <f>IFERROR(SUM(Y159:Y167),"0")</f>
        <v>630.00000000000011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10.5</v>
      </c>
      <c r="Y172" s="550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8.3333333333333339</v>
      </c>
      <c r="Y174" s="551">
        <f>IFERROR(Y171/H171,"0")+IFERROR(Y172/H172,"0")+IFERROR(Y173/H173,"0")</f>
        <v>9</v>
      </c>
      <c r="Z174" s="551">
        <f>IFERROR(IF(Z171="",0,Z171),"0")+IFERROR(IF(Z172="",0,Z172),"0")+IFERROR(IF(Z173="",0,Z173),"0")</f>
        <v>5.3100000000000001E-2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10.5</v>
      </c>
      <c r="Y175" s="551">
        <f>IFERROR(SUM(Y171:Y173),"0")</f>
        <v>11.34</v>
      </c>
      <c r="Z175" s="37"/>
      <c r="AA175" s="552"/>
      <c r="AB175" s="552"/>
      <c r="AC175" s="552"/>
    </row>
    <row r="176" spans="1:68" ht="14.25" customHeight="1" x14ac:dyDescent="0.25">
      <c r="A176" s="562" t="s">
        <v>289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9.8000000000000007</v>
      </c>
      <c r="Y177" s="550">
        <f>IFERROR(IF(X177="",0,CEILING((X177/$H177),1)*$H177),"")</f>
        <v>10.08</v>
      </c>
      <c r="Z177" s="36">
        <f>IFERROR(IF(Y177=0,"",ROUNDUP(Y177/H177,0)*0.0059),"")</f>
        <v>4.7199999999999999E-2</v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11.277777777777779</v>
      </c>
      <c r="BN177" s="64">
        <f>IFERROR(Y177*I177/H177,"0")</f>
        <v>11.6</v>
      </c>
      <c r="BO177" s="64">
        <f>IFERROR(1/J177*(X177/H177),"0")</f>
        <v>3.60082304526749E-2</v>
      </c>
      <c r="BP177" s="64">
        <f>IFERROR(1/J177*(Y177/H177),"0")</f>
        <v>3.7037037037037035E-2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7.7777777777777786</v>
      </c>
      <c r="Y178" s="551">
        <f>IFERROR(Y177/H177,"0")</f>
        <v>8</v>
      </c>
      <c r="Z178" s="551">
        <f>IFERROR(IF(Z177="",0,Z177),"0")</f>
        <v>4.7199999999999999E-2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9.8000000000000007</v>
      </c>
      <c r="Y179" s="551">
        <f>IFERROR(SUM(Y177:Y177),"0")</f>
        <v>10.08</v>
      </c>
      <c r="Z179" s="37"/>
      <c r="AA179" s="552"/>
      <c r="AB179" s="552"/>
      <c r="AC179" s="552"/>
    </row>
    <row r="180" spans="1:68" ht="16.5" customHeight="1" x14ac:dyDescent="0.25">
      <c r="A180" s="577" t="s">
        <v>292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293</v>
      </c>
      <c r="B182" s="54" t="s">
        <v>294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137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298</v>
      </c>
      <c r="B187" s="54" t="s">
        <v>299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301</v>
      </c>
      <c r="B188" s="54" t="s">
        <v>302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130</v>
      </c>
      <c r="Y192" s="550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135.05555555555557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0.18237934904601572</v>
      </c>
      <c r="BP192" s="64">
        <f t="shared" ref="BP192:BP199" si="20">IFERROR(1/J192*(Y192/H192),"0")</f>
        <v>0.18939393939393939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60</v>
      </c>
      <c r="Y193" s="550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600</v>
      </c>
      <c r="Y194" s="550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30</v>
      </c>
      <c r="Y195" s="550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90</v>
      </c>
      <c r="Y196" s="550">
        <f t="shared" si="16"/>
        <v>90</v>
      </c>
      <c r="Z196" s="36">
        <f>IFERROR(IF(Y196=0,"",ROUNDUP(Y196/H196,0)*0.00502),"")</f>
        <v>0.251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96.499999999999986</v>
      </c>
      <c r="BN196" s="64">
        <f t="shared" si="18"/>
        <v>96.499999999999986</v>
      </c>
      <c r="BO196" s="64">
        <f t="shared" si="19"/>
        <v>0.21367521367521369</v>
      </c>
      <c r="BP196" s="64">
        <f t="shared" si="20"/>
        <v>0.21367521367521369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45</v>
      </c>
      <c r="Y197" s="550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45</v>
      </c>
      <c r="Y199" s="550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301.85185185185185</v>
      </c>
      <c r="Y200" s="551">
        <f>IFERROR(Y192/H192,"0")+IFERROR(Y193/H193,"0")+IFERROR(Y194/H194,"0")+IFERROR(Y195/H195,"0")+IFERROR(Y196/H196,"0")+IFERROR(Y197/H197,"0")+IFERROR(Y198/H198,"0")+IFERROR(Y199/H199,"0")</f>
        <v>305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2.1511000000000005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1090</v>
      </c>
      <c r="Y201" s="551">
        <f>IFERROR(SUM(Y192:Y199),"0")</f>
        <v>1107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323</v>
      </c>
      <c r="B203" s="54" t="s">
        <v>324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500</v>
      </c>
      <c r="Y205" s="550">
        <f t="shared" si="21"/>
        <v>504.59999999999997</v>
      </c>
      <c r="Z205" s="36">
        <f>IFERROR(IF(Y205=0,"",ROUNDUP(Y205/H205,0)*0.01898),"")</f>
        <v>1.10084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529.82758620689663</v>
      </c>
      <c r="BN205" s="64">
        <f t="shared" si="23"/>
        <v>534.702</v>
      </c>
      <c r="BO205" s="64">
        <f t="shared" si="24"/>
        <v>0.89798850574712652</v>
      </c>
      <c r="BP205" s="64">
        <f t="shared" si="25"/>
        <v>0.90625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260</v>
      </c>
      <c r="Y206" s="550">
        <f t="shared" si="21"/>
        <v>261.59999999999997</v>
      </c>
      <c r="Z206" s="36">
        <f t="shared" ref="Z206:Z211" si="26">IFERROR(IF(Y206=0,"",ROUNDUP(Y206/H206,0)*0.00651),"")</f>
        <v>0.70959000000000005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289.25</v>
      </c>
      <c r="BN206" s="64">
        <f t="shared" si="23"/>
        <v>291.02999999999997</v>
      </c>
      <c r="BO206" s="64">
        <f t="shared" si="24"/>
        <v>0.59523809523809534</v>
      </c>
      <c r="BP206" s="64">
        <f t="shared" si="25"/>
        <v>0.59890109890109888</v>
      </c>
    </row>
    <row r="207" spans="1:68" ht="27" customHeight="1" x14ac:dyDescent="0.25">
      <c r="A207" s="54" t="s">
        <v>334</v>
      </c>
      <c r="B207" s="54" t="s">
        <v>335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440</v>
      </c>
      <c r="Y208" s="550">
        <f t="shared" si="21"/>
        <v>441.59999999999997</v>
      </c>
      <c r="Z208" s="36">
        <f t="shared" si="26"/>
        <v>1.19784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486.20000000000005</v>
      </c>
      <c r="BN208" s="64">
        <f t="shared" si="23"/>
        <v>487.96800000000002</v>
      </c>
      <c r="BO208" s="64">
        <f t="shared" si="24"/>
        <v>1.0073260073260075</v>
      </c>
      <c r="BP208" s="64">
        <f t="shared" si="25"/>
        <v>1.0109890109890112</v>
      </c>
    </row>
    <row r="209" spans="1:68" ht="27" customHeight="1" x14ac:dyDescent="0.25">
      <c r="A209" s="54" t="s">
        <v>339</v>
      </c>
      <c r="B209" s="54" t="s">
        <v>340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260</v>
      </c>
      <c r="Y211" s="550">
        <f t="shared" si="21"/>
        <v>261.59999999999997</v>
      </c>
      <c r="Z211" s="36">
        <f t="shared" si="26"/>
        <v>0.70959000000000005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287.95</v>
      </c>
      <c r="BN211" s="64">
        <f t="shared" si="23"/>
        <v>289.72199999999998</v>
      </c>
      <c r="BO211" s="64">
        <f t="shared" si="24"/>
        <v>0.59523809523809534</v>
      </c>
      <c r="BP211" s="64">
        <f t="shared" si="25"/>
        <v>0.59890109890109888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515.80459770114942</v>
      </c>
      <c r="Y212" s="551">
        <f>IFERROR(Y203/H203,"0")+IFERROR(Y204/H204,"0")+IFERROR(Y205/H205,"0")+IFERROR(Y206/H206,"0")+IFERROR(Y207/H207,"0")+IFERROR(Y208/H208,"0")+IFERROR(Y209/H209,"0")+IFERROR(Y210/H210,"0")+IFERROR(Y211/H211,"0")</f>
        <v>519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4.1019500000000004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1600</v>
      </c>
      <c r="Y213" s="551">
        <f>IFERROR(SUM(Y203:Y211),"0")</f>
        <v>1610.9999999999998</v>
      </c>
      <c r="Z213" s="37"/>
      <c r="AA213" s="552"/>
      <c r="AB213" s="552"/>
      <c r="AC213" s="552"/>
    </row>
    <row r="214" spans="1:68" ht="14.25" customHeight="1" x14ac:dyDescent="0.25">
      <c r="A214" s="562" t="s">
        <v>167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32</v>
      </c>
      <c r="Y215" s="550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60</v>
      </c>
      <c r="Y216" s="550">
        <f>IFERROR(IF(X216="",0,CEILING((X216/$H216),1)*$H216),"")</f>
        <v>60</v>
      </c>
      <c r="Z216" s="36">
        <f>IFERROR(IF(Y216=0,"",ROUNDUP(Y216/H216,0)*0.00651),"")</f>
        <v>0.16275000000000001</v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66.300000000000011</v>
      </c>
      <c r="BN216" s="64">
        <f>IFERROR(Y216*I216/H216,"0")</f>
        <v>66.300000000000011</v>
      </c>
      <c r="BO216" s="64">
        <f>IFERROR(1/J216*(X216/H216),"0")</f>
        <v>0.13736263736263737</v>
      </c>
      <c r="BP216" s="64">
        <f>IFERROR(1/J216*(Y216/H216),"0")</f>
        <v>0.13736263736263737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38.333333333333336</v>
      </c>
      <c r="Y217" s="551">
        <f>IFERROR(Y215/H215,"0")+IFERROR(Y216/H216,"0")</f>
        <v>39</v>
      </c>
      <c r="Z217" s="551">
        <f>IFERROR(IF(Z215="",0,Z215),"0")+IFERROR(IF(Z216="",0,Z216),"0")</f>
        <v>0.25389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92</v>
      </c>
      <c r="Y218" s="551">
        <f>IFERROR(SUM(Y215:Y216),"0")</f>
        <v>93.6</v>
      </c>
      <c r="Z218" s="37"/>
      <c r="AA218" s="552"/>
      <c r="AB218" s="552"/>
      <c r="AC218" s="552"/>
    </row>
    <row r="219" spans="1:68" ht="16.5" customHeight="1" x14ac:dyDescent="0.25">
      <c r="A219" s="577" t="s">
        <v>352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356</v>
      </c>
      <c r="B222" s="54" t="s">
        <v>357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50</v>
      </c>
      <c r="Y223" s="550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20</v>
      </c>
      <c r="Y224" s="550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customHeight="1" x14ac:dyDescent="0.25">
      <c r="A225" s="54" t="s">
        <v>362</v>
      </c>
      <c r="B225" s="54" t="s">
        <v>364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365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72</v>
      </c>
      <c r="Y228" s="550">
        <f t="shared" si="27"/>
        <v>72</v>
      </c>
      <c r="Z228" s="36">
        <f t="shared" si="32"/>
        <v>0.16236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75.78</v>
      </c>
      <c r="BN228" s="64">
        <f t="shared" si="29"/>
        <v>75.78</v>
      </c>
      <c r="BO228" s="64">
        <f t="shared" si="30"/>
        <v>0.13636363636363635</v>
      </c>
      <c r="BP228" s="64">
        <f t="shared" si="31"/>
        <v>0.13636363636363635</v>
      </c>
    </row>
    <row r="229" spans="1:68" ht="27" customHeight="1" x14ac:dyDescent="0.25">
      <c r="A229" s="54" t="s">
        <v>371</v>
      </c>
      <c r="B229" s="54" t="s">
        <v>374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375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27.310344827586206</v>
      </c>
      <c r="Y230" s="551">
        <f>IFERROR(Y221/H221,"0")+IFERROR(Y222/H222,"0")+IFERROR(Y223/H223,"0")+IFERROR(Y224/H224,"0")+IFERROR(Y225/H225,"0")+IFERROR(Y226/H226,"0")+IFERROR(Y227/H227,"0")+IFERROR(Y228/H228,"0")+IFERROR(Y229/H229,"0")</f>
        <v>28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0.30236000000000002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142</v>
      </c>
      <c r="Y231" s="551">
        <f>IFERROR(SUM(Y221:Y229),"0")</f>
        <v>150</v>
      </c>
      <c r="Z231" s="37"/>
      <c r="AA231" s="552"/>
      <c r="AB231" s="552"/>
      <c r="AC231" s="552"/>
    </row>
    <row r="232" spans="1:68" ht="14.25" customHeight="1" x14ac:dyDescent="0.25">
      <c r="A232" s="562" t="s">
        <v>137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379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1" t="s">
        <v>382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384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">
        <v>390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12.6</v>
      </c>
      <c r="Y242" s="550">
        <f>IFERROR(IF(X242="",0,CEILING((X242/$H242),1)*$H242),"")</f>
        <v>12.6</v>
      </c>
      <c r="Z242" s="36">
        <f>IFERROR(IF(Y242=0,"",ROUNDUP(Y242/H242,0)*0.0059),"")</f>
        <v>4.1299999999999996E-2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13.825000000000001</v>
      </c>
      <c r="BN242" s="64">
        <f>IFERROR(Y242*I242/H242,"0")</f>
        <v>13.825000000000001</v>
      </c>
      <c r="BO242" s="64">
        <f>IFERROR(1/J242*(X242/H242),"0")</f>
        <v>3.2407407407407406E-2</v>
      </c>
      <c r="BP242" s="64">
        <f>IFERROR(1/J242*(Y242/H242),"0")</f>
        <v>3.2407407407407406E-2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8.25</v>
      </c>
      <c r="Y243" s="550">
        <f>IFERROR(IF(X243="",0,CEILING((X243/$H243),1)*$H243),"")</f>
        <v>9</v>
      </c>
      <c r="Z243" s="36">
        <f>IFERROR(IF(Y243=0,"",ROUNDUP(Y243/H243,0)*0.0059),"")</f>
        <v>5.8999999999999997E-2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9.9916666666666689</v>
      </c>
      <c r="BN243" s="64">
        <f>IFERROR(Y243*I243/H243,"0")</f>
        <v>10.9</v>
      </c>
      <c r="BO243" s="64">
        <f>IFERROR(1/J243*(X243/H243),"0")</f>
        <v>4.2438271604938266E-2</v>
      </c>
      <c r="BP243" s="64">
        <f>IFERROR(1/J243*(Y243/H243),"0")</f>
        <v>4.6296296296296294E-2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21.722222222222221</v>
      </c>
      <c r="Y246" s="551">
        <f>IFERROR(Y241/H241,"0")+IFERROR(Y242/H242,"0")+IFERROR(Y243/H243,"0")+IFERROR(Y244/H244,"0")+IFERROR(Y245/H245,"0")</f>
        <v>23</v>
      </c>
      <c r="Z246" s="551">
        <f>IFERROR(IF(Z241="",0,Z241),"0")+IFERROR(IF(Z242="",0,Z242),"0")+IFERROR(IF(Z243="",0,Z243),"0")+IFERROR(IF(Z244="",0,Z244),"0")+IFERROR(IF(Z245="",0,Z245),"0")</f>
        <v>0.13569999999999999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26.35</v>
      </c>
      <c r="Y247" s="551">
        <f>IFERROR(SUM(Y241:Y245),"0")</f>
        <v>27.54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80</v>
      </c>
      <c r="Y268" s="550">
        <f>IFERROR(IF(X268="",0,CEILING((X268/$H268),1)*$H268),"")</f>
        <v>81.599999999999994</v>
      </c>
      <c r="Z268" s="36">
        <f>IFERROR(IF(Y268=0,"",ROUNDUP(Y268/H268,0)*0.00651),"")</f>
        <v>0.22134000000000001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88.40000000000002</v>
      </c>
      <c r="BN268" s="64">
        <f>IFERROR(Y268*I268/H268,"0")</f>
        <v>90.168000000000006</v>
      </c>
      <c r="BO268" s="64">
        <f>IFERROR(1/J268*(X268/H268),"0")</f>
        <v>0.18315018315018317</v>
      </c>
      <c r="BP268" s="64">
        <f>IFERROR(1/J268*(Y268/H268),"0")</f>
        <v>0.18681318681318682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116.66666666666669</v>
      </c>
      <c r="Y270" s="551">
        <f>IFERROR(Y267/H267,"0")+IFERROR(Y268/H268,"0")+IFERROR(Y269/H269,"0")</f>
        <v>118</v>
      </c>
      <c r="Z270" s="551">
        <f>IFERROR(IF(Z267="",0,Z267),"0")+IFERROR(IF(Z268="",0,Z268),"0")+IFERROR(IF(Z269="",0,Z269),"0")</f>
        <v>0.76817999999999997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280</v>
      </c>
      <c r="Y271" s="551">
        <f>IFERROR(SUM(Y267:Y269),"0")</f>
        <v>283.2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66</v>
      </c>
      <c r="Y302" s="550">
        <f t="shared" si="33"/>
        <v>66.600000000000009</v>
      </c>
      <c r="Z302" s="36">
        <f>IFERROR(IF(Y302=0,"",ROUNDUP(Y302/H302,0)*0.00651),"")</f>
        <v>0.24087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74.36</v>
      </c>
      <c r="BN302" s="64">
        <f t="shared" si="35"/>
        <v>75.036000000000016</v>
      </c>
      <c r="BO302" s="64">
        <f t="shared" si="36"/>
        <v>0.20146520146520147</v>
      </c>
      <c r="BP302" s="64">
        <f t="shared" si="37"/>
        <v>0.20329670329670335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70</v>
      </c>
      <c r="Y303" s="551">
        <f>IFERROR(Y296/H296,"0")+IFERROR(Y297/H297,"0")+IFERROR(Y298/H298,"0")+IFERROR(Y299/H299,"0")+IFERROR(Y300/H300,"0")+IFERROR(Y301/H301,"0")+IFERROR(Y302/H302,"0")</f>
        <v>71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0.41154999999999997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136</v>
      </c>
      <c r="Y304" s="551">
        <f>IFERROR(SUM(Y296:Y302),"0")</f>
        <v>138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167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200</v>
      </c>
      <c r="Y315" s="550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32.783882783882781</v>
      </c>
      <c r="Y317" s="551">
        <f>IFERROR(Y314/H314,"0")+IFERROR(Y315/H315,"0")+IFERROR(Y316/H316,"0")</f>
        <v>34</v>
      </c>
      <c r="Z317" s="551">
        <f>IFERROR(IF(Z314="",0,Z314),"0")+IFERROR(IF(Z315="",0,Z315),"0")+IFERROR(IF(Z316="",0,Z316),"0")</f>
        <v>0.64532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260</v>
      </c>
      <c r="Y318" s="551">
        <f>IFERROR(SUM(Y314:Y316),"0")</f>
        <v>270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34</v>
      </c>
      <c r="Y322" s="550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39.400000000000006</v>
      </c>
      <c r="BN322" s="64">
        <f>IFERROR(Y322*I322/H322,"0")</f>
        <v>41.37</v>
      </c>
      <c r="BO322" s="64">
        <f>IFERROR(1/J322*(X322/H322),"0")</f>
        <v>7.3260073260073263E-2</v>
      </c>
      <c r="BP322" s="64">
        <f>IFERROR(1/J322*(Y322/H322),"0")</f>
        <v>7.6923076923076927E-2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170</v>
      </c>
      <c r="Y323" s="550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80</v>
      </c>
      <c r="Y324" s="551">
        <f>IFERROR(Y320/H320,"0")+IFERROR(Y321/H321,"0")+IFERROR(Y322/H322,"0")+IFERROR(Y323/H323,"0")</f>
        <v>81</v>
      </c>
      <c r="Z324" s="551">
        <f>IFERROR(IF(Z320="",0,Z320),"0")+IFERROR(IF(Z321="",0,Z321),"0")+IFERROR(IF(Z322="",0,Z322),"0")+IFERROR(IF(Z323="",0,Z323),"0")</f>
        <v>0.52730999999999995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204</v>
      </c>
      <c r="Y325" s="551">
        <f>IFERROR(SUM(Y320:Y323),"0")</f>
        <v>206.54999999999998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875</v>
      </c>
      <c r="Y335" s="550">
        <f>IFERROR(IF(X335="",0,CEILING((X335/$H335),1)*$H335),"")</f>
        <v>875.7</v>
      </c>
      <c r="Z335" s="36">
        <f>IFERROR(IF(Y335=0,"",ROUNDUP(Y335/H335,0)*0.00651),"")</f>
        <v>2.7146699999999999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980</v>
      </c>
      <c r="BN335" s="64">
        <f>IFERROR(Y335*I335/H335,"0")</f>
        <v>980.78399999999999</v>
      </c>
      <c r="BO335" s="64">
        <f>IFERROR(1/J335*(X335/H335),"0")</f>
        <v>2.2893772893772892</v>
      </c>
      <c r="BP335" s="64">
        <f>IFERROR(1/J335*(Y335/H335),"0")</f>
        <v>2.2912087912087915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551</v>
      </c>
      <c r="Z337" s="551">
        <f>IFERROR(IF(Z334="",0,Z334),"0")+IFERROR(IF(Z335="",0,Z335),"0")+IFERROR(IF(Z336="",0,Z336),"0")</f>
        <v>3.5870099999999998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1155</v>
      </c>
      <c r="Y338" s="551">
        <f>IFERROR(SUM(Y334:Y336),"0")</f>
        <v>1157.1000000000001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1900</v>
      </c>
      <c r="Y342" s="550">
        <f t="shared" ref="Y342:Y348" si="38">IFERROR(IF(X342="",0,CEILING((X342/$H342),1)*$H342),"")</f>
        <v>1905</v>
      </c>
      <c r="Z342" s="36">
        <f>IFERROR(IF(Y342=0,"",ROUNDUP(Y342/H342,0)*0.02175),"")</f>
        <v>2.7622499999999999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1960.8</v>
      </c>
      <c r="BN342" s="64">
        <f t="shared" ref="BN342:BN348" si="40">IFERROR(Y342*I342/H342,"0")</f>
        <v>1965.96</v>
      </c>
      <c r="BO342" s="64">
        <f t="shared" ref="BO342:BO348" si="41">IFERROR(1/J342*(X342/H342),"0")</f>
        <v>2.6388888888888888</v>
      </c>
      <c r="BP342" s="64">
        <f t="shared" ref="BP342:BP348" si="42">IFERROR(1/J342*(Y342/H342),"0")</f>
        <v>2.645833333333333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1100</v>
      </c>
      <c r="Y343" s="550">
        <f t="shared" si="38"/>
        <v>1110</v>
      </c>
      <c r="Z343" s="36">
        <f>IFERROR(IF(Y343=0,"",ROUNDUP(Y343/H343,0)*0.02175),"")</f>
        <v>1.6094999999999999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1135.2</v>
      </c>
      <c r="BN343" s="64">
        <f t="shared" si="40"/>
        <v>1145.52</v>
      </c>
      <c r="BO343" s="64">
        <f t="shared" si="41"/>
        <v>1.5277777777777777</v>
      </c>
      <c r="BP343" s="64">
        <f t="shared" si="42"/>
        <v>1.5416666666666665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250</v>
      </c>
      <c r="Y344" s="550">
        <f t="shared" si="38"/>
        <v>255</v>
      </c>
      <c r="Z344" s="36">
        <f>IFERROR(IF(Y344=0,"",ROUNDUP(Y344/H344,0)*0.02175),"")</f>
        <v>0.36974999999999997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258</v>
      </c>
      <c r="BN344" s="64">
        <f t="shared" si="40"/>
        <v>263.16000000000003</v>
      </c>
      <c r="BO344" s="64">
        <f t="shared" si="41"/>
        <v>0.34722222222222221</v>
      </c>
      <c r="BP344" s="64">
        <f t="shared" si="42"/>
        <v>0.35416666666666663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336.66666666666663</v>
      </c>
      <c r="Y349" s="551">
        <f>IFERROR(Y342/H342,"0")+IFERROR(Y343/H343,"0")+IFERROR(Y344/H344,"0")+IFERROR(Y345/H345,"0")+IFERROR(Y346/H346,"0")+IFERROR(Y347/H347,"0")+IFERROR(Y348/H348,"0")</f>
        <v>338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7.3514999999999997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5050</v>
      </c>
      <c r="Y350" s="551">
        <f>IFERROR(SUM(Y342:Y348),"0")</f>
        <v>5070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1300</v>
      </c>
      <c r="Y352" s="550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24</v>
      </c>
      <c r="Y353" s="550">
        <f>IFERROR(IF(X353="",0,CEILING((X353/$H353),1)*$H353),"")</f>
        <v>24</v>
      </c>
      <c r="Z353" s="36">
        <f>IFERROR(IF(Y353=0,"",ROUNDUP(Y353/H353,0)*0.00902),"")</f>
        <v>5.4120000000000001E-2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25.259999999999998</v>
      </c>
      <c r="BN353" s="64">
        <f>IFERROR(Y353*I353/H353,"0")</f>
        <v>25.259999999999998</v>
      </c>
      <c r="BO353" s="64">
        <f>IFERROR(1/J353*(X353/H353),"0")</f>
        <v>4.5454545454545456E-2</v>
      </c>
      <c r="BP353" s="64">
        <f>IFERROR(1/J353*(Y353/H353),"0")</f>
        <v>4.5454545454545456E-2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92.666666666666671</v>
      </c>
      <c r="Y354" s="551">
        <f>IFERROR(Y352/H352,"0")+IFERROR(Y353/H353,"0")</f>
        <v>93</v>
      </c>
      <c r="Z354" s="551">
        <f>IFERROR(IF(Z352="",0,Z352),"0")+IFERROR(IF(Z353="",0,Z353),"0")</f>
        <v>1.9463699999999997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1324</v>
      </c>
      <c r="Y355" s="551">
        <f>IFERROR(SUM(Y352:Y353),"0")</f>
        <v>1329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customHeight="1" x14ac:dyDescent="0.25">
      <c r="A361" s="562" t="s">
        <v>167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60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5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60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70</v>
      </c>
      <c r="Y377" s="550">
        <f>IFERROR(IF(X377="",0,CEILING((X377/$H377),1)*$H377),"")</f>
        <v>72</v>
      </c>
      <c r="Z377" s="36">
        <f>IFERROR(IF(Y377=0,"",ROUNDUP(Y377/H377,0)*0.01898),"")</f>
        <v>0.15184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74.036666666666676</v>
      </c>
      <c r="BN377" s="64">
        <f>IFERROR(Y377*I377/H377,"0")</f>
        <v>76.152000000000001</v>
      </c>
      <c r="BO377" s="64">
        <f>IFERROR(1/J377*(X377/H377),"0")</f>
        <v>0.12152777777777778</v>
      </c>
      <c r="BP377" s="64">
        <f>IFERROR(1/J377*(Y377/H377),"0")</f>
        <v>0.125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7.7777777777777777</v>
      </c>
      <c r="Y379" s="551">
        <f>IFERROR(Y377/H377,"0")+IFERROR(Y378/H378,"0")</f>
        <v>8</v>
      </c>
      <c r="Z379" s="551">
        <f>IFERROR(IF(Z377="",0,Z377),"0")+IFERROR(IF(Z378="",0,Z378),"0")</f>
        <v>0.15184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70</v>
      </c>
      <c r="Y380" s="551">
        <f>IFERROR(SUM(Y377:Y378),"0")</f>
        <v>72</v>
      </c>
      <c r="Z380" s="37"/>
      <c r="AA380" s="552"/>
      <c r="AB380" s="552"/>
      <c r="AC380" s="552"/>
    </row>
    <row r="381" spans="1:68" ht="14.25" customHeight="1" x14ac:dyDescent="0.25">
      <c r="A381" s="562" t="s">
        <v>167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17.5</v>
      </c>
      <c r="Y396" s="550">
        <f t="shared" si="43"/>
        <v>18.900000000000002</v>
      </c>
      <c r="Z396" s="36">
        <f t="shared" si="48"/>
        <v>4.5179999999999998E-2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17.5</v>
      </c>
      <c r="Y399" s="551">
        <f>IFERROR(SUM(Y388:Y397),"0")</f>
        <v>18.900000000000002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14</v>
      </c>
      <c r="Y414" s="550">
        <f>IFERROR(IF(X414="",0,CEILING((X414/$H414),1)*$H414),"")</f>
        <v>14.700000000000001</v>
      </c>
      <c r="Z414" s="36">
        <f>IFERROR(IF(Y414=0,"",ROUNDUP(Y414/H414,0)*0.00502),"")</f>
        <v>3.5140000000000005E-2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14.866666666666665</v>
      </c>
      <c r="BN414" s="64">
        <f>IFERROR(Y414*I414/H414,"0")</f>
        <v>15.61</v>
      </c>
      <c r="BO414" s="64">
        <f>IFERROR(1/J414*(X414/H414),"0")</f>
        <v>2.8490028490028491E-2</v>
      </c>
      <c r="BP414" s="64">
        <f>IFERROR(1/J414*(Y414/H414),"0")</f>
        <v>2.9914529914529919E-2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6.6666666666666661</v>
      </c>
      <c r="Y415" s="551">
        <f>IFERROR(Y411/H411,"0")+IFERROR(Y412/H412,"0")+IFERROR(Y413/H413,"0")+IFERROR(Y414/H414,"0")</f>
        <v>7</v>
      </c>
      <c r="Z415" s="551">
        <f>IFERROR(IF(Z411="",0,Z411),"0")+IFERROR(IF(Z412="",0,Z412),"0")+IFERROR(IF(Z413="",0,Z413),"0")+IFERROR(IF(Z414="",0,Z414),"0")</f>
        <v>3.5140000000000005E-2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14</v>
      </c>
      <c r="Y416" s="551">
        <f>IFERROR(SUM(Y411:Y414),"0")</f>
        <v>14.700000000000001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50</v>
      </c>
      <c r="Y432" s="550">
        <f t="shared" si="49"/>
        <v>52.800000000000004</v>
      </c>
      <c r="Z432" s="36">
        <f t="shared" si="50"/>
        <v>0.1196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53.409090909090907</v>
      </c>
      <c r="BN432" s="64">
        <f t="shared" si="52"/>
        <v>56.400000000000006</v>
      </c>
      <c r="BO432" s="64">
        <f t="shared" si="53"/>
        <v>9.1054778554778545E-2</v>
      </c>
      <c r="BP432" s="64">
        <f t="shared" si="54"/>
        <v>9.6153846153846159E-2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30</v>
      </c>
      <c r="Y438" s="550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96</v>
      </c>
      <c r="Y442" s="550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64.128787878787875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0.71697999999999995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326</v>
      </c>
      <c r="Y444" s="551">
        <f>IFERROR(SUM(Y430:Y442),"0")</f>
        <v>335.52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150</v>
      </c>
      <c r="Y454" s="550">
        <f t="shared" si="55"/>
        <v>153.12</v>
      </c>
      <c r="Z454" s="36">
        <f>IFERROR(IF(Y454=0,"",ROUNDUP(Y454/H454,0)*0.01196),"")</f>
        <v>0.34683999999999998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160.22727272727272</v>
      </c>
      <c r="BN454" s="64">
        <f t="shared" si="57"/>
        <v>163.56</v>
      </c>
      <c r="BO454" s="64">
        <f t="shared" si="58"/>
        <v>0.27316433566433568</v>
      </c>
      <c r="BP454" s="64">
        <f t="shared" si="59"/>
        <v>0.27884615384615385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18</v>
      </c>
      <c r="Y455" s="550">
        <f t="shared" si="55"/>
        <v>19.2</v>
      </c>
      <c r="Z455" s="36">
        <f>IFERROR(IF(Y455=0,"",ROUNDUP(Y455/H455,0)*0.00902),"")</f>
        <v>3.6080000000000001E-2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25.987500000000001</v>
      </c>
      <c r="BN455" s="64">
        <f t="shared" si="57"/>
        <v>27.72</v>
      </c>
      <c r="BO455" s="64">
        <f t="shared" si="58"/>
        <v>2.8409090909090912E-2</v>
      </c>
      <c r="BP455" s="64">
        <f t="shared" si="59"/>
        <v>3.0303030303030304E-2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30</v>
      </c>
      <c r="Y457" s="550">
        <f t="shared" si="55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41.812500000000007</v>
      </c>
      <c r="BN457" s="64">
        <f t="shared" si="57"/>
        <v>46.830000000000005</v>
      </c>
      <c r="BO457" s="64">
        <f t="shared" si="58"/>
        <v>4.7348484848484848E-2</v>
      </c>
      <c r="BP457" s="64">
        <f t="shared" si="59"/>
        <v>5.3030303030303039E-2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51.666666666666664</v>
      </c>
      <c r="Y458" s="551">
        <f>IFERROR(Y452/H452,"0")+IFERROR(Y453/H453,"0")+IFERROR(Y454/H454,"0")+IFERROR(Y455/H455,"0")+IFERROR(Y456/H456,"0")+IFERROR(Y457/H457,"0")</f>
        <v>54</v>
      </c>
      <c r="Z458" s="551">
        <f>IFERROR(IF(Z452="",0,Z452),"0")+IFERROR(IF(Z453="",0,Z453),"0")+IFERROR(IF(Z454="",0,Z454),"0")+IFERROR(IF(Z455="",0,Z455),"0")+IFERROR(IF(Z456="",0,Z456),"0")+IFERROR(IF(Z457="",0,Z457),"0")</f>
        <v>0.61349999999999993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268</v>
      </c>
      <c r="Y459" s="551">
        <f>IFERROR(SUM(Y452:Y457),"0")</f>
        <v>279.84000000000003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800</v>
      </c>
      <c r="Y487" s="550">
        <f>IFERROR(IF(X487="",0,CEILING((X487/$H487),1)*$H487),"")</f>
        <v>801</v>
      </c>
      <c r="Z487" s="36">
        <f>IFERROR(IF(Y487=0,"",ROUNDUP(Y487/H487,0)*0.01898),"")</f>
        <v>1.6892199999999999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846.13333333333333</v>
      </c>
      <c r="BN487" s="64">
        <f>IFERROR(Y487*I487/H487,"0")</f>
        <v>847.19100000000003</v>
      </c>
      <c r="BO487" s="64">
        <f>IFERROR(1/J487*(X487/H487),"0")</f>
        <v>1.3888888888888888</v>
      </c>
      <c r="BP487" s="64">
        <f>IFERROR(1/J487*(Y487/H487),"0")</f>
        <v>1.390625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88.888888888888886</v>
      </c>
      <c r="Y489" s="551">
        <f>IFERROR(Y487/H487,"0")+IFERROR(Y488/H488,"0")</f>
        <v>89</v>
      </c>
      <c r="Z489" s="551">
        <f>IFERROR(IF(Z487="",0,Z487),"0")+IFERROR(IF(Z488="",0,Z488),"0")</f>
        <v>1.6892199999999999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800</v>
      </c>
      <c r="Y490" s="551">
        <f>IFERROR(SUM(Y487:Y488),"0")</f>
        <v>801</v>
      </c>
      <c r="Z490" s="37"/>
      <c r="AA490" s="552"/>
      <c r="AB490" s="552"/>
      <c r="AC490" s="552"/>
    </row>
    <row r="491" spans="1:68" ht="14.25" customHeight="1" x14ac:dyDescent="0.25">
      <c r="A491" s="562" t="s">
        <v>167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20</v>
      </c>
      <c r="Y492" s="550">
        <f>IFERROR(IF(X492="",0,CEILING((X492/$H492),1)*$H492),"")</f>
        <v>27</v>
      </c>
      <c r="Z492" s="36">
        <f>IFERROR(IF(Y492=0,"",ROUNDUP(Y492/H492,0)*0.01898),"")</f>
        <v>5.6940000000000004E-2</v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20.966666666666669</v>
      </c>
      <c r="BN492" s="64">
        <f>IFERROR(Y492*I492/H492,"0")</f>
        <v>28.305</v>
      </c>
      <c r="BO492" s="64">
        <f>IFERROR(1/J492*(X492/H492),"0")</f>
        <v>3.4722222222222224E-2</v>
      </c>
      <c r="BP492" s="64">
        <f>IFERROR(1/J492*(Y492/H492),"0")</f>
        <v>4.6875E-2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2.2222222222222223</v>
      </c>
      <c r="Y494" s="551">
        <f>IFERROR(Y492/H492,"0")+IFERROR(Y493/H493,"0")</f>
        <v>3</v>
      </c>
      <c r="Z494" s="551">
        <f>IFERROR(IF(Z492="",0,Z492),"0")+IFERROR(IF(Z493="",0,Z493),"0")</f>
        <v>5.6940000000000004E-2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20</v>
      </c>
      <c r="Y495" s="551">
        <f>IFERROR(SUM(Y492:Y493),"0")</f>
        <v>27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17306.349999999999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17470.25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18396.596627998431</v>
      </c>
      <c r="Y502" s="551">
        <f>IFERROR(SUM(BN22:BN498),"0")</f>
        <v>18573.277000000002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31</v>
      </c>
      <c r="Y503" s="38">
        <f>ROUNDUP(SUM(BP22:BP498),0)</f>
        <v>31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19171.596627998431</v>
      </c>
      <c r="Y504" s="551">
        <f>GrossWeightTotalR+PalletQtyTotalR*25</f>
        <v>19348.277000000002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3565.1204123675379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3596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35.507210000000001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251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194</v>
      </c>
      <c r="G509" s="579" t="s">
        <v>227</v>
      </c>
      <c r="H509" s="579" t="s">
        <v>101</v>
      </c>
      <c r="I509" s="579" t="s">
        <v>252</v>
      </c>
      <c r="J509" s="579" t="s">
        <v>292</v>
      </c>
      <c r="K509" s="579" t="s">
        <v>352</v>
      </c>
      <c r="L509" s="579" t="s">
        <v>398</v>
      </c>
      <c r="M509" s="579" t="s">
        <v>414</v>
      </c>
      <c r="N509" s="547"/>
      <c r="O509" s="579" t="s">
        <v>428</v>
      </c>
      <c r="P509" s="579" t="s">
        <v>438</v>
      </c>
      <c r="Q509" s="579" t="s">
        <v>445</v>
      </c>
      <c r="R509" s="579" t="s">
        <v>450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240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795.3</v>
      </c>
      <c r="E511" s="46">
        <f>IFERROR(Y87*1,"0")+IFERROR(Y88*1,"0")+IFERROR(Y89*1,"0")+IFERROR(Y93*1,"0")+IFERROR(Y94*1,"0")+IFERROR(Y95*1,"0")+IFERROR(Y96*1,"0")</f>
        <v>989.1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1272.6000000000001</v>
      </c>
      <c r="G511" s="46">
        <f>IFERROR(Y127*1,"0")+IFERROR(Y128*1,"0")+IFERROR(Y132*1,"0")+IFERROR(Y133*1,"0")+IFERROR(Y137*1,"0")+IFERROR(Y138*1,"0")</f>
        <v>250.16000000000003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651.42000000000019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2811.5999999999995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177.54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283.2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614.54999999999995</v>
      </c>
      <c r="S511" s="46">
        <f>IFERROR(Y334*1,"0")+IFERROR(Y335*1,"0")+IFERROR(Y336*1,"0")</f>
        <v>1157.1000000000001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6498</v>
      </c>
      <c r="U511" s="46">
        <f>IFERROR(Y367*1,"0")+IFERROR(Y368*1,"0")+IFERROR(Y369*1,"0")+IFERROR(Y373*1,"0")+IFERROR(Y377*1,"0")+IFERROR(Y378*1,"0")+IFERROR(Y382*1,"0")</f>
        <v>132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11" s="46">
        <f>IFERROR(Y407*1,"0")+IFERROR(Y411*1,"0")+IFERROR(Y412*1,"0")+IFERROR(Y413*1,"0")+IFERROR(Y414*1,"0")</f>
        <v>14.700000000000001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715.68000000000006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828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