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2A862F2-C00A-46F2-BF69-51B435132E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BP493" i="1" s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Z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Y276" i="1" s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X218" i="1"/>
  <c r="X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BP182" i="1" s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P171" i="1"/>
  <c r="X169" i="1"/>
  <c r="X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Y169" i="1" s="1"/>
  <c r="P159" i="1"/>
  <c r="X157" i="1"/>
  <c r="X156" i="1"/>
  <c r="BO155" i="1"/>
  <c r="BM155" i="1"/>
  <c r="Y155" i="1"/>
  <c r="Y156" i="1" s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Y144" i="1" s="1"/>
  <c r="P143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X124" i="1"/>
  <c r="X123" i="1"/>
  <c r="BO122" i="1"/>
  <c r="BM122" i="1"/>
  <c r="Y122" i="1"/>
  <c r="Y124" i="1" s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O101" i="1"/>
  <c r="BM101" i="1"/>
  <c r="Y101" i="1"/>
  <c r="BP101" i="1" s="1"/>
  <c r="P101" i="1"/>
  <c r="X98" i="1"/>
  <c r="X97" i="1"/>
  <c r="BO96" i="1"/>
  <c r="BM96" i="1"/>
  <c r="Y96" i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Y97" i="1" s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Y90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5" i="1" s="1"/>
  <c r="BO22" i="1"/>
  <c r="BM22" i="1"/>
  <c r="X502" i="1" s="1"/>
  <c r="Y22" i="1"/>
  <c r="P22" i="1"/>
  <c r="H10" i="1"/>
  <c r="A9" i="1"/>
  <c r="F10" i="1" s="1"/>
  <c r="D7" i="1"/>
  <c r="Q6" i="1"/>
  <c r="P2" i="1"/>
  <c r="BP74" i="1" l="1"/>
  <c r="BN74" i="1"/>
  <c r="BP89" i="1"/>
  <c r="BN89" i="1"/>
  <c r="Z89" i="1"/>
  <c r="BP115" i="1"/>
  <c r="BN115" i="1"/>
  <c r="Z115" i="1"/>
  <c r="BP161" i="1"/>
  <c r="BN161" i="1"/>
  <c r="Z161" i="1"/>
  <c r="BP194" i="1"/>
  <c r="BN194" i="1"/>
  <c r="Z194" i="1"/>
  <c r="BP221" i="1"/>
  <c r="BN221" i="1"/>
  <c r="Z221" i="1"/>
  <c r="BP229" i="1"/>
  <c r="BN229" i="1"/>
  <c r="Z229" i="1"/>
  <c r="BP291" i="1"/>
  <c r="BN291" i="1"/>
  <c r="Z291" i="1"/>
  <c r="BP327" i="1"/>
  <c r="BN327" i="1"/>
  <c r="Z327" i="1"/>
  <c r="BP357" i="1"/>
  <c r="BN357" i="1"/>
  <c r="Z357" i="1"/>
  <c r="BP391" i="1"/>
  <c r="BN391" i="1"/>
  <c r="Z391" i="1"/>
  <c r="BP432" i="1"/>
  <c r="BN432" i="1"/>
  <c r="Z432" i="1"/>
  <c r="BP446" i="1"/>
  <c r="BN446" i="1"/>
  <c r="Z446" i="1"/>
  <c r="BP476" i="1"/>
  <c r="BN476" i="1"/>
  <c r="Z476" i="1"/>
  <c r="Z31" i="1"/>
  <c r="BN31" i="1"/>
  <c r="Z54" i="1"/>
  <c r="BN54" i="1"/>
  <c r="Z74" i="1"/>
  <c r="BP96" i="1"/>
  <c r="BN96" i="1"/>
  <c r="Z96" i="1"/>
  <c r="BP132" i="1"/>
  <c r="BN132" i="1"/>
  <c r="Z132" i="1"/>
  <c r="BP171" i="1"/>
  <c r="BN171" i="1"/>
  <c r="Z171" i="1"/>
  <c r="Y213" i="1"/>
  <c r="BP206" i="1"/>
  <c r="BN206" i="1"/>
  <c r="Z206" i="1"/>
  <c r="BP228" i="1"/>
  <c r="BN228" i="1"/>
  <c r="Z228" i="1"/>
  <c r="BP252" i="1"/>
  <c r="BN252" i="1"/>
  <c r="Z252" i="1"/>
  <c r="BP307" i="1"/>
  <c r="BN307" i="1"/>
  <c r="Z307" i="1"/>
  <c r="BP344" i="1"/>
  <c r="BN344" i="1"/>
  <c r="Z344" i="1"/>
  <c r="Y364" i="1"/>
  <c r="Y363" i="1"/>
  <c r="BP362" i="1"/>
  <c r="BN362" i="1"/>
  <c r="Z362" i="1"/>
  <c r="Z363" i="1" s="1"/>
  <c r="BP367" i="1"/>
  <c r="BN367" i="1"/>
  <c r="Z367" i="1"/>
  <c r="BP401" i="1"/>
  <c r="BN401" i="1"/>
  <c r="Z401" i="1"/>
  <c r="BP433" i="1"/>
  <c r="BN433" i="1"/>
  <c r="Z433" i="1"/>
  <c r="BP456" i="1"/>
  <c r="BN456" i="1"/>
  <c r="Z456" i="1"/>
  <c r="BP477" i="1"/>
  <c r="BN477" i="1"/>
  <c r="Z477" i="1"/>
  <c r="Y246" i="1"/>
  <c r="B511" i="1"/>
  <c r="X503" i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8" i="1"/>
  <c r="Z76" i="1"/>
  <c r="BN76" i="1"/>
  <c r="Z87" i="1"/>
  <c r="Z90" i="1" s="1"/>
  <c r="BN87" i="1"/>
  <c r="BP87" i="1"/>
  <c r="Z94" i="1"/>
  <c r="BN94" i="1"/>
  <c r="Z101" i="1"/>
  <c r="BN101" i="1"/>
  <c r="Z109" i="1"/>
  <c r="BN109" i="1"/>
  <c r="Y118" i="1"/>
  <c r="Z117" i="1"/>
  <c r="BN117" i="1"/>
  <c r="Z128" i="1"/>
  <c r="BN128" i="1"/>
  <c r="Y134" i="1"/>
  <c r="Z138" i="1"/>
  <c r="BN138" i="1"/>
  <c r="Z143" i="1"/>
  <c r="Z144" i="1" s="1"/>
  <c r="BN143" i="1"/>
  <c r="BP143" i="1"/>
  <c r="Z147" i="1"/>
  <c r="BN147" i="1"/>
  <c r="Z155" i="1"/>
  <c r="Z156" i="1" s="1"/>
  <c r="BN155" i="1"/>
  <c r="BP155" i="1"/>
  <c r="Z159" i="1"/>
  <c r="BN159" i="1"/>
  <c r="BP159" i="1"/>
  <c r="Z163" i="1"/>
  <c r="BN163" i="1"/>
  <c r="Z167" i="1"/>
  <c r="BN167" i="1"/>
  <c r="Y175" i="1"/>
  <c r="Z173" i="1"/>
  <c r="BN173" i="1"/>
  <c r="Y174" i="1"/>
  <c r="Z177" i="1"/>
  <c r="Z178" i="1" s="1"/>
  <c r="BN177" i="1"/>
  <c r="BP177" i="1"/>
  <c r="Y178" i="1"/>
  <c r="Z182" i="1"/>
  <c r="BN182" i="1"/>
  <c r="Y185" i="1"/>
  <c r="Z192" i="1"/>
  <c r="BN192" i="1"/>
  <c r="BP192" i="1"/>
  <c r="Z196" i="1"/>
  <c r="BN196" i="1"/>
  <c r="Z204" i="1"/>
  <c r="BN204" i="1"/>
  <c r="Z208" i="1"/>
  <c r="BN208" i="1"/>
  <c r="Z216" i="1"/>
  <c r="BN216" i="1"/>
  <c r="Z223" i="1"/>
  <c r="BN223" i="1"/>
  <c r="Z226" i="1"/>
  <c r="BN226" i="1"/>
  <c r="Z233" i="1"/>
  <c r="Z234" i="1" s="1"/>
  <c r="BN233" i="1"/>
  <c r="BP233" i="1"/>
  <c r="Y234" i="1"/>
  <c r="Z243" i="1"/>
  <c r="BN243" i="1"/>
  <c r="Z250" i="1"/>
  <c r="BN250" i="1"/>
  <c r="Z254" i="1"/>
  <c r="BN254" i="1"/>
  <c r="BP301" i="1"/>
  <c r="BN301" i="1"/>
  <c r="Z301" i="1"/>
  <c r="BP323" i="1"/>
  <c r="BN323" i="1"/>
  <c r="Z323" i="1"/>
  <c r="BP342" i="1"/>
  <c r="BN342" i="1"/>
  <c r="Z342" i="1"/>
  <c r="BP352" i="1"/>
  <c r="BN352" i="1"/>
  <c r="Z352" i="1"/>
  <c r="BP389" i="1"/>
  <c r="BN389" i="1"/>
  <c r="Z389" i="1"/>
  <c r="BP397" i="1"/>
  <c r="BN397" i="1"/>
  <c r="Z397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2" i="1"/>
  <c r="BN442" i="1"/>
  <c r="Z442" i="1"/>
  <c r="BP454" i="1"/>
  <c r="BN454" i="1"/>
  <c r="Z454" i="1"/>
  <c r="BP472" i="1"/>
  <c r="BN472" i="1"/>
  <c r="Z472" i="1"/>
  <c r="X504" i="1"/>
  <c r="BP289" i="1"/>
  <c r="BN289" i="1"/>
  <c r="BP297" i="1"/>
  <c r="BN297" i="1"/>
  <c r="Z297" i="1"/>
  <c r="BP309" i="1"/>
  <c r="BN309" i="1"/>
  <c r="Z309" i="1"/>
  <c r="BP329" i="1"/>
  <c r="BN329" i="1"/>
  <c r="Z329" i="1"/>
  <c r="BP334" i="1"/>
  <c r="BN334" i="1"/>
  <c r="Z334" i="1"/>
  <c r="Z337" i="1" s="1"/>
  <c r="BP346" i="1"/>
  <c r="BN346" i="1"/>
  <c r="Z346" i="1"/>
  <c r="BP369" i="1"/>
  <c r="BN369" i="1"/>
  <c r="Z369" i="1"/>
  <c r="BP393" i="1"/>
  <c r="BN393" i="1"/>
  <c r="Z393" i="1"/>
  <c r="BP412" i="1"/>
  <c r="BN412" i="1"/>
  <c r="Z412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Y331" i="1"/>
  <c r="Y330" i="1"/>
  <c r="Y379" i="1"/>
  <c r="Y458" i="1"/>
  <c r="Y489" i="1"/>
  <c r="Z493" i="1"/>
  <c r="BN493" i="1"/>
  <c r="A10" i="1"/>
  <c r="Y32" i="1"/>
  <c r="Y44" i="1"/>
  <c r="Y65" i="1"/>
  <c r="Y71" i="1"/>
  <c r="BP77" i="1"/>
  <c r="BN77" i="1"/>
  <c r="Z77" i="1"/>
  <c r="Y79" i="1"/>
  <c r="BP102" i="1"/>
  <c r="BN102" i="1"/>
  <c r="Z102" i="1"/>
  <c r="BP110" i="1"/>
  <c r="BN110" i="1"/>
  <c r="Z110" i="1"/>
  <c r="Y112" i="1"/>
  <c r="BP166" i="1"/>
  <c r="BN166" i="1"/>
  <c r="Z166" i="1"/>
  <c r="BP195" i="1"/>
  <c r="BN195" i="1"/>
  <c r="Z195" i="1"/>
  <c r="Y201" i="1"/>
  <c r="BP251" i="1"/>
  <c r="BN251" i="1"/>
  <c r="Z251" i="1"/>
  <c r="BP269" i="1"/>
  <c r="BN269" i="1"/>
  <c r="Z269" i="1"/>
  <c r="R511" i="1"/>
  <c r="Y293" i="1"/>
  <c r="BP288" i="1"/>
  <c r="BN288" i="1"/>
  <c r="Z288" i="1"/>
  <c r="H9" i="1"/>
  <c r="Y24" i="1"/>
  <c r="Y59" i="1"/>
  <c r="Y84" i="1"/>
  <c r="BP81" i="1"/>
  <c r="BN81" i="1"/>
  <c r="Z81" i="1"/>
  <c r="Z83" i="1" s="1"/>
  <c r="Y98" i="1"/>
  <c r="BP93" i="1"/>
  <c r="BN93" i="1"/>
  <c r="Z93" i="1"/>
  <c r="Y119" i="1"/>
  <c r="BP114" i="1"/>
  <c r="BN114" i="1"/>
  <c r="Z114" i="1"/>
  <c r="BP122" i="1"/>
  <c r="BN122" i="1"/>
  <c r="Z122" i="1"/>
  <c r="Z123" i="1" s="1"/>
  <c r="G511" i="1"/>
  <c r="Y130" i="1"/>
  <c r="BP127" i="1"/>
  <c r="BN127" i="1"/>
  <c r="Z127" i="1"/>
  <c r="Z129" i="1" s="1"/>
  <c r="BP148" i="1"/>
  <c r="BN148" i="1"/>
  <c r="Z148" i="1"/>
  <c r="BP162" i="1"/>
  <c r="BN162" i="1"/>
  <c r="Z162" i="1"/>
  <c r="BP183" i="1"/>
  <c r="BN183" i="1"/>
  <c r="Z183" i="1"/>
  <c r="Y190" i="1"/>
  <c r="BP187" i="1"/>
  <c r="BN187" i="1"/>
  <c r="Z187" i="1"/>
  <c r="Z189" i="1" s="1"/>
  <c r="BP199" i="1"/>
  <c r="BN199" i="1"/>
  <c r="Z199" i="1"/>
  <c r="Y212" i="1"/>
  <c r="BP203" i="1"/>
  <c r="BN203" i="1"/>
  <c r="Z203" i="1"/>
  <c r="BP207" i="1"/>
  <c r="BN207" i="1"/>
  <c r="Z207" i="1"/>
  <c r="BP211" i="1"/>
  <c r="BN211" i="1"/>
  <c r="Z211" i="1"/>
  <c r="Y218" i="1"/>
  <c r="BP215" i="1"/>
  <c r="BN215" i="1"/>
  <c r="Z215" i="1"/>
  <c r="Z217" i="1" s="1"/>
  <c r="Y217" i="1"/>
  <c r="BP242" i="1"/>
  <c r="BN242" i="1"/>
  <c r="Z242" i="1"/>
  <c r="Y255" i="1"/>
  <c r="BP261" i="1"/>
  <c r="BN261" i="1"/>
  <c r="Z261" i="1"/>
  <c r="Y264" i="1"/>
  <c r="Y271" i="1"/>
  <c r="P511" i="1"/>
  <c r="Y275" i="1"/>
  <c r="BP274" i="1"/>
  <c r="BN274" i="1"/>
  <c r="Z274" i="1"/>
  <c r="Z275" i="1" s="1"/>
  <c r="Y279" i="1"/>
  <c r="BP278" i="1"/>
  <c r="BN278" i="1"/>
  <c r="Z278" i="1"/>
  <c r="Z279" i="1" s="1"/>
  <c r="Q511" i="1"/>
  <c r="Y284" i="1"/>
  <c r="BP283" i="1"/>
  <c r="BN283" i="1"/>
  <c r="Z283" i="1"/>
  <c r="Z284" i="1" s="1"/>
  <c r="Y285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Z370" i="1" s="1"/>
  <c r="Y370" i="1"/>
  <c r="F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Y83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Z139" i="1" s="1"/>
  <c r="Y151" i="1"/>
  <c r="Y150" i="1"/>
  <c r="BP160" i="1"/>
  <c r="BN160" i="1"/>
  <c r="Z160" i="1"/>
  <c r="BP164" i="1"/>
  <c r="BN164" i="1"/>
  <c r="Z164" i="1"/>
  <c r="Y168" i="1"/>
  <c r="BP172" i="1"/>
  <c r="BN172" i="1"/>
  <c r="Z172" i="1"/>
  <c r="Z174" i="1" s="1"/>
  <c r="Y189" i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4" i="1"/>
  <c r="BN224" i="1"/>
  <c r="Z224" i="1"/>
  <c r="BP227" i="1"/>
  <c r="BN227" i="1"/>
  <c r="Z227" i="1"/>
  <c r="BP335" i="1"/>
  <c r="BN335" i="1"/>
  <c r="Z335" i="1"/>
  <c r="Y337" i="1"/>
  <c r="AB511" i="1"/>
  <c r="Y499" i="1"/>
  <c r="BP498" i="1"/>
  <c r="BN498" i="1"/>
  <c r="Z498" i="1"/>
  <c r="Z499" i="1" s="1"/>
  <c r="Y500" i="1"/>
  <c r="E511" i="1"/>
  <c r="Y91" i="1"/>
  <c r="H511" i="1"/>
  <c r="Y145" i="1"/>
  <c r="I511" i="1"/>
  <c r="Y157" i="1"/>
  <c r="J511" i="1"/>
  <c r="Y184" i="1"/>
  <c r="BP222" i="1"/>
  <c r="BN222" i="1"/>
  <c r="Z222" i="1"/>
  <c r="BP225" i="1"/>
  <c r="BN225" i="1"/>
  <c r="Z225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l="1"/>
  <c r="Z464" i="1"/>
  <c r="Z458" i="1"/>
  <c r="Z330" i="1"/>
  <c r="Z255" i="1"/>
  <c r="Z200" i="1"/>
  <c r="Z78" i="1"/>
  <c r="Z64" i="1"/>
  <c r="Z184" i="1"/>
  <c r="Z150" i="1"/>
  <c r="Z105" i="1"/>
  <c r="Z443" i="1"/>
  <c r="Z349" i="1"/>
  <c r="Z230" i="1"/>
  <c r="Z168" i="1"/>
  <c r="Z111" i="1"/>
  <c r="Z58" i="1"/>
  <c r="Z263" i="1"/>
  <c r="Z473" i="1"/>
  <c r="Z398" i="1"/>
  <c r="Z311" i="1"/>
  <c r="Z246" i="1"/>
  <c r="Z70" i="1"/>
  <c r="Z32" i="1"/>
  <c r="Y505" i="1"/>
  <c r="Y502" i="1"/>
  <c r="Z212" i="1"/>
  <c r="Z118" i="1"/>
  <c r="Z97" i="1"/>
  <c r="Z415" i="1"/>
  <c r="Y503" i="1"/>
  <c r="Z303" i="1"/>
  <c r="Y501" i="1"/>
  <c r="Z293" i="1"/>
  <c r="Z506" i="1" s="1"/>
  <c r="Y504" i="1" l="1"/>
</calcChain>
</file>

<file path=xl/sharedStrings.xml><?xml version="1.0" encoding="utf-8"?>
<sst xmlns="http://schemas.openxmlformats.org/spreadsheetml/2006/main" count="2209" uniqueCount="791">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</sst>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4"/>
      <c r="F1" s="574"/>
      <c r="G1" s="12" t="s">
        <v>1</v>
      </c>
      <c r="H1" s="631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52" t="s">
        <v>8</v>
      </c>
      <c r="B5" s="596"/>
      <c r="C5" s="597"/>
      <c r="D5" s="637"/>
      <c r="E5" s="638"/>
      <c r="F5" s="842" t="s">
        <v>9</v>
      </c>
      <c r="G5" s="597"/>
      <c r="H5" s="637" t="s">
        <v>790</v>
      </c>
      <c r="I5" s="791"/>
      <c r="J5" s="791"/>
      <c r="K5" s="791"/>
      <c r="L5" s="791"/>
      <c r="M5" s="638"/>
      <c r="N5" s="58"/>
      <c r="P5" s="24" t="s">
        <v>10</v>
      </c>
      <c r="Q5" s="854">
        <v>45914</v>
      </c>
      <c r="R5" s="651"/>
      <c r="T5" s="655" t="s">
        <v>11</v>
      </c>
      <c r="U5" s="656"/>
      <c r="V5" s="658" t="s">
        <v>12</v>
      </c>
      <c r="W5" s="651"/>
      <c r="AB5" s="51"/>
      <c r="AC5" s="51"/>
      <c r="AD5" s="51"/>
      <c r="AE5" s="51"/>
    </row>
    <row r="6" spans="1:32" s="543" customFormat="1" ht="24" customHeight="1" x14ac:dyDescent="0.2">
      <c r="A6" s="652" t="s">
        <v>13</v>
      </c>
      <c r="B6" s="596"/>
      <c r="C6" s="597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51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19" t="s">
        <v>16</v>
      </c>
      <c r="U6" s="656"/>
      <c r="V6" s="866" t="s">
        <v>17</v>
      </c>
      <c r="W6" s="610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54"/>
      <c r="U7" s="656"/>
      <c r="V7" s="867"/>
      <c r="W7" s="868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58"/>
      <c r="C8" s="559"/>
      <c r="D8" s="625" t="s">
        <v>19</v>
      </c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20</v>
      </c>
      <c r="Q8" s="653">
        <v>0.375</v>
      </c>
      <c r="R8" s="619"/>
      <c r="T8" s="554"/>
      <c r="U8" s="656"/>
      <c r="V8" s="867"/>
      <c r="W8" s="868"/>
      <c r="AB8" s="51"/>
      <c r="AC8" s="51"/>
      <c r="AD8" s="51"/>
      <c r="AE8" s="51"/>
    </row>
    <row r="9" spans="1:32" s="543" customFormat="1" ht="39.950000000000003" customHeight="1" x14ac:dyDescent="0.2">
      <c r="A9" s="6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91"/>
      <c r="E9" s="556"/>
      <c r="F9" s="6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21</v>
      </c>
      <c r="Q9" s="648"/>
      <c r="R9" s="649"/>
      <c r="T9" s="554"/>
      <c r="U9" s="656"/>
      <c r="V9" s="869"/>
      <c r="W9" s="870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91"/>
      <c r="E10" s="556"/>
      <c r="F10" s="6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9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22</v>
      </c>
      <c r="Q10" s="720"/>
      <c r="R10" s="721"/>
      <c r="U10" s="24" t="s">
        <v>23</v>
      </c>
      <c r="V10" s="609" t="s">
        <v>24</v>
      </c>
      <c r="W10" s="610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50"/>
      <c r="R11" s="651"/>
      <c r="U11" s="24" t="s">
        <v>27</v>
      </c>
      <c r="V11" s="782" t="s">
        <v>28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96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653"/>
      <c r="R12" s="619"/>
      <c r="S12" s="23"/>
      <c r="U12" s="24"/>
      <c r="V12" s="574"/>
      <c r="W12" s="554"/>
      <c r="AB12" s="51"/>
      <c r="AC12" s="51"/>
      <c r="AD12" s="51"/>
      <c r="AE12" s="51"/>
    </row>
    <row r="13" spans="1:32" s="543" customFormat="1" ht="23.25" customHeight="1" x14ac:dyDescent="0.2">
      <c r="A13" s="696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782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96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85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3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36</v>
      </c>
      <c r="B17" s="601" t="s">
        <v>37</v>
      </c>
      <c r="C17" s="715" t="s">
        <v>38</v>
      </c>
      <c r="D17" s="601" t="s">
        <v>39</v>
      </c>
      <c r="E17" s="663"/>
      <c r="F17" s="601" t="s">
        <v>40</v>
      </c>
      <c r="G17" s="601" t="s">
        <v>41</v>
      </c>
      <c r="H17" s="601" t="s">
        <v>42</v>
      </c>
      <c r="I17" s="601" t="s">
        <v>43</v>
      </c>
      <c r="J17" s="601" t="s">
        <v>44</v>
      </c>
      <c r="K17" s="601" t="s">
        <v>45</v>
      </c>
      <c r="L17" s="601" t="s">
        <v>46</v>
      </c>
      <c r="M17" s="601" t="s">
        <v>47</v>
      </c>
      <c r="N17" s="601" t="s">
        <v>48</v>
      </c>
      <c r="O17" s="601" t="s">
        <v>49</v>
      </c>
      <c r="P17" s="601" t="s">
        <v>50</v>
      </c>
      <c r="Q17" s="662"/>
      <c r="R17" s="662"/>
      <c r="S17" s="662"/>
      <c r="T17" s="663"/>
      <c r="U17" s="877" t="s">
        <v>51</v>
      </c>
      <c r="V17" s="597"/>
      <c r="W17" s="601" t="s">
        <v>52</v>
      </c>
      <c r="X17" s="601" t="s">
        <v>53</v>
      </c>
      <c r="Y17" s="875" t="s">
        <v>54</v>
      </c>
      <c r="Z17" s="786" t="s">
        <v>55</v>
      </c>
      <c r="AA17" s="767" t="s">
        <v>56</v>
      </c>
      <c r="AB17" s="767" t="s">
        <v>57</v>
      </c>
      <c r="AC17" s="767" t="s">
        <v>58</v>
      </c>
      <c r="AD17" s="767" t="s">
        <v>59</v>
      </c>
      <c r="AE17" s="837"/>
      <c r="AF17" s="838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664"/>
      <c r="E18" s="666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64"/>
      <c r="Q18" s="665"/>
      <c r="R18" s="665"/>
      <c r="S18" s="665"/>
      <c r="T18" s="666"/>
      <c r="U18" s="67" t="s">
        <v>61</v>
      </c>
      <c r="V18" s="67" t="s">
        <v>62</v>
      </c>
      <c r="W18" s="602"/>
      <c r="X18" s="602"/>
      <c r="Y18" s="876"/>
      <c r="Z18" s="787"/>
      <c r="AA18" s="768"/>
      <c r="AB18" s="768"/>
      <c r="AC18" s="768"/>
      <c r="AD18" s="839"/>
      <c r="AE18" s="840"/>
      <c r="AF18" s="841"/>
      <c r="AG18" s="66"/>
      <c r="BD18" s="65"/>
    </row>
    <row r="19" spans="1:68" ht="27.75" hidden="1" customHeight="1" x14ac:dyDescent="0.2">
      <c r="A19" s="614" t="s">
        <v>63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hidden="1" customHeight="1" x14ac:dyDescent="0.25">
      <c r="A20" s="571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69"/>
      <c r="P23" s="557" t="s">
        <v>71</v>
      </c>
      <c r="Q23" s="558"/>
      <c r="R23" s="558"/>
      <c r="S23" s="558"/>
      <c r="T23" s="558"/>
      <c r="U23" s="558"/>
      <c r="V23" s="559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69"/>
      <c r="P24" s="557" t="s">
        <v>71</v>
      </c>
      <c r="Q24" s="558"/>
      <c r="R24" s="558"/>
      <c r="S24" s="558"/>
      <c r="T24" s="558"/>
      <c r="U24" s="558"/>
      <c r="V24" s="559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7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69"/>
      <c r="P32" s="557" t="s">
        <v>71</v>
      </c>
      <c r="Q32" s="558"/>
      <c r="R32" s="558"/>
      <c r="S32" s="558"/>
      <c r="T32" s="558"/>
      <c r="U32" s="558"/>
      <c r="V32" s="559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69"/>
      <c r="P33" s="557" t="s">
        <v>71</v>
      </c>
      <c r="Q33" s="558"/>
      <c r="R33" s="558"/>
      <c r="S33" s="558"/>
      <c r="T33" s="558"/>
      <c r="U33" s="558"/>
      <c r="V33" s="559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95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69"/>
      <c r="P36" s="557" t="s">
        <v>71</v>
      </c>
      <c r="Q36" s="558"/>
      <c r="R36" s="558"/>
      <c r="S36" s="558"/>
      <c r="T36" s="558"/>
      <c r="U36" s="558"/>
      <c r="V36" s="559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69"/>
      <c r="P37" s="557" t="s">
        <v>71</v>
      </c>
      <c r="Q37" s="558"/>
      <c r="R37" s="558"/>
      <c r="S37" s="558"/>
      <c r="T37" s="558"/>
      <c r="U37" s="558"/>
      <c r="V37" s="559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14" t="s">
        <v>101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hidden="1" customHeight="1" x14ac:dyDescent="0.25">
      <c r="A39" s="571" t="s">
        <v>102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103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69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64">
        <v>4680115882539</v>
      </c>
      <c r="E42" s="565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111</v>
      </c>
      <c r="L42" s="32"/>
      <c r="M42" s="33" t="s">
        <v>77</v>
      </c>
      <c r="N42" s="33"/>
      <c r="O42" s="32">
        <v>50</v>
      </c>
      <c r="P42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4"/>
      <c r="V42" s="34"/>
      <c r="W42" s="35" t="s">
        <v>69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64">
        <v>4607091385687</v>
      </c>
      <c r="E43" s="565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111</v>
      </c>
      <c r="L43" s="32" t="s">
        <v>114</v>
      </c>
      <c r="M43" s="33" t="s">
        <v>77</v>
      </c>
      <c r="N43" s="33"/>
      <c r="O43" s="32">
        <v>50</v>
      </c>
      <c r="P43" s="7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61"/>
      <c r="R43" s="561"/>
      <c r="S43" s="561"/>
      <c r="T43" s="562"/>
      <c r="U43" s="34"/>
      <c r="V43" s="34"/>
      <c r="W43" s="35" t="s">
        <v>69</v>
      </c>
      <c r="X43" s="549">
        <v>240</v>
      </c>
      <c r="Y43" s="550">
        <f>IFERROR(IF(X43="",0,CEILING((X43/$H43),1)*$H43),"")</f>
        <v>240</v>
      </c>
      <c r="Z43" s="36">
        <f>IFERROR(IF(Y43=0,"",ROUNDUP(Y43/H43,0)*0.00902),"")</f>
        <v>0.54120000000000001</v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252.6</v>
      </c>
      <c r="BN43" s="64">
        <f>IFERROR(Y43*I43/H43,"0")</f>
        <v>252.6</v>
      </c>
      <c r="BO43" s="64">
        <f>IFERROR(1/J43*(X43/H43),"0")</f>
        <v>0.45454545454545459</v>
      </c>
      <c r="BP43" s="64">
        <f>IFERROR(1/J43*(Y43/H43),"0")</f>
        <v>0.45454545454545459</v>
      </c>
    </row>
    <row r="44" spans="1:68" x14ac:dyDescent="0.2">
      <c r="A44" s="568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69"/>
      <c r="P44" s="557" t="s">
        <v>71</v>
      </c>
      <c r="Q44" s="558"/>
      <c r="R44" s="558"/>
      <c r="S44" s="558"/>
      <c r="T44" s="558"/>
      <c r="U44" s="558"/>
      <c r="V44" s="559"/>
      <c r="W44" s="37" t="s">
        <v>72</v>
      </c>
      <c r="X44" s="551">
        <f>IFERROR(X41/H41,"0")+IFERROR(X42/H42,"0")+IFERROR(X43/H43,"0")</f>
        <v>60</v>
      </c>
      <c r="Y44" s="551">
        <f>IFERROR(Y41/H41,"0")+IFERROR(Y42/H42,"0")+IFERROR(Y43/H43,"0")</f>
        <v>60</v>
      </c>
      <c r="Z44" s="551">
        <f>IFERROR(IF(Z41="",0,Z41),"0")+IFERROR(IF(Z42="",0,Z42),"0")+IFERROR(IF(Z43="",0,Z43),"0")</f>
        <v>0.54120000000000001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69"/>
      <c r="P45" s="557" t="s">
        <v>71</v>
      </c>
      <c r="Q45" s="558"/>
      <c r="R45" s="558"/>
      <c r="S45" s="558"/>
      <c r="T45" s="558"/>
      <c r="U45" s="558"/>
      <c r="V45" s="559"/>
      <c r="W45" s="37" t="s">
        <v>69</v>
      </c>
      <c r="X45" s="551">
        <f>IFERROR(SUM(X41:X43),"0")</f>
        <v>240</v>
      </c>
      <c r="Y45" s="551">
        <f>IFERROR(SUM(Y41:Y43),"0")</f>
        <v>240</v>
      </c>
      <c r="Z45" s="37"/>
      <c r="AA45" s="552"/>
      <c r="AB45" s="552"/>
      <c r="AC45" s="552"/>
    </row>
    <row r="46" spans="1:68" ht="14.25" hidden="1" customHeight="1" x14ac:dyDescent="0.25">
      <c r="A46" s="553" t="s">
        <v>73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69"/>
      <c r="P48" s="557" t="s">
        <v>71</v>
      </c>
      <c r="Q48" s="558"/>
      <c r="R48" s="558"/>
      <c r="S48" s="558"/>
      <c r="T48" s="558"/>
      <c r="U48" s="558"/>
      <c r="V48" s="559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69"/>
      <c r="P49" s="557" t="s">
        <v>71</v>
      </c>
      <c r="Q49" s="558"/>
      <c r="R49" s="558"/>
      <c r="S49" s="558"/>
      <c r="T49" s="558"/>
      <c r="U49" s="558"/>
      <c r="V49" s="559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119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103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114</v>
      </c>
      <c r="M53" s="33" t="s">
        <v>107</v>
      </c>
      <c r="N53" s="33"/>
      <c r="O53" s="32">
        <v>50</v>
      </c>
      <c r="P53" s="6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69</v>
      </c>
      <c r="X53" s="549">
        <v>100</v>
      </c>
      <c r="Y53" s="550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125</v>
      </c>
      <c r="AG53" s="64"/>
      <c r="AJ53" s="68" t="s">
        <v>115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7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69</v>
      </c>
      <c r="X57" s="549">
        <v>540</v>
      </c>
      <c r="Y57" s="550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68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69"/>
      <c r="P58" s="557" t="s">
        <v>71</v>
      </c>
      <c r="Q58" s="558"/>
      <c r="R58" s="558"/>
      <c r="S58" s="558"/>
      <c r="T58" s="558"/>
      <c r="U58" s="558"/>
      <c r="V58" s="559"/>
      <c r="W58" s="37" t="s">
        <v>72</v>
      </c>
      <c r="X58" s="551">
        <f>IFERROR(X52/H52,"0")+IFERROR(X53/H53,"0")+IFERROR(X54/H54,"0")+IFERROR(X55/H55,"0")+IFERROR(X56/H56,"0")+IFERROR(X57/H57,"0")</f>
        <v>129.25925925925927</v>
      </c>
      <c r="Y58" s="551">
        <f>IFERROR(Y52/H52,"0")+IFERROR(Y53/H53,"0")+IFERROR(Y54/H54,"0")+IFERROR(Y55/H55,"0")+IFERROR(Y56/H56,"0")+IFERROR(Y57/H57,"0")</f>
        <v>130</v>
      </c>
      <c r="Z58" s="551">
        <f>IFERROR(IF(Z52="",0,Z52),"0")+IFERROR(IF(Z53="",0,Z53),"0")+IFERROR(IF(Z54="",0,Z54),"0")+IFERROR(IF(Z55="",0,Z55),"0")+IFERROR(IF(Z56="",0,Z56),"0")+IFERROR(IF(Z57="",0,Z57),"0")</f>
        <v>1.2722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69"/>
      <c r="P59" s="557" t="s">
        <v>71</v>
      </c>
      <c r="Q59" s="558"/>
      <c r="R59" s="558"/>
      <c r="S59" s="558"/>
      <c r="T59" s="558"/>
      <c r="U59" s="558"/>
      <c r="V59" s="559"/>
      <c r="W59" s="37" t="s">
        <v>69</v>
      </c>
      <c r="X59" s="551">
        <f>IFERROR(SUM(X52:X57),"0")</f>
        <v>640</v>
      </c>
      <c r="Y59" s="551">
        <f>IFERROR(SUM(Y52:Y57),"0")</f>
        <v>648</v>
      </c>
      <c r="Z59" s="37"/>
      <c r="AA59" s="552"/>
      <c r="AB59" s="552"/>
      <c r="AC59" s="552"/>
    </row>
    <row r="60" spans="1:68" ht="14.25" hidden="1" customHeight="1" x14ac:dyDescent="0.25">
      <c r="A60" s="553" t="s">
        <v>137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hidden="1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69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141</v>
      </c>
      <c r="B62" s="54" t="s">
        <v>142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7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114</v>
      </c>
      <c r="M63" s="33" t="s">
        <v>107</v>
      </c>
      <c r="N63" s="33"/>
      <c r="O63" s="32">
        <v>50</v>
      </c>
      <c r="P63" s="6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69</v>
      </c>
      <c r="X63" s="549">
        <v>45</v>
      </c>
      <c r="Y63" s="550">
        <f>IFERROR(IF(X63="",0,CEILING((X63/$H63),1)*$H63),"")</f>
        <v>45.900000000000006</v>
      </c>
      <c r="Z63" s="36">
        <f>IFERROR(IF(Y63=0,"",ROUNDUP(Y63/H63,0)*0.00651),"")</f>
        <v>0.11067</v>
      </c>
      <c r="AA63" s="56"/>
      <c r="AB63" s="57"/>
      <c r="AC63" s="109" t="s">
        <v>140</v>
      </c>
      <c r="AG63" s="64"/>
      <c r="AJ63" s="68" t="s">
        <v>115</v>
      </c>
      <c r="AK63" s="68">
        <v>491.4</v>
      </c>
      <c r="BB63" s="110" t="s">
        <v>1</v>
      </c>
      <c r="BM63" s="64">
        <f>IFERROR(X63*I63/H63,"0")</f>
        <v>47.999999999999993</v>
      </c>
      <c r="BN63" s="64">
        <f>IFERROR(Y63*I63/H63,"0")</f>
        <v>48.96</v>
      </c>
      <c r="BO63" s="64">
        <f>IFERROR(1/J63*(X63/H63),"0")</f>
        <v>9.1575091575091569E-2</v>
      </c>
      <c r="BP63" s="64">
        <f>IFERROR(1/J63*(Y63/H63),"0")</f>
        <v>9.3406593406593408E-2</v>
      </c>
    </row>
    <row r="64" spans="1:68" x14ac:dyDescent="0.2">
      <c r="A64" s="568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69"/>
      <c r="P64" s="557" t="s">
        <v>71</v>
      </c>
      <c r="Q64" s="558"/>
      <c r="R64" s="558"/>
      <c r="S64" s="558"/>
      <c r="T64" s="558"/>
      <c r="U64" s="558"/>
      <c r="V64" s="559"/>
      <c r="W64" s="37" t="s">
        <v>72</v>
      </c>
      <c r="X64" s="551">
        <f>IFERROR(X61/H61,"0")+IFERROR(X62/H62,"0")+IFERROR(X63/H63,"0")</f>
        <v>16.666666666666664</v>
      </c>
      <c r="Y64" s="551">
        <f>IFERROR(Y61/H61,"0")+IFERROR(Y62/H62,"0")+IFERROR(Y63/H63,"0")</f>
        <v>17</v>
      </c>
      <c r="Z64" s="551">
        <f>IFERROR(IF(Z61="",0,Z61),"0")+IFERROR(IF(Z62="",0,Z62),"0")+IFERROR(IF(Z63="",0,Z63),"0")</f>
        <v>0.11067</v>
      </c>
      <c r="AA64" s="552"/>
      <c r="AB64" s="552"/>
      <c r="AC64" s="552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69"/>
      <c r="P65" s="557" t="s">
        <v>71</v>
      </c>
      <c r="Q65" s="558"/>
      <c r="R65" s="558"/>
      <c r="S65" s="558"/>
      <c r="T65" s="558"/>
      <c r="U65" s="558"/>
      <c r="V65" s="559"/>
      <c r="W65" s="37" t="s">
        <v>69</v>
      </c>
      <c r="X65" s="551">
        <f>IFERROR(SUM(X61:X63),"0")</f>
        <v>45</v>
      </c>
      <c r="Y65" s="551">
        <f>IFERROR(SUM(Y61:Y63),"0")</f>
        <v>45.900000000000006</v>
      </c>
      <c r="Z65" s="37"/>
      <c r="AA65" s="552"/>
      <c r="AB65" s="552"/>
      <c r="AC65" s="552"/>
    </row>
    <row r="66" spans="1:68" ht="14.25" hidden="1" customHeight="1" x14ac:dyDescent="0.25">
      <c r="A66" s="553" t="s">
        <v>64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145</v>
      </c>
      <c r="B67" s="54" t="s">
        <v>146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148</v>
      </c>
      <c r="B68" s="54" t="s">
        <v>149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69"/>
      <c r="P70" s="557" t="s">
        <v>71</v>
      </c>
      <c r="Q70" s="558"/>
      <c r="R70" s="558"/>
      <c r="S70" s="558"/>
      <c r="T70" s="558"/>
      <c r="U70" s="558"/>
      <c r="V70" s="559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69"/>
      <c r="P71" s="557" t="s">
        <v>71</v>
      </c>
      <c r="Q71" s="558"/>
      <c r="R71" s="558"/>
      <c r="S71" s="558"/>
      <c r="T71" s="558"/>
      <c r="U71" s="558"/>
      <c r="V71" s="559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53" t="s">
        <v>73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154</v>
      </c>
      <c r="B73" s="54" t="s">
        <v>155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157</v>
      </c>
      <c r="B74" s="54" t="s">
        <v>158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160</v>
      </c>
      <c r="B75" s="54" t="s">
        <v>161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7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69"/>
      <c r="P78" s="557" t="s">
        <v>71</v>
      </c>
      <c r="Q78" s="558"/>
      <c r="R78" s="558"/>
      <c r="S78" s="558"/>
      <c r="T78" s="558"/>
      <c r="U78" s="558"/>
      <c r="V78" s="559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69"/>
      <c r="P79" s="557" t="s">
        <v>71</v>
      </c>
      <c r="Q79" s="558"/>
      <c r="R79" s="558"/>
      <c r="S79" s="558"/>
      <c r="T79" s="558"/>
      <c r="U79" s="558"/>
      <c r="V79" s="559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53" t="s">
        <v>167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customHeight="1" x14ac:dyDescent="0.25">
      <c r="A81" s="54" t="s">
        <v>168</v>
      </c>
      <c r="B81" s="54" t="s">
        <v>169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69</v>
      </c>
      <c r="X81" s="549">
        <v>100</v>
      </c>
      <c r="Y81" s="550">
        <f>IFERROR(IF(X81="",0,CEILING((X81/$H81),1)*$H81),"")</f>
        <v>101.39999999999999</v>
      </c>
      <c r="Z81" s="36">
        <f>IFERROR(IF(Y81=0,"",ROUNDUP(Y81/H81,0)*0.01898),"")</f>
        <v>0.24674000000000001</v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105.57692307692308</v>
      </c>
      <c r="BN81" s="64">
        <f>IFERROR(Y81*I81/H81,"0")</f>
        <v>107.05499999999999</v>
      </c>
      <c r="BO81" s="64">
        <f>IFERROR(1/J81*(X81/H81),"0")</f>
        <v>0.20032051282051283</v>
      </c>
      <c r="BP81" s="64">
        <f>IFERROR(1/J81*(Y81/H81),"0")</f>
        <v>0.203125</v>
      </c>
    </row>
    <row r="82" spans="1:68" ht="27" hidden="1" customHeight="1" x14ac:dyDescent="0.25">
      <c r="A82" s="54" t="s">
        <v>171</v>
      </c>
      <c r="B82" s="54" t="s">
        <v>172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173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8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69"/>
      <c r="P83" s="557" t="s">
        <v>71</v>
      </c>
      <c r="Q83" s="558"/>
      <c r="R83" s="558"/>
      <c r="S83" s="558"/>
      <c r="T83" s="558"/>
      <c r="U83" s="558"/>
      <c r="V83" s="559"/>
      <c r="W83" s="37" t="s">
        <v>72</v>
      </c>
      <c r="X83" s="551">
        <f>IFERROR(X81/H81,"0")+IFERROR(X82/H82,"0")</f>
        <v>12.820512820512821</v>
      </c>
      <c r="Y83" s="551">
        <f>IFERROR(Y81/H81,"0")+IFERROR(Y82/H82,"0")</f>
        <v>13</v>
      </c>
      <c r="Z83" s="551">
        <f>IFERROR(IF(Z81="",0,Z81),"0")+IFERROR(IF(Z82="",0,Z82),"0")</f>
        <v>0.24674000000000001</v>
      </c>
      <c r="AA83" s="552"/>
      <c r="AB83" s="552"/>
      <c r="AC83" s="552"/>
    </row>
    <row r="84" spans="1:68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69"/>
      <c r="P84" s="557" t="s">
        <v>71</v>
      </c>
      <c r="Q84" s="558"/>
      <c r="R84" s="558"/>
      <c r="S84" s="558"/>
      <c r="T84" s="558"/>
      <c r="U84" s="558"/>
      <c r="V84" s="559"/>
      <c r="W84" s="37" t="s">
        <v>69</v>
      </c>
      <c r="X84" s="551">
        <f>IFERROR(SUM(X81:X82),"0")</f>
        <v>100</v>
      </c>
      <c r="Y84" s="551">
        <f>IFERROR(SUM(Y81:Y82),"0")</f>
        <v>101.39999999999999</v>
      </c>
      <c r="Z84" s="37"/>
      <c r="AA84" s="552"/>
      <c r="AB84" s="552"/>
      <c r="AC84" s="552"/>
    </row>
    <row r="85" spans="1:68" ht="16.5" hidden="1" customHeight="1" x14ac:dyDescent="0.25">
      <c r="A85" s="571" t="s">
        <v>174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53" t="s">
        <v>103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customHeight="1" x14ac:dyDescent="0.25">
      <c r="A87" s="54" t="s">
        <v>175</v>
      </c>
      <c r="B87" s="54" t="s">
        <v>176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69</v>
      </c>
      <c r="X87" s="549">
        <v>200</v>
      </c>
      <c r="Y87" s="550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114</v>
      </c>
      <c r="M89" s="33" t="s">
        <v>93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69</v>
      </c>
      <c r="X89" s="549">
        <v>225</v>
      </c>
      <c r="Y89" s="550">
        <f>IFERROR(IF(X89="",0,CEILING((X89/$H89),1)*$H89),"")</f>
        <v>225</v>
      </c>
      <c r="Z89" s="36">
        <f>IFERROR(IF(Y89=0,"",ROUNDUP(Y89/H89,0)*0.00902),"")</f>
        <v>0.45100000000000001</v>
      </c>
      <c r="AA89" s="56"/>
      <c r="AB89" s="57"/>
      <c r="AC89" s="135" t="s">
        <v>177</v>
      </c>
      <c r="AG89" s="64"/>
      <c r="AJ89" s="68" t="s">
        <v>115</v>
      </c>
      <c r="AK89" s="68">
        <v>594</v>
      </c>
      <c r="BB89" s="136" t="s">
        <v>1</v>
      </c>
      <c r="BM89" s="64">
        <f>IFERROR(X89*I89/H89,"0")</f>
        <v>235.5</v>
      </c>
      <c r="BN89" s="64">
        <f>IFERROR(Y89*I89/H89,"0")</f>
        <v>235.5</v>
      </c>
      <c r="BO89" s="64">
        <f>IFERROR(1/J89*(X89/H89),"0")</f>
        <v>0.37878787878787878</v>
      </c>
      <c r="BP89" s="64">
        <f>IFERROR(1/J89*(Y89/H89),"0")</f>
        <v>0.37878787878787878</v>
      </c>
    </row>
    <row r="90" spans="1:68" x14ac:dyDescent="0.2">
      <c r="A90" s="568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69"/>
      <c r="P90" s="557" t="s">
        <v>71</v>
      </c>
      <c r="Q90" s="558"/>
      <c r="R90" s="558"/>
      <c r="S90" s="558"/>
      <c r="T90" s="558"/>
      <c r="U90" s="558"/>
      <c r="V90" s="559"/>
      <c r="W90" s="37" t="s">
        <v>72</v>
      </c>
      <c r="X90" s="551">
        <f>IFERROR(X87/H87,"0")+IFERROR(X88/H88,"0")+IFERROR(X89/H89,"0")</f>
        <v>68.518518518518519</v>
      </c>
      <c r="Y90" s="551">
        <f>IFERROR(Y87/H87,"0")+IFERROR(Y88/H88,"0")+IFERROR(Y89/H89,"0")</f>
        <v>69</v>
      </c>
      <c r="Z90" s="551">
        <f>IFERROR(IF(Z87="",0,Z87),"0")+IFERROR(IF(Z88="",0,Z88),"0")+IFERROR(IF(Z89="",0,Z89),"0")</f>
        <v>0.81162000000000001</v>
      </c>
      <c r="AA90" s="552"/>
      <c r="AB90" s="552"/>
      <c r="AC90" s="552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69"/>
      <c r="P91" s="557" t="s">
        <v>71</v>
      </c>
      <c r="Q91" s="558"/>
      <c r="R91" s="558"/>
      <c r="S91" s="558"/>
      <c r="T91" s="558"/>
      <c r="U91" s="558"/>
      <c r="V91" s="559"/>
      <c r="W91" s="37" t="s">
        <v>69</v>
      </c>
      <c r="X91" s="551">
        <f>IFERROR(SUM(X87:X89),"0")</f>
        <v>425</v>
      </c>
      <c r="Y91" s="551">
        <f>IFERROR(SUM(Y87:Y89),"0")</f>
        <v>430.20000000000005</v>
      </c>
      <c r="Z91" s="37"/>
      <c r="AA91" s="552"/>
      <c r="AB91" s="552"/>
      <c r="AC91" s="552"/>
    </row>
    <row r="92" spans="1:68" ht="14.25" hidden="1" customHeight="1" x14ac:dyDescent="0.25">
      <c r="A92" s="553" t="s">
        <v>73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customHeight="1" x14ac:dyDescent="0.25">
      <c r="A93" s="54" t="s">
        <v>182</v>
      </c>
      <c r="B93" s="54" t="s">
        <v>183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01" t="s">
        <v>184</v>
      </c>
      <c r="Q93" s="561"/>
      <c r="R93" s="561"/>
      <c r="S93" s="561"/>
      <c r="T93" s="562"/>
      <c r="U93" s="34"/>
      <c r="V93" s="34"/>
      <c r="W93" s="35" t="s">
        <v>69</v>
      </c>
      <c r="X93" s="549">
        <v>150</v>
      </c>
      <c r="Y93" s="550">
        <f>IFERROR(IF(X93="",0,CEILING((X93/$H93),1)*$H93),"")</f>
        <v>153.9</v>
      </c>
      <c r="Z93" s="36">
        <f>IFERROR(IF(Y93=0,"",ROUNDUP(Y93/H93,0)*0.01898),"")</f>
        <v>0.36062</v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159.61111111111111</v>
      </c>
      <c r="BN93" s="64">
        <f>IFERROR(Y93*I93/H93,"0")</f>
        <v>163.761</v>
      </c>
      <c r="BO93" s="64">
        <f>IFERROR(1/J93*(X93/H93),"0")</f>
        <v>0.28935185185185186</v>
      </c>
      <c r="BP93" s="64">
        <f>IFERROR(1/J93*(Y93/H93),"0")</f>
        <v>0.296875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189</v>
      </c>
      <c r="B95" s="54" t="s">
        <v>190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69</v>
      </c>
      <c r="X95" s="549">
        <v>405</v>
      </c>
      <c r="Y95" s="550">
        <f>IFERROR(IF(X95="",0,CEILING((X95/$H95),1)*$H95),"")</f>
        <v>405</v>
      </c>
      <c r="Z95" s="36">
        <f>IFERROR(IF(Y95=0,"",ROUNDUP(Y95/H95,0)*0.00651),"")</f>
        <v>0.97650000000000003</v>
      </c>
      <c r="AA95" s="56"/>
      <c r="AB95" s="57"/>
      <c r="AC95" s="141" t="s">
        <v>185</v>
      </c>
      <c r="AG95" s="64"/>
      <c r="AJ95" s="68"/>
      <c r="AK95" s="68">
        <v>0</v>
      </c>
      <c r="BB95" s="142" t="s">
        <v>1</v>
      </c>
      <c r="BM95" s="64">
        <f>IFERROR(X95*I95/H95,"0")</f>
        <v>442.79999999999995</v>
      </c>
      <c r="BN95" s="64">
        <f>IFERROR(Y95*I95/H95,"0")</f>
        <v>442.79999999999995</v>
      </c>
      <c r="BO95" s="64">
        <f>IFERROR(1/J95*(X95/H95),"0")</f>
        <v>0.82417582417582425</v>
      </c>
      <c r="BP95" s="64">
        <f>IFERROR(1/J95*(Y95/H95),"0")</f>
        <v>0.82417582417582425</v>
      </c>
    </row>
    <row r="96" spans="1:68" ht="16.5" hidden="1" customHeight="1" x14ac:dyDescent="0.25">
      <c r="A96" s="54" t="s">
        <v>191</v>
      </c>
      <c r="B96" s="54" t="s">
        <v>192</v>
      </c>
      <c r="C96" s="31">
        <v>4301051438</v>
      </c>
      <c r="D96" s="564">
        <v>4680115880894</v>
      </c>
      <c r="E96" s="565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8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69"/>
      <c r="P97" s="557" t="s">
        <v>71</v>
      </c>
      <c r="Q97" s="558"/>
      <c r="R97" s="558"/>
      <c r="S97" s="558"/>
      <c r="T97" s="558"/>
      <c r="U97" s="558"/>
      <c r="V97" s="559"/>
      <c r="W97" s="37" t="s">
        <v>72</v>
      </c>
      <c r="X97" s="551">
        <f>IFERROR(X93/H93,"0")+IFERROR(X94/H94,"0")+IFERROR(X95/H95,"0")+IFERROR(X96/H96,"0")</f>
        <v>168.51851851851853</v>
      </c>
      <c r="Y97" s="551">
        <f>IFERROR(Y93/H93,"0")+IFERROR(Y94/H94,"0")+IFERROR(Y95/H95,"0")+IFERROR(Y96/H96,"0")</f>
        <v>169</v>
      </c>
      <c r="Z97" s="551">
        <f>IFERROR(IF(Z93="",0,Z93),"0")+IFERROR(IF(Z94="",0,Z94),"0")+IFERROR(IF(Z95="",0,Z95),"0")+IFERROR(IF(Z96="",0,Z96),"0")</f>
        <v>1.3371200000000001</v>
      </c>
      <c r="AA97" s="552"/>
      <c r="AB97" s="552"/>
      <c r="AC97" s="552"/>
    </row>
    <row r="98" spans="1:68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69"/>
      <c r="P98" s="557" t="s">
        <v>71</v>
      </c>
      <c r="Q98" s="558"/>
      <c r="R98" s="558"/>
      <c r="S98" s="558"/>
      <c r="T98" s="558"/>
      <c r="U98" s="558"/>
      <c r="V98" s="559"/>
      <c r="W98" s="37" t="s">
        <v>69</v>
      </c>
      <c r="X98" s="551">
        <f>IFERROR(SUM(X93:X96),"0")</f>
        <v>555</v>
      </c>
      <c r="Y98" s="551">
        <f>IFERROR(SUM(Y93:Y96),"0")</f>
        <v>558.9</v>
      </c>
      <c r="Z98" s="37"/>
      <c r="AA98" s="552"/>
      <c r="AB98" s="552"/>
      <c r="AC98" s="552"/>
    </row>
    <row r="99" spans="1:68" ht="16.5" hidden="1" customHeight="1" x14ac:dyDescent="0.25">
      <c r="A99" s="571" t="s">
        <v>194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44"/>
      <c r="AB99" s="544"/>
      <c r="AC99" s="544"/>
    </row>
    <row r="100" spans="1:68" ht="14.25" hidden="1" customHeight="1" x14ac:dyDescent="0.25">
      <c r="A100" s="553" t="s">
        <v>103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5"/>
      <c r="AB100" s="545"/>
      <c r="AC100" s="545"/>
    </row>
    <row r="101" spans="1:68" ht="27" customHeight="1" x14ac:dyDescent="0.25">
      <c r="A101" s="54" t="s">
        <v>195</v>
      </c>
      <c r="B101" s="54" t="s">
        <v>196</v>
      </c>
      <c r="C101" s="31">
        <v>4301011514</v>
      </c>
      <c r="D101" s="564">
        <v>4680115882133</v>
      </c>
      <c r="E101" s="565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69</v>
      </c>
      <c r="X101" s="549">
        <v>60</v>
      </c>
      <c r="Y101" s="550">
        <f>IFERROR(IF(X101="",0,CEILING((X101/$H101),1)*$H101),"")</f>
        <v>64.800000000000011</v>
      </c>
      <c r="Z101" s="36">
        <f>IFERROR(IF(Y101=0,"",ROUNDUP(Y101/H101,0)*0.01898),"")</f>
        <v>0.11388000000000001</v>
      </c>
      <c r="AA101" s="56"/>
      <c r="AB101" s="57"/>
      <c r="AC101" s="145" t="s">
        <v>197</v>
      </c>
      <c r="AG101" s="64"/>
      <c r="AJ101" s="68"/>
      <c r="AK101" s="68">
        <v>0</v>
      </c>
      <c r="BB101" s="146" t="s">
        <v>1</v>
      </c>
      <c r="BM101" s="64">
        <f>IFERROR(X101*I101/H101,"0")</f>
        <v>62.416666666666657</v>
      </c>
      <c r="BN101" s="64">
        <f>IFERROR(Y101*I101/H101,"0")</f>
        <v>67.410000000000011</v>
      </c>
      <c r="BO101" s="64">
        <f>IFERROR(1/J101*(X101/H101),"0")</f>
        <v>8.6805555555555552E-2</v>
      </c>
      <c r="BP101" s="64">
        <f>IFERROR(1/J101*(Y101/H101),"0")</f>
        <v>9.3750000000000014E-2</v>
      </c>
    </row>
    <row r="102" spans="1:68" ht="27" hidden="1" customHeight="1" x14ac:dyDescent="0.25">
      <c r="A102" s="54" t="s">
        <v>198</v>
      </c>
      <c r="B102" s="54" t="s">
        <v>199</v>
      </c>
      <c r="C102" s="31">
        <v>4301011417</v>
      </c>
      <c r="D102" s="564">
        <v>4680115880269</v>
      </c>
      <c r="E102" s="565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111</v>
      </c>
      <c r="L102" s="32"/>
      <c r="M102" s="33" t="s">
        <v>77</v>
      </c>
      <c r="N102" s="33"/>
      <c r="O102" s="32">
        <v>50</v>
      </c>
      <c r="P102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69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197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200</v>
      </c>
      <c r="B103" s="54" t="s">
        <v>201</v>
      </c>
      <c r="C103" s="31">
        <v>4301011415</v>
      </c>
      <c r="D103" s="564">
        <v>4680115880429</v>
      </c>
      <c r="E103" s="565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7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69</v>
      </c>
      <c r="X103" s="549">
        <v>225</v>
      </c>
      <c r="Y103" s="550">
        <f>IFERROR(IF(X103="",0,CEILING((X103/$H103),1)*$H103),"")</f>
        <v>225</v>
      </c>
      <c r="Z103" s="36">
        <f>IFERROR(IF(Y103=0,"",ROUNDUP(Y103/H103,0)*0.00902),"")</f>
        <v>0.45100000000000001</v>
      </c>
      <c r="AA103" s="56"/>
      <c r="AB103" s="57"/>
      <c r="AC103" s="149" t="s">
        <v>197</v>
      </c>
      <c r="AG103" s="64"/>
      <c r="AJ103" s="68"/>
      <c r="AK103" s="68">
        <v>0</v>
      </c>
      <c r="BB103" s="150" t="s">
        <v>1</v>
      </c>
      <c r="BM103" s="64">
        <f>IFERROR(X103*I103/H103,"0")</f>
        <v>235.5</v>
      </c>
      <c r="BN103" s="64">
        <f>IFERROR(Y103*I103/H103,"0")</f>
        <v>235.5</v>
      </c>
      <c r="BO103" s="64">
        <f>IFERROR(1/J103*(X103/H103),"0")</f>
        <v>0.37878787878787878</v>
      </c>
      <c r="BP103" s="64">
        <f>IFERROR(1/J103*(Y103/H103),"0")</f>
        <v>0.37878787878787878</v>
      </c>
    </row>
    <row r="104" spans="1:68" ht="27" hidden="1" customHeight="1" x14ac:dyDescent="0.25">
      <c r="A104" s="54" t="s">
        <v>202</v>
      </c>
      <c r="B104" s="54" t="s">
        <v>203</v>
      </c>
      <c r="C104" s="31">
        <v>4301011462</v>
      </c>
      <c r="D104" s="564">
        <v>4680115881457</v>
      </c>
      <c r="E104" s="565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69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197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8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69"/>
      <c r="P105" s="557" t="s">
        <v>71</v>
      </c>
      <c r="Q105" s="558"/>
      <c r="R105" s="558"/>
      <c r="S105" s="558"/>
      <c r="T105" s="558"/>
      <c r="U105" s="558"/>
      <c r="V105" s="559"/>
      <c r="W105" s="37" t="s">
        <v>72</v>
      </c>
      <c r="X105" s="551">
        <f>IFERROR(X101/H101,"0")+IFERROR(X102/H102,"0")+IFERROR(X103/H103,"0")+IFERROR(X104/H104,"0")</f>
        <v>55.555555555555557</v>
      </c>
      <c r="Y105" s="551">
        <f>IFERROR(Y101/H101,"0")+IFERROR(Y102/H102,"0")+IFERROR(Y103/H103,"0")+IFERROR(Y104/H104,"0")</f>
        <v>56</v>
      </c>
      <c r="Z105" s="551">
        <f>IFERROR(IF(Z101="",0,Z101),"0")+IFERROR(IF(Z102="",0,Z102),"0")+IFERROR(IF(Z103="",0,Z103),"0")+IFERROR(IF(Z104="",0,Z104),"0")</f>
        <v>0.56488000000000005</v>
      </c>
      <c r="AA105" s="552"/>
      <c r="AB105" s="552"/>
      <c r="AC105" s="552"/>
    </row>
    <row r="106" spans="1:68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69"/>
      <c r="P106" s="557" t="s">
        <v>71</v>
      </c>
      <c r="Q106" s="558"/>
      <c r="R106" s="558"/>
      <c r="S106" s="558"/>
      <c r="T106" s="558"/>
      <c r="U106" s="558"/>
      <c r="V106" s="559"/>
      <c r="W106" s="37" t="s">
        <v>69</v>
      </c>
      <c r="X106" s="551">
        <f>IFERROR(SUM(X101:X104),"0")</f>
        <v>285</v>
      </c>
      <c r="Y106" s="551">
        <f>IFERROR(SUM(Y101:Y104),"0")</f>
        <v>289.8</v>
      </c>
      <c r="Z106" s="37"/>
      <c r="AA106" s="552"/>
      <c r="AB106" s="552"/>
      <c r="AC106" s="552"/>
    </row>
    <row r="107" spans="1:68" ht="14.25" hidden="1" customHeight="1" x14ac:dyDescent="0.25">
      <c r="A107" s="553" t="s">
        <v>137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45"/>
      <c r="AB107" s="545"/>
      <c r="AC107" s="545"/>
    </row>
    <row r="108" spans="1:68" ht="16.5" hidden="1" customHeight="1" x14ac:dyDescent="0.25">
      <c r="A108" s="54" t="s">
        <v>204</v>
      </c>
      <c r="B108" s="54" t="s">
        <v>205</v>
      </c>
      <c r="C108" s="31">
        <v>4301020345</v>
      </c>
      <c r="D108" s="564">
        <v>4680115881488</v>
      </c>
      <c r="E108" s="565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69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206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4301020346</v>
      </c>
      <c r="D109" s="564">
        <v>4680115882775</v>
      </c>
      <c r="E109" s="565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8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206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209</v>
      </c>
      <c r="B110" s="54" t="s">
        <v>210</v>
      </c>
      <c r="C110" s="31">
        <v>4301020344</v>
      </c>
      <c r="D110" s="564">
        <v>4680115880658</v>
      </c>
      <c r="E110" s="565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206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8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69"/>
      <c r="P111" s="557" t="s">
        <v>71</v>
      </c>
      <c r="Q111" s="558"/>
      <c r="R111" s="558"/>
      <c r="S111" s="558"/>
      <c r="T111" s="558"/>
      <c r="U111" s="558"/>
      <c r="V111" s="559"/>
      <c r="W111" s="37" t="s">
        <v>72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hidden="1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69"/>
      <c r="P112" s="557" t="s">
        <v>71</v>
      </c>
      <c r="Q112" s="558"/>
      <c r="R112" s="558"/>
      <c r="S112" s="558"/>
      <c r="T112" s="558"/>
      <c r="U112" s="558"/>
      <c r="V112" s="559"/>
      <c r="W112" s="37" t="s">
        <v>69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hidden="1" customHeight="1" x14ac:dyDescent="0.25">
      <c r="A113" s="553" t="s">
        <v>73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45"/>
      <c r="AB113" s="545"/>
      <c r="AC113" s="545"/>
    </row>
    <row r="114" spans="1:68" ht="16.5" customHeight="1" x14ac:dyDescent="0.25">
      <c r="A114" s="54" t="s">
        <v>211</v>
      </c>
      <c r="B114" s="54" t="s">
        <v>212</v>
      </c>
      <c r="C114" s="31">
        <v>4301051724</v>
      </c>
      <c r="D114" s="564">
        <v>4607091385168</v>
      </c>
      <c r="E114" s="565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69</v>
      </c>
      <c r="X114" s="549">
        <v>500</v>
      </c>
      <c r="Y114" s="550">
        <f>IFERROR(IF(X114="",0,CEILING((X114/$H114),1)*$H114),"")</f>
        <v>502.2</v>
      </c>
      <c r="Z114" s="36">
        <f>IFERROR(IF(Y114=0,"",ROUNDUP(Y114/H114,0)*0.01898),"")</f>
        <v>1.17676</v>
      </c>
      <c r="AA114" s="56"/>
      <c r="AB114" s="57"/>
      <c r="AC114" s="159" t="s">
        <v>213</v>
      </c>
      <c r="AG114" s="64"/>
      <c r="AJ114" s="68"/>
      <c r="AK114" s="68">
        <v>0</v>
      </c>
      <c r="BB114" s="160" t="s">
        <v>1</v>
      </c>
      <c r="BM114" s="64">
        <f>IFERROR(X114*I114/H114,"0")</f>
        <v>531.66666666666674</v>
      </c>
      <c r="BN114" s="64">
        <f>IFERROR(Y114*I114/H114,"0")</f>
        <v>534.00599999999997</v>
      </c>
      <c r="BO114" s="64">
        <f>IFERROR(1/J114*(X114/H114),"0")</f>
        <v>0.96450617283950624</v>
      </c>
      <c r="BP114" s="64">
        <f>IFERROR(1/J114*(Y114/H114),"0")</f>
        <v>0.96875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4301051730</v>
      </c>
      <c r="D115" s="564">
        <v>4607091383256</v>
      </c>
      <c r="E115" s="565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5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69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213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216</v>
      </c>
      <c r="B116" s="54" t="s">
        <v>217</v>
      </c>
      <c r="C116" s="31">
        <v>4301051721</v>
      </c>
      <c r="D116" s="564">
        <v>4607091385748</v>
      </c>
      <c r="E116" s="565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69</v>
      </c>
      <c r="X116" s="549">
        <v>450</v>
      </c>
      <c r="Y116" s="550">
        <f>IFERROR(IF(X116="",0,CEILING((X116/$H116),1)*$H116),"")</f>
        <v>450.90000000000003</v>
      </c>
      <c r="Z116" s="36">
        <f>IFERROR(IF(Y116=0,"",ROUNDUP(Y116/H116,0)*0.00651),"")</f>
        <v>1.08717</v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492</v>
      </c>
      <c r="BN116" s="64">
        <f>IFERROR(Y116*I116/H116,"0")</f>
        <v>492.98399999999998</v>
      </c>
      <c r="BO116" s="64">
        <f>IFERROR(1/J116*(X116/H116),"0")</f>
        <v>0.91575091575091572</v>
      </c>
      <c r="BP116" s="64">
        <f>IFERROR(1/J116*(Y116/H116),"0")</f>
        <v>0.91758241758241765</v>
      </c>
    </row>
    <row r="117" spans="1:68" ht="16.5" hidden="1" customHeight="1" x14ac:dyDescent="0.25">
      <c r="A117" s="54" t="s">
        <v>218</v>
      </c>
      <c r="B117" s="54" t="s">
        <v>219</v>
      </c>
      <c r="C117" s="31">
        <v>4301051740</v>
      </c>
      <c r="D117" s="564">
        <v>4680115884533</v>
      </c>
      <c r="E117" s="565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69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8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69"/>
      <c r="P118" s="557" t="s">
        <v>71</v>
      </c>
      <c r="Q118" s="558"/>
      <c r="R118" s="558"/>
      <c r="S118" s="558"/>
      <c r="T118" s="558"/>
      <c r="U118" s="558"/>
      <c r="V118" s="559"/>
      <c r="W118" s="37" t="s">
        <v>72</v>
      </c>
      <c r="X118" s="551">
        <f>IFERROR(X114/H114,"0")+IFERROR(X115/H115,"0")+IFERROR(X116/H116,"0")+IFERROR(X117/H117,"0")</f>
        <v>228.39506172839506</v>
      </c>
      <c r="Y118" s="551">
        <f>IFERROR(Y114/H114,"0")+IFERROR(Y115/H115,"0")+IFERROR(Y116/H116,"0")+IFERROR(Y117/H117,"0")</f>
        <v>229</v>
      </c>
      <c r="Z118" s="551">
        <f>IFERROR(IF(Z114="",0,Z114),"0")+IFERROR(IF(Z115="",0,Z115),"0")+IFERROR(IF(Z116="",0,Z116),"0")+IFERROR(IF(Z117="",0,Z117),"0")</f>
        <v>2.2639300000000002</v>
      </c>
      <c r="AA118" s="552"/>
      <c r="AB118" s="552"/>
      <c r="AC118" s="552"/>
    </row>
    <row r="119" spans="1:68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69"/>
      <c r="P119" s="557" t="s">
        <v>71</v>
      </c>
      <c r="Q119" s="558"/>
      <c r="R119" s="558"/>
      <c r="S119" s="558"/>
      <c r="T119" s="558"/>
      <c r="U119" s="558"/>
      <c r="V119" s="559"/>
      <c r="W119" s="37" t="s">
        <v>69</v>
      </c>
      <c r="X119" s="551">
        <f>IFERROR(SUM(X114:X117),"0")</f>
        <v>950</v>
      </c>
      <c r="Y119" s="551">
        <f>IFERROR(SUM(Y114:Y117),"0")</f>
        <v>953.1</v>
      </c>
      <c r="Z119" s="37"/>
      <c r="AA119" s="552"/>
      <c r="AB119" s="552"/>
      <c r="AC119" s="552"/>
    </row>
    <row r="120" spans="1:68" ht="14.25" hidden="1" customHeight="1" x14ac:dyDescent="0.25">
      <c r="A120" s="553" t="s">
        <v>167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45"/>
      <c r="AB120" s="545"/>
      <c r="AC120" s="545"/>
    </row>
    <row r="121" spans="1:68" ht="27" hidden="1" customHeight="1" x14ac:dyDescent="0.25">
      <c r="A121" s="54" t="s">
        <v>221</v>
      </c>
      <c r="B121" s="54" t="s">
        <v>222</v>
      </c>
      <c r="C121" s="31">
        <v>4301060357</v>
      </c>
      <c r="D121" s="564">
        <v>4680115882652</v>
      </c>
      <c r="E121" s="565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7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69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223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224</v>
      </c>
      <c r="B122" s="54" t="s">
        <v>225</v>
      </c>
      <c r="C122" s="31">
        <v>4301060317</v>
      </c>
      <c r="D122" s="564">
        <v>4680115880238</v>
      </c>
      <c r="E122" s="565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69</v>
      </c>
      <c r="X122" s="549">
        <v>29.7</v>
      </c>
      <c r="Y122" s="550">
        <f>IFERROR(IF(X122="",0,CEILING((X122/$H122),1)*$H122),"")</f>
        <v>29.7</v>
      </c>
      <c r="Z122" s="36">
        <f>IFERROR(IF(Y122=0,"",ROUNDUP(Y122/H122,0)*0.00651),"")</f>
        <v>9.7650000000000001E-2</v>
      </c>
      <c r="AA122" s="56"/>
      <c r="AB122" s="57"/>
      <c r="AC122" s="169" t="s">
        <v>226</v>
      </c>
      <c r="AG122" s="64"/>
      <c r="AJ122" s="68"/>
      <c r="AK122" s="68">
        <v>0</v>
      </c>
      <c r="BB122" s="170" t="s">
        <v>1</v>
      </c>
      <c r="BM122" s="64">
        <f>IFERROR(X122*I122/H122,"0")</f>
        <v>33.57</v>
      </c>
      <c r="BN122" s="64">
        <f>IFERROR(Y122*I122/H122,"0")</f>
        <v>33.57</v>
      </c>
      <c r="BO122" s="64">
        <f>IFERROR(1/J122*(X122/H122),"0")</f>
        <v>8.241758241758243E-2</v>
      </c>
      <c r="BP122" s="64">
        <f>IFERROR(1/J122*(Y122/H122),"0")</f>
        <v>8.241758241758243E-2</v>
      </c>
    </row>
    <row r="123" spans="1:68" x14ac:dyDescent="0.2">
      <c r="A123" s="568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69"/>
      <c r="P123" s="557" t="s">
        <v>71</v>
      </c>
      <c r="Q123" s="558"/>
      <c r="R123" s="558"/>
      <c r="S123" s="558"/>
      <c r="T123" s="558"/>
      <c r="U123" s="558"/>
      <c r="V123" s="559"/>
      <c r="W123" s="37" t="s">
        <v>72</v>
      </c>
      <c r="X123" s="551">
        <f>IFERROR(X121/H121,"0")+IFERROR(X122/H122,"0")</f>
        <v>15</v>
      </c>
      <c r="Y123" s="551">
        <f>IFERROR(Y121/H121,"0")+IFERROR(Y122/H122,"0")</f>
        <v>15</v>
      </c>
      <c r="Z123" s="551">
        <f>IFERROR(IF(Z121="",0,Z121),"0")+IFERROR(IF(Z122="",0,Z122),"0")</f>
        <v>9.7650000000000001E-2</v>
      </c>
      <c r="AA123" s="552"/>
      <c r="AB123" s="552"/>
      <c r="AC123" s="552"/>
    </row>
    <row r="124" spans="1:68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69"/>
      <c r="P124" s="557" t="s">
        <v>71</v>
      </c>
      <c r="Q124" s="558"/>
      <c r="R124" s="558"/>
      <c r="S124" s="558"/>
      <c r="T124" s="558"/>
      <c r="U124" s="558"/>
      <c r="V124" s="559"/>
      <c r="W124" s="37" t="s">
        <v>69</v>
      </c>
      <c r="X124" s="551">
        <f>IFERROR(SUM(X121:X122),"0")</f>
        <v>29.7</v>
      </c>
      <c r="Y124" s="551">
        <f>IFERROR(SUM(Y121:Y122),"0")</f>
        <v>29.7</v>
      </c>
      <c r="Z124" s="37"/>
      <c r="AA124" s="552"/>
      <c r="AB124" s="552"/>
      <c r="AC124" s="552"/>
    </row>
    <row r="125" spans="1:68" ht="16.5" hidden="1" customHeight="1" x14ac:dyDescent="0.25">
      <c r="A125" s="571" t="s">
        <v>227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44"/>
      <c r="AB125" s="544"/>
      <c r="AC125" s="544"/>
    </row>
    <row r="126" spans="1:68" ht="14.25" hidden="1" customHeight="1" x14ac:dyDescent="0.25">
      <c r="A126" s="553" t="s">
        <v>103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5"/>
      <c r="AB126" s="545"/>
      <c r="AC126" s="545"/>
    </row>
    <row r="127" spans="1:68" ht="27" customHeight="1" x14ac:dyDescent="0.25">
      <c r="A127" s="54" t="s">
        <v>228</v>
      </c>
      <c r="B127" s="54" t="s">
        <v>229</v>
      </c>
      <c r="C127" s="31">
        <v>4301011562</v>
      </c>
      <c r="D127" s="564">
        <v>4680115882577</v>
      </c>
      <c r="E127" s="565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1"/>
      <c r="R127" s="561"/>
      <c r="S127" s="561"/>
      <c r="T127" s="562"/>
      <c r="U127" s="34"/>
      <c r="V127" s="34"/>
      <c r="W127" s="35" t="s">
        <v>69</v>
      </c>
      <c r="X127" s="549">
        <v>64</v>
      </c>
      <c r="Y127" s="550">
        <f>IFERROR(IF(X127="",0,CEILING((X127/$H127),1)*$H127),"")</f>
        <v>64</v>
      </c>
      <c r="Z127" s="36">
        <f>IFERROR(IF(Y127=0,"",ROUNDUP(Y127/H127,0)*0.00651),"")</f>
        <v>0.13020000000000001</v>
      </c>
      <c r="AA127" s="56"/>
      <c r="AB127" s="57"/>
      <c r="AC127" s="171" t="s">
        <v>230</v>
      </c>
      <c r="AG127" s="64"/>
      <c r="AJ127" s="68"/>
      <c r="AK127" s="68">
        <v>0</v>
      </c>
      <c r="BB127" s="172" t="s">
        <v>1</v>
      </c>
      <c r="BM127" s="64">
        <f>IFERROR(X127*I127/H127,"0")</f>
        <v>67.599999999999994</v>
      </c>
      <c r="BN127" s="64">
        <f>IFERROR(Y127*I127/H127,"0")</f>
        <v>67.599999999999994</v>
      </c>
      <c r="BO127" s="64">
        <f>IFERROR(1/J127*(X127/H127),"0")</f>
        <v>0.1098901098901099</v>
      </c>
      <c r="BP127" s="64">
        <f>IFERROR(1/J127*(Y127/H127),"0")</f>
        <v>0.1098901098901099</v>
      </c>
    </row>
    <row r="128" spans="1:68" ht="27" hidden="1" customHeight="1" x14ac:dyDescent="0.25">
      <c r="A128" s="54" t="s">
        <v>228</v>
      </c>
      <c r="B128" s="54" t="s">
        <v>231</v>
      </c>
      <c r="C128" s="31">
        <v>4301011564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1"/>
      <c r="R128" s="561"/>
      <c r="S128" s="561"/>
      <c r="T128" s="562"/>
      <c r="U128" s="34"/>
      <c r="V128" s="34"/>
      <c r="W128" s="35" t="s">
        <v>69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230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68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69"/>
      <c r="P129" s="557" t="s">
        <v>71</v>
      </c>
      <c r="Q129" s="558"/>
      <c r="R129" s="558"/>
      <c r="S129" s="558"/>
      <c r="T129" s="558"/>
      <c r="U129" s="558"/>
      <c r="V129" s="559"/>
      <c r="W129" s="37" t="s">
        <v>72</v>
      </c>
      <c r="X129" s="551">
        <f>IFERROR(X127/H127,"0")+IFERROR(X128/H128,"0")</f>
        <v>20</v>
      </c>
      <c r="Y129" s="551">
        <f>IFERROR(Y127/H127,"0")+IFERROR(Y128/H128,"0")</f>
        <v>20</v>
      </c>
      <c r="Z129" s="551">
        <f>IFERROR(IF(Z127="",0,Z127),"0")+IFERROR(IF(Z128="",0,Z128),"0")</f>
        <v>0.13020000000000001</v>
      </c>
      <c r="AA129" s="552"/>
      <c r="AB129" s="552"/>
      <c r="AC129" s="552"/>
    </row>
    <row r="130" spans="1:68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69"/>
      <c r="P130" s="557" t="s">
        <v>71</v>
      </c>
      <c r="Q130" s="558"/>
      <c r="R130" s="558"/>
      <c r="S130" s="558"/>
      <c r="T130" s="558"/>
      <c r="U130" s="558"/>
      <c r="V130" s="559"/>
      <c r="W130" s="37" t="s">
        <v>69</v>
      </c>
      <c r="X130" s="551">
        <f>IFERROR(SUM(X127:X128),"0")</f>
        <v>64</v>
      </c>
      <c r="Y130" s="551">
        <f>IFERROR(SUM(Y127:Y128),"0")</f>
        <v>64</v>
      </c>
      <c r="Z130" s="37"/>
      <c r="AA130" s="552"/>
      <c r="AB130" s="552"/>
      <c r="AC130" s="552"/>
    </row>
    <row r="131" spans="1:68" ht="14.25" hidden="1" customHeight="1" x14ac:dyDescent="0.25">
      <c r="A131" s="553" t="s">
        <v>64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45"/>
      <c r="AB131" s="545"/>
      <c r="AC131" s="545"/>
    </row>
    <row r="132" spans="1:68" ht="27" hidden="1" customHeight="1" x14ac:dyDescent="0.25">
      <c r="A132" s="54" t="s">
        <v>232</v>
      </c>
      <c r="B132" s="54" t="s">
        <v>233</v>
      </c>
      <c r="C132" s="31">
        <v>4301031235</v>
      </c>
      <c r="D132" s="564">
        <v>4680115883444</v>
      </c>
      <c r="E132" s="565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7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69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234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232</v>
      </c>
      <c r="B133" s="54" t="s">
        <v>235</v>
      </c>
      <c r="C133" s="31">
        <v>4301031234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69</v>
      </c>
      <c r="X133" s="549">
        <v>70</v>
      </c>
      <c r="Y133" s="550">
        <f>IFERROR(IF(X133="",0,CEILING((X133/$H133),1)*$H133),"")</f>
        <v>70</v>
      </c>
      <c r="Z133" s="36">
        <f>IFERROR(IF(Y133=0,"",ROUNDUP(Y133/H133,0)*0.00651),"")</f>
        <v>0.16275000000000001</v>
      </c>
      <c r="AA133" s="56"/>
      <c r="AB133" s="57"/>
      <c r="AC133" s="177" t="s">
        <v>234</v>
      </c>
      <c r="AG133" s="64"/>
      <c r="AJ133" s="68"/>
      <c r="AK133" s="68">
        <v>0</v>
      </c>
      <c r="BB133" s="178" t="s">
        <v>1</v>
      </c>
      <c r="BM133" s="64">
        <f>IFERROR(X133*I133/H133,"0")</f>
        <v>76.7</v>
      </c>
      <c r="BN133" s="64">
        <f>IFERROR(Y133*I133/H133,"0")</f>
        <v>76.7</v>
      </c>
      <c r="BO133" s="64">
        <f>IFERROR(1/J133*(X133/H133),"0")</f>
        <v>0.13736263736263737</v>
      </c>
      <c r="BP133" s="64">
        <f>IFERROR(1/J133*(Y133/H133),"0")</f>
        <v>0.13736263736263737</v>
      </c>
    </row>
    <row r="134" spans="1:68" x14ac:dyDescent="0.2">
      <c r="A134" s="568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69"/>
      <c r="P134" s="557" t="s">
        <v>71</v>
      </c>
      <c r="Q134" s="558"/>
      <c r="R134" s="558"/>
      <c r="S134" s="558"/>
      <c r="T134" s="558"/>
      <c r="U134" s="558"/>
      <c r="V134" s="559"/>
      <c r="W134" s="37" t="s">
        <v>72</v>
      </c>
      <c r="X134" s="551">
        <f>IFERROR(X132/H132,"0")+IFERROR(X133/H133,"0")</f>
        <v>25</v>
      </c>
      <c r="Y134" s="551">
        <f>IFERROR(Y132/H132,"0")+IFERROR(Y133/H133,"0")</f>
        <v>25</v>
      </c>
      <c r="Z134" s="551">
        <f>IFERROR(IF(Z132="",0,Z132),"0")+IFERROR(IF(Z133="",0,Z133),"0")</f>
        <v>0.16275000000000001</v>
      </c>
      <c r="AA134" s="552"/>
      <c r="AB134" s="552"/>
      <c r="AC134" s="552"/>
    </row>
    <row r="135" spans="1:68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69"/>
      <c r="P135" s="557" t="s">
        <v>71</v>
      </c>
      <c r="Q135" s="558"/>
      <c r="R135" s="558"/>
      <c r="S135" s="558"/>
      <c r="T135" s="558"/>
      <c r="U135" s="558"/>
      <c r="V135" s="559"/>
      <c r="W135" s="37" t="s">
        <v>69</v>
      </c>
      <c r="X135" s="551">
        <f>IFERROR(SUM(X132:X133),"0")</f>
        <v>70</v>
      </c>
      <c r="Y135" s="551">
        <f>IFERROR(SUM(Y132:Y133),"0")</f>
        <v>70</v>
      </c>
      <c r="Z135" s="37"/>
      <c r="AA135" s="552"/>
      <c r="AB135" s="552"/>
      <c r="AC135" s="552"/>
    </row>
    <row r="136" spans="1:68" ht="14.25" hidden="1" customHeight="1" x14ac:dyDescent="0.25">
      <c r="A136" s="553" t="s">
        <v>73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45"/>
      <c r="AB136" s="545"/>
      <c r="AC136" s="545"/>
    </row>
    <row r="137" spans="1:68" ht="16.5" hidden="1" customHeight="1" x14ac:dyDescent="0.25">
      <c r="A137" s="54" t="s">
        <v>236</v>
      </c>
      <c r="B137" s="54" t="s">
        <v>237</v>
      </c>
      <c r="C137" s="31">
        <v>4301051477</v>
      </c>
      <c r="D137" s="564">
        <v>4680115882584</v>
      </c>
      <c r="E137" s="565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69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230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236</v>
      </c>
      <c r="B138" s="54" t="s">
        <v>238</v>
      </c>
      <c r="C138" s="31">
        <v>4301051476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6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69</v>
      </c>
      <c r="X138" s="549">
        <v>115.5</v>
      </c>
      <c r="Y138" s="550">
        <f>IFERROR(IF(X138="",0,CEILING((X138/$H138),1)*$H138),"")</f>
        <v>116.16000000000001</v>
      </c>
      <c r="Z138" s="36">
        <f>IFERROR(IF(Y138=0,"",ROUNDUP(Y138/H138,0)*0.00651),"")</f>
        <v>0.28644000000000003</v>
      </c>
      <c r="AA138" s="56"/>
      <c r="AB138" s="57"/>
      <c r="AC138" s="181" t="s">
        <v>230</v>
      </c>
      <c r="AG138" s="64"/>
      <c r="AJ138" s="68"/>
      <c r="AK138" s="68">
        <v>0</v>
      </c>
      <c r="BB138" s="182" t="s">
        <v>1</v>
      </c>
      <c r="BM138" s="64">
        <f>IFERROR(X138*I138/H138,"0")</f>
        <v>127.22499999999998</v>
      </c>
      <c r="BN138" s="64">
        <f>IFERROR(Y138*I138/H138,"0")</f>
        <v>127.95200000000001</v>
      </c>
      <c r="BO138" s="64">
        <f>IFERROR(1/J138*(X138/H138),"0")</f>
        <v>0.24038461538461539</v>
      </c>
      <c r="BP138" s="64">
        <f>IFERROR(1/J138*(Y138/H138),"0")</f>
        <v>0.24175824175824179</v>
      </c>
    </row>
    <row r="139" spans="1:68" x14ac:dyDescent="0.2">
      <c r="A139" s="568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69"/>
      <c r="P139" s="557" t="s">
        <v>71</v>
      </c>
      <c r="Q139" s="558"/>
      <c r="R139" s="558"/>
      <c r="S139" s="558"/>
      <c r="T139" s="558"/>
      <c r="U139" s="558"/>
      <c r="V139" s="559"/>
      <c r="W139" s="37" t="s">
        <v>72</v>
      </c>
      <c r="X139" s="551">
        <f>IFERROR(X137/H137,"0")+IFERROR(X138/H138,"0")</f>
        <v>43.75</v>
      </c>
      <c r="Y139" s="551">
        <f>IFERROR(Y137/H137,"0")+IFERROR(Y138/H138,"0")</f>
        <v>44</v>
      </c>
      <c r="Z139" s="551">
        <f>IFERROR(IF(Z137="",0,Z137),"0")+IFERROR(IF(Z138="",0,Z138),"0")</f>
        <v>0.28644000000000003</v>
      </c>
      <c r="AA139" s="552"/>
      <c r="AB139" s="552"/>
      <c r="AC139" s="552"/>
    </row>
    <row r="140" spans="1:68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69"/>
      <c r="P140" s="557" t="s">
        <v>71</v>
      </c>
      <c r="Q140" s="558"/>
      <c r="R140" s="558"/>
      <c r="S140" s="558"/>
      <c r="T140" s="558"/>
      <c r="U140" s="558"/>
      <c r="V140" s="559"/>
      <c r="W140" s="37" t="s">
        <v>69</v>
      </c>
      <c r="X140" s="551">
        <f>IFERROR(SUM(X137:X138),"0")</f>
        <v>115.5</v>
      </c>
      <c r="Y140" s="551">
        <f>IFERROR(SUM(Y137:Y138),"0")</f>
        <v>116.16000000000001</v>
      </c>
      <c r="Z140" s="37"/>
      <c r="AA140" s="552"/>
      <c r="AB140" s="552"/>
      <c r="AC140" s="552"/>
    </row>
    <row r="141" spans="1:68" ht="16.5" hidden="1" customHeight="1" x14ac:dyDescent="0.25">
      <c r="A141" s="571" t="s">
        <v>101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44"/>
      <c r="AB141" s="544"/>
      <c r="AC141" s="544"/>
    </row>
    <row r="142" spans="1:68" ht="14.25" hidden="1" customHeight="1" x14ac:dyDescent="0.25">
      <c r="A142" s="553" t="s">
        <v>103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5"/>
      <c r="AB142" s="545"/>
      <c r="AC142" s="545"/>
    </row>
    <row r="143" spans="1:68" ht="27" hidden="1" customHeight="1" x14ac:dyDescent="0.25">
      <c r="A143" s="54" t="s">
        <v>239</v>
      </c>
      <c r="B143" s="54" t="s">
        <v>240</v>
      </c>
      <c r="C143" s="31">
        <v>4301011705</v>
      </c>
      <c r="D143" s="564">
        <v>4607091384604</v>
      </c>
      <c r="E143" s="565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69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241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8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69"/>
      <c r="P144" s="557" t="s">
        <v>71</v>
      </c>
      <c r="Q144" s="558"/>
      <c r="R144" s="558"/>
      <c r="S144" s="558"/>
      <c r="T144" s="558"/>
      <c r="U144" s="558"/>
      <c r="V144" s="559"/>
      <c r="W144" s="37" t="s">
        <v>72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hidden="1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69"/>
      <c r="P145" s="557" t="s">
        <v>71</v>
      </c>
      <c r="Q145" s="558"/>
      <c r="R145" s="558"/>
      <c r="S145" s="558"/>
      <c r="T145" s="558"/>
      <c r="U145" s="558"/>
      <c r="V145" s="559"/>
      <c r="W145" s="37" t="s">
        <v>69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hidden="1" customHeight="1" x14ac:dyDescent="0.25">
      <c r="A146" s="553" t="s">
        <v>64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45"/>
      <c r="AB146" s="545"/>
      <c r="AC146" s="545"/>
    </row>
    <row r="147" spans="1:68" ht="16.5" hidden="1" customHeight="1" x14ac:dyDescent="0.25">
      <c r="A147" s="54" t="s">
        <v>242</v>
      </c>
      <c r="B147" s="54" t="s">
        <v>243</v>
      </c>
      <c r="C147" s="31">
        <v>4301030895</v>
      </c>
      <c r="D147" s="564">
        <v>4607091387667</v>
      </c>
      <c r="E147" s="565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1"/>
      <c r="R147" s="561"/>
      <c r="S147" s="561"/>
      <c r="T147" s="562"/>
      <c r="U147" s="34"/>
      <c r="V147" s="34"/>
      <c r="W147" s="35" t="s">
        <v>69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244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245</v>
      </c>
      <c r="B148" s="54" t="s">
        <v>246</v>
      </c>
      <c r="C148" s="31">
        <v>4301030961</v>
      </c>
      <c r="D148" s="564">
        <v>4607091387636</v>
      </c>
      <c r="E148" s="565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247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248</v>
      </c>
      <c r="B149" s="54" t="s">
        <v>249</v>
      </c>
      <c r="C149" s="31">
        <v>4301030963</v>
      </c>
      <c r="D149" s="564">
        <v>4607091382426</v>
      </c>
      <c r="E149" s="565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250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8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69"/>
      <c r="P150" s="557" t="s">
        <v>71</v>
      </c>
      <c r="Q150" s="558"/>
      <c r="R150" s="558"/>
      <c r="S150" s="558"/>
      <c r="T150" s="558"/>
      <c r="U150" s="558"/>
      <c r="V150" s="559"/>
      <c r="W150" s="37" t="s">
        <v>72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hidden="1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69"/>
      <c r="P151" s="557" t="s">
        <v>71</v>
      </c>
      <c r="Q151" s="558"/>
      <c r="R151" s="558"/>
      <c r="S151" s="558"/>
      <c r="T151" s="558"/>
      <c r="U151" s="558"/>
      <c r="V151" s="559"/>
      <c r="W151" s="37" t="s">
        <v>69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hidden="1" customHeight="1" x14ac:dyDescent="0.2">
      <c r="A152" s="614" t="s">
        <v>251</v>
      </c>
      <c r="B152" s="615"/>
      <c r="C152" s="615"/>
      <c r="D152" s="615"/>
      <c r="E152" s="615"/>
      <c r="F152" s="615"/>
      <c r="G152" s="615"/>
      <c r="H152" s="615"/>
      <c r="I152" s="615"/>
      <c r="J152" s="615"/>
      <c r="K152" s="615"/>
      <c r="L152" s="615"/>
      <c r="M152" s="615"/>
      <c r="N152" s="615"/>
      <c r="O152" s="615"/>
      <c r="P152" s="615"/>
      <c r="Q152" s="615"/>
      <c r="R152" s="615"/>
      <c r="S152" s="615"/>
      <c r="T152" s="615"/>
      <c r="U152" s="615"/>
      <c r="V152" s="615"/>
      <c r="W152" s="615"/>
      <c r="X152" s="615"/>
      <c r="Y152" s="615"/>
      <c r="Z152" s="615"/>
      <c r="AA152" s="48"/>
      <c r="AB152" s="48"/>
      <c r="AC152" s="48"/>
    </row>
    <row r="153" spans="1:68" ht="16.5" hidden="1" customHeight="1" x14ac:dyDescent="0.25">
      <c r="A153" s="571" t="s">
        <v>252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4"/>
      <c r="Y153" s="554"/>
      <c r="Z153" s="554"/>
      <c r="AA153" s="544"/>
      <c r="AB153" s="544"/>
      <c r="AC153" s="544"/>
    </row>
    <row r="154" spans="1:68" ht="14.25" hidden="1" customHeight="1" x14ac:dyDescent="0.25">
      <c r="A154" s="553" t="s">
        <v>137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5"/>
      <c r="AB154" s="545"/>
      <c r="AC154" s="545"/>
    </row>
    <row r="155" spans="1:68" ht="27" hidden="1" customHeight="1" x14ac:dyDescent="0.25">
      <c r="A155" s="54" t="s">
        <v>253</v>
      </c>
      <c r="B155" s="54" t="s">
        <v>254</v>
      </c>
      <c r="C155" s="31">
        <v>4301020323</v>
      </c>
      <c r="D155" s="564">
        <v>4680115886223</v>
      </c>
      <c r="E155" s="565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1"/>
      <c r="R155" s="561"/>
      <c r="S155" s="561"/>
      <c r="T155" s="562"/>
      <c r="U155" s="34"/>
      <c r="V155" s="34"/>
      <c r="W155" s="35" t="s">
        <v>69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255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8"/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69"/>
      <c r="P156" s="557" t="s">
        <v>71</v>
      </c>
      <c r="Q156" s="558"/>
      <c r="R156" s="558"/>
      <c r="S156" s="558"/>
      <c r="T156" s="558"/>
      <c r="U156" s="558"/>
      <c r="V156" s="559"/>
      <c r="W156" s="37" t="s">
        <v>72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hidden="1" x14ac:dyDescent="0.2">
      <c r="A157" s="554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69"/>
      <c r="P157" s="557" t="s">
        <v>71</v>
      </c>
      <c r="Q157" s="558"/>
      <c r="R157" s="558"/>
      <c r="S157" s="558"/>
      <c r="T157" s="558"/>
      <c r="U157" s="558"/>
      <c r="V157" s="559"/>
      <c r="W157" s="37" t="s">
        <v>69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hidden="1" customHeight="1" x14ac:dyDescent="0.25">
      <c r="A158" s="553" t="s">
        <v>64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45"/>
      <c r="AB158" s="545"/>
      <c r="AC158" s="545"/>
    </row>
    <row r="159" spans="1:68" ht="27" hidden="1" customHeight="1" x14ac:dyDescent="0.25">
      <c r="A159" s="54" t="s">
        <v>256</v>
      </c>
      <c r="B159" s="54" t="s">
        <v>257</v>
      </c>
      <c r="C159" s="31">
        <v>4301031191</v>
      </c>
      <c r="D159" s="564">
        <v>4680115880993</v>
      </c>
      <c r="E159" s="565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1"/>
      <c r="R159" s="561"/>
      <c r="S159" s="561"/>
      <c r="T159" s="562"/>
      <c r="U159" s="34"/>
      <c r="V159" s="34"/>
      <c r="W159" s="35" t="s">
        <v>69</v>
      </c>
      <c r="X159" s="549">
        <v>0</v>
      </c>
      <c r="Y159" s="550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258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259</v>
      </c>
      <c r="B160" s="54" t="s">
        <v>260</v>
      </c>
      <c r="C160" s="31">
        <v>4301031204</v>
      </c>
      <c r="D160" s="564">
        <v>4680115881761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1"/>
      <c r="R160" s="561"/>
      <c r="S160" s="561"/>
      <c r="T160" s="562"/>
      <c r="U160" s="34"/>
      <c r="V160" s="34"/>
      <c r="W160" s="35" t="s">
        <v>69</v>
      </c>
      <c r="X160" s="549">
        <v>30</v>
      </c>
      <c r="Y160" s="550">
        <f t="shared" si="11"/>
        <v>33.6</v>
      </c>
      <c r="Z160" s="36">
        <f>IFERROR(IF(Y160=0,"",ROUNDUP(Y160/H160,0)*0.00902),"")</f>
        <v>7.2160000000000002E-2</v>
      </c>
      <c r="AA160" s="56"/>
      <c r="AB160" s="57"/>
      <c r="AC160" s="195" t="s">
        <v>261</v>
      </c>
      <c r="AG160" s="64"/>
      <c r="AJ160" s="68"/>
      <c r="AK160" s="68">
        <v>0</v>
      </c>
      <c r="BB160" s="196" t="s">
        <v>1</v>
      </c>
      <c r="BM160" s="64">
        <f t="shared" si="12"/>
        <v>31.928571428571427</v>
      </c>
      <c r="BN160" s="64">
        <f t="shared" si="13"/>
        <v>35.76</v>
      </c>
      <c r="BO160" s="64">
        <f t="shared" si="14"/>
        <v>5.4112554112554112E-2</v>
      </c>
      <c r="BP160" s="64">
        <f t="shared" si="15"/>
        <v>6.0606060606060608E-2</v>
      </c>
    </row>
    <row r="161" spans="1:68" ht="27" customHeight="1" x14ac:dyDescent="0.25">
      <c r="A161" s="54" t="s">
        <v>262</v>
      </c>
      <c r="B161" s="54" t="s">
        <v>263</v>
      </c>
      <c r="C161" s="31">
        <v>4301031201</v>
      </c>
      <c r="D161" s="564">
        <v>4680115881563</v>
      </c>
      <c r="E161" s="565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69</v>
      </c>
      <c r="X161" s="549">
        <v>200</v>
      </c>
      <c r="Y161" s="550">
        <f t="shared" si="11"/>
        <v>201.60000000000002</v>
      </c>
      <c r="Z161" s="36">
        <f>IFERROR(IF(Y161=0,"",ROUNDUP(Y161/H161,0)*0.00902),"")</f>
        <v>0.43296000000000001</v>
      </c>
      <c r="AA161" s="56"/>
      <c r="AB161" s="57"/>
      <c r="AC161" s="197" t="s">
        <v>264</v>
      </c>
      <c r="AG161" s="64"/>
      <c r="AJ161" s="68"/>
      <c r="AK161" s="68">
        <v>0</v>
      </c>
      <c r="BB161" s="198" t="s">
        <v>1</v>
      </c>
      <c r="BM161" s="64">
        <f t="shared" si="12"/>
        <v>210</v>
      </c>
      <c r="BN161" s="64">
        <f t="shared" si="13"/>
        <v>211.68000000000004</v>
      </c>
      <c r="BO161" s="64">
        <f t="shared" si="14"/>
        <v>0.36075036075036077</v>
      </c>
      <c r="BP161" s="64">
        <f t="shared" si="15"/>
        <v>0.36363636363636365</v>
      </c>
    </row>
    <row r="162" spans="1:68" ht="27" customHeight="1" x14ac:dyDescent="0.25">
      <c r="A162" s="54" t="s">
        <v>265</v>
      </c>
      <c r="B162" s="54" t="s">
        <v>266</v>
      </c>
      <c r="C162" s="31">
        <v>4301031199</v>
      </c>
      <c r="D162" s="564">
        <v>4680115880986</v>
      </c>
      <c r="E162" s="565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1"/>
      <c r="R162" s="561"/>
      <c r="S162" s="561"/>
      <c r="T162" s="562"/>
      <c r="U162" s="34"/>
      <c r="V162" s="34"/>
      <c r="W162" s="35" t="s">
        <v>69</v>
      </c>
      <c r="X162" s="549">
        <v>87.5</v>
      </c>
      <c r="Y162" s="550">
        <f t="shared" si="11"/>
        <v>88.2</v>
      </c>
      <c r="Z162" s="36">
        <f>IFERROR(IF(Y162=0,"",ROUNDUP(Y162/H162,0)*0.00502),"")</f>
        <v>0.21084</v>
      </c>
      <c r="AA162" s="56"/>
      <c r="AB162" s="57"/>
      <c r="AC162" s="199" t="s">
        <v>258</v>
      </c>
      <c r="AG162" s="64"/>
      <c r="AJ162" s="68"/>
      <c r="AK162" s="68">
        <v>0</v>
      </c>
      <c r="BB162" s="200" t="s">
        <v>1</v>
      </c>
      <c r="BM162" s="64">
        <f t="shared" si="12"/>
        <v>92.916666666666657</v>
      </c>
      <c r="BN162" s="64">
        <f t="shared" si="13"/>
        <v>93.66</v>
      </c>
      <c r="BO162" s="64">
        <f t="shared" si="14"/>
        <v>0.17806267806267806</v>
      </c>
      <c r="BP162" s="64">
        <f t="shared" si="15"/>
        <v>0.17948717948717952</v>
      </c>
    </row>
    <row r="163" spans="1:68" ht="27" customHeight="1" x14ac:dyDescent="0.25">
      <c r="A163" s="54" t="s">
        <v>267</v>
      </c>
      <c r="B163" s="54" t="s">
        <v>268</v>
      </c>
      <c r="C163" s="31">
        <v>4301031205</v>
      </c>
      <c r="D163" s="564">
        <v>4680115881785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1"/>
      <c r="R163" s="561"/>
      <c r="S163" s="561"/>
      <c r="T163" s="562"/>
      <c r="U163" s="34"/>
      <c r="V163" s="34"/>
      <c r="W163" s="35" t="s">
        <v>69</v>
      </c>
      <c r="X163" s="549">
        <v>112</v>
      </c>
      <c r="Y163" s="550">
        <f t="shared" si="11"/>
        <v>113.4</v>
      </c>
      <c r="Z163" s="36">
        <f>IFERROR(IF(Y163=0,"",ROUNDUP(Y163/H163,0)*0.00502),"")</f>
        <v>0.27107999999999999</v>
      </c>
      <c r="AA163" s="56"/>
      <c r="AB163" s="57"/>
      <c r="AC163" s="201" t="s">
        <v>261</v>
      </c>
      <c r="AG163" s="64"/>
      <c r="AJ163" s="68"/>
      <c r="AK163" s="68">
        <v>0</v>
      </c>
      <c r="BB163" s="202" t="s">
        <v>1</v>
      </c>
      <c r="BM163" s="64">
        <f t="shared" si="12"/>
        <v>118.93333333333332</v>
      </c>
      <c r="BN163" s="64">
        <f t="shared" si="13"/>
        <v>120.42</v>
      </c>
      <c r="BO163" s="64">
        <f t="shared" si="14"/>
        <v>0.22792022792022792</v>
      </c>
      <c r="BP163" s="64">
        <f t="shared" si="15"/>
        <v>0.23076923076923078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4301031399</v>
      </c>
      <c r="D164" s="564">
        <v>4680115886537</v>
      </c>
      <c r="E164" s="565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1"/>
      <c r="R164" s="561"/>
      <c r="S164" s="561"/>
      <c r="T164" s="562"/>
      <c r="U164" s="34"/>
      <c r="V164" s="34"/>
      <c r="W164" s="35" t="s">
        <v>69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272</v>
      </c>
      <c r="B165" s="54" t="s">
        <v>273</v>
      </c>
      <c r="C165" s="31">
        <v>4301031202</v>
      </c>
      <c r="D165" s="564">
        <v>4680115881679</v>
      </c>
      <c r="E165" s="565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1"/>
      <c r="R165" s="561"/>
      <c r="S165" s="561"/>
      <c r="T165" s="562"/>
      <c r="U165" s="34"/>
      <c r="V165" s="34"/>
      <c r="W165" s="35" t="s">
        <v>69</v>
      </c>
      <c r="X165" s="549">
        <v>192.5</v>
      </c>
      <c r="Y165" s="550">
        <f t="shared" si="11"/>
        <v>193.20000000000002</v>
      </c>
      <c r="Z165" s="36">
        <f>IFERROR(IF(Y165=0,"",ROUNDUP(Y165/H165,0)*0.00502),"")</f>
        <v>0.46184000000000003</v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12"/>
        <v>201.66666666666669</v>
      </c>
      <c r="BN165" s="64">
        <f t="shared" si="13"/>
        <v>202.40000000000003</v>
      </c>
      <c r="BO165" s="64">
        <f t="shared" si="14"/>
        <v>0.39173789173789175</v>
      </c>
      <c r="BP165" s="64">
        <f t="shared" si="15"/>
        <v>0.39316239316239321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4301031158</v>
      </c>
      <c r="D166" s="564">
        <v>4680115880191</v>
      </c>
      <c r="E166" s="565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1"/>
      <c r="R166" s="561"/>
      <c r="S166" s="561"/>
      <c r="T166" s="562"/>
      <c r="U166" s="34"/>
      <c r="V166" s="34"/>
      <c r="W166" s="35" t="s">
        <v>69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4301031245</v>
      </c>
      <c r="D167" s="564">
        <v>4680115883963</v>
      </c>
      <c r="E167" s="565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1"/>
      <c r="R167" s="561"/>
      <c r="S167" s="561"/>
      <c r="T167" s="562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8"/>
      <c r="B168" s="554"/>
      <c r="C168" s="554"/>
      <c r="D168" s="554"/>
      <c r="E168" s="554"/>
      <c r="F168" s="554"/>
      <c r="G168" s="554"/>
      <c r="H168" s="554"/>
      <c r="I168" s="554"/>
      <c r="J168" s="554"/>
      <c r="K168" s="554"/>
      <c r="L168" s="554"/>
      <c r="M168" s="554"/>
      <c r="N168" s="554"/>
      <c r="O168" s="569"/>
      <c r="P168" s="557" t="s">
        <v>71</v>
      </c>
      <c r="Q168" s="558"/>
      <c r="R168" s="558"/>
      <c r="S168" s="558"/>
      <c r="T168" s="558"/>
      <c r="U168" s="558"/>
      <c r="V168" s="559"/>
      <c r="W168" s="37" t="s">
        <v>72</v>
      </c>
      <c r="X168" s="551">
        <f>IFERROR(X159/H159,"0")+IFERROR(X160/H160,"0")+IFERROR(X161/H161,"0")+IFERROR(X162/H162,"0")+IFERROR(X163/H163,"0")+IFERROR(X164/H164,"0")+IFERROR(X165/H165,"0")+IFERROR(X166/H166,"0")+IFERROR(X167/H167,"0")</f>
        <v>241.42857142857142</v>
      </c>
      <c r="Y168" s="551">
        <f>IFERROR(Y159/H159,"0")+IFERROR(Y160/H160,"0")+IFERROR(Y161/H161,"0")+IFERROR(Y162/H162,"0")+IFERROR(Y163/H163,"0")+IFERROR(Y164/H164,"0")+IFERROR(Y165/H165,"0")+IFERROR(Y166/H166,"0")+IFERROR(Y167/H167,"0")</f>
        <v>244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1.4488799999999999</v>
      </c>
      <c r="AA168" s="552"/>
      <c r="AB168" s="552"/>
      <c r="AC168" s="552"/>
    </row>
    <row r="169" spans="1:68" x14ac:dyDescent="0.2">
      <c r="A169" s="554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69"/>
      <c r="P169" s="557" t="s">
        <v>71</v>
      </c>
      <c r="Q169" s="558"/>
      <c r="R169" s="558"/>
      <c r="S169" s="558"/>
      <c r="T169" s="558"/>
      <c r="U169" s="558"/>
      <c r="V169" s="559"/>
      <c r="W169" s="37" t="s">
        <v>69</v>
      </c>
      <c r="X169" s="551">
        <f>IFERROR(SUM(X159:X167),"0")</f>
        <v>622</v>
      </c>
      <c r="Y169" s="551">
        <f>IFERROR(SUM(Y159:Y167),"0")</f>
        <v>630.00000000000011</v>
      </c>
      <c r="Z169" s="37"/>
      <c r="AA169" s="552"/>
      <c r="AB169" s="552"/>
      <c r="AC169" s="552"/>
    </row>
    <row r="170" spans="1:68" ht="14.25" hidden="1" customHeight="1" x14ac:dyDescent="0.25">
      <c r="A170" s="553" t="s">
        <v>95</v>
      </c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4"/>
      <c r="P170" s="554"/>
      <c r="Q170" s="554"/>
      <c r="R170" s="554"/>
      <c r="S170" s="554"/>
      <c r="T170" s="554"/>
      <c r="U170" s="554"/>
      <c r="V170" s="554"/>
      <c r="W170" s="554"/>
      <c r="X170" s="554"/>
      <c r="Y170" s="554"/>
      <c r="Z170" s="554"/>
      <c r="AA170" s="545"/>
      <c r="AB170" s="545"/>
      <c r="AC170" s="545"/>
    </row>
    <row r="171" spans="1:68" ht="27" hidden="1" customHeight="1" x14ac:dyDescent="0.25">
      <c r="A171" s="54" t="s">
        <v>279</v>
      </c>
      <c r="B171" s="54" t="s">
        <v>280</v>
      </c>
      <c r="C171" s="31">
        <v>4301032053</v>
      </c>
      <c r="D171" s="564">
        <v>4680115886780</v>
      </c>
      <c r="E171" s="565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60</v>
      </c>
      <c r="P171" s="6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1"/>
      <c r="R171" s="561"/>
      <c r="S171" s="561"/>
      <c r="T171" s="562"/>
      <c r="U171" s="34"/>
      <c r="V171" s="34"/>
      <c r="W171" s="35" t="s">
        <v>69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283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4301032051</v>
      </c>
      <c r="D172" s="564">
        <v>4680115886742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69</v>
      </c>
      <c r="X172" s="549">
        <v>10.5</v>
      </c>
      <c r="Y172" s="550">
        <f>IFERROR(IF(X172="",0,CEILING((X172/$H172),1)*$H172),"")</f>
        <v>11.34</v>
      </c>
      <c r="Z172" s="36">
        <f>IFERROR(IF(Y172=0,"",ROUNDUP(Y172/H172,0)*0.0059),"")</f>
        <v>5.3100000000000001E-2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12.083333333333332</v>
      </c>
      <c r="BN172" s="64">
        <f>IFERROR(Y172*I172/H172,"0")</f>
        <v>13.049999999999999</v>
      </c>
      <c r="BO172" s="64">
        <f>IFERROR(1/J172*(X172/H172),"0")</f>
        <v>3.8580246913580245E-2</v>
      </c>
      <c r="BP172" s="64">
        <f>IFERROR(1/J172*(Y172/H172),"0")</f>
        <v>4.1666666666666664E-2</v>
      </c>
    </row>
    <row r="173" spans="1:68" ht="27" hidden="1" customHeight="1" x14ac:dyDescent="0.25">
      <c r="A173" s="54" t="s">
        <v>287</v>
      </c>
      <c r="B173" s="54" t="s">
        <v>288</v>
      </c>
      <c r="C173" s="31">
        <v>4301032052</v>
      </c>
      <c r="D173" s="564">
        <v>4680115886766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281</v>
      </c>
      <c r="L173" s="32"/>
      <c r="M173" s="33" t="s">
        <v>282</v>
      </c>
      <c r="N173" s="33"/>
      <c r="O173" s="32">
        <v>90</v>
      </c>
      <c r="P17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69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286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68"/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69"/>
      <c r="P174" s="557" t="s">
        <v>71</v>
      </c>
      <c r="Q174" s="558"/>
      <c r="R174" s="558"/>
      <c r="S174" s="558"/>
      <c r="T174" s="558"/>
      <c r="U174" s="558"/>
      <c r="V174" s="559"/>
      <c r="W174" s="37" t="s">
        <v>72</v>
      </c>
      <c r="X174" s="551">
        <f>IFERROR(X171/H171,"0")+IFERROR(X172/H172,"0")+IFERROR(X173/H173,"0")</f>
        <v>8.3333333333333339</v>
      </c>
      <c r="Y174" s="551">
        <f>IFERROR(Y171/H171,"0")+IFERROR(Y172/H172,"0")+IFERROR(Y173/H173,"0")</f>
        <v>9</v>
      </c>
      <c r="Z174" s="551">
        <f>IFERROR(IF(Z171="",0,Z171),"0")+IFERROR(IF(Z172="",0,Z172),"0")+IFERROR(IF(Z173="",0,Z173),"0")</f>
        <v>5.3100000000000001E-2</v>
      </c>
      <c r="AA174" s="552"/>
      <c r="AB174" s="552"/>
      <c r="AC174" s="552"/>
    </row>
    <row r="175" spans="1:68" x14ac:dyDescent="0.2">
      <c r="A175" s="554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69"/>
      <c r="P175" s="557" t="s">
        <v>71</v>
      </c>
      <c r="Q175" s="558"/>
      <c r="R175" s="558"/>
      <c r="S175" s="558"/>
      <c r="T175" s="558"/>
      <c r="U175" s="558"/>
      <c r="V175" s="559"/>
      <c r="W175" s="37" t="s">
        <v>69</v>
      </c>
      <c r="X175" s="551">
        <f>IFERROR(SUM(X171:X173),"0")</f>
        <v>10.5</v>
      </c>
      <c r="Y175" s="551">
        <f>IFERROR(SUM(Y171:Y173),"0")</f>
        <v>11.34</v>
      </c>
      <c r="Z175" s="37"/>
      <c r="AA175" s="552"/>
      <c r="AB175" s="552"/>
      <c r="AC175" s="552"/>
    </row>
    <row r="176" spans="1:68" ht="14.25" hidden="1" customHeight="1" x14ac:dyDescent="0.25">
      <c r="A176" s="553" t="s">
        <v>289</v>
      </c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4"/>
      <c r="P176" s="554"/>
      <c r="Q176" s="554"/>
      <c r="R176" s="554"/>
      <c r="S176" s="554"/>
      <c r="T176" s="554"/>
      <c r="U176" s="554"/>
      <c r="V176" s="554"/>
      <c r="W176" s="554"/>
      <c r="X176" s="554"/>
      <c r="Y176" s="554"/>
      <c r="Z176" s="554"/>
      <c r="AA176" s="545"/>
      <c r="AB176" s="545"/>
      <c r="AC176" s="545"/>
    </row>
    <row r="177" spans="1:68" ht="27" customHeight="1" x14ac:dyDescent="0.25">
      <c r="A177" s="54" t="s">
        <v>290</v>
      </c>
      <c r="B177" s="54" t="s">
        <v>291</v>
      </c>
      <c r="C177" s="31">
        <v>4301170013</v>
      </c>
      <c r="D177" s="564">
        <v>4680115886797</v>
      </c>
      <c r="E177" s="565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281</v>
      </c>
      <c r="L177" s="32"/>
      <c r="M177" s="33" t="s">
        <v>282</v>
      </c>
      <c r="N177" s="33"/>
      <c r="O177" s="32">
        <v>90</v>
      </c>
      <c r="P177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1"/>
      <c r="R177" s="561"/>
      <c r="S177" s="561"/>
      <c r="T177" s="562"/>
      <c r="U177" s="34"/>
      <c r="V177" s="34"/>
      <c r="W177" s="35" t="s">
        <v>69</v>
      </c>
      <c r="X177" s="549">
        <v>9.8000000000000007</v>
      </c>
      <c r="Y177" s="550">
        <f>IFERROR(IF(X177="",0,CEILING((X177/$H177),1)*$H177),"")</f>
        <v>10.08</v>
      </c>
      <c r="Z177" s="36">
        <f>IFERROR(IF(Y177=0,"",ROUNDUP(Y177/H177,0)*0.0059),"")</f>
        <v>4.7199999999999999E-2</v>
      </c>
      <c r="AA177" s="56"/>
      <c r="AB177" s="57"/>
      <c r="AC177" s="217" t="s">
        <v>286</v>
      </c>
      <c r="AG177" s="64"/>
      <c r="AJ177" s="68"/>
      <c r="AK177" s="68">
        <v>0</v>
      </c>
      <c r="BB177" s="218" t="s">
        <v>1</v>
      </c>
      <c r="BM177" s="64">
        <f>IFERROR(X177*I177/H177,"0")</f>
        <v>11.277777777777779</v>
      </c>
      <c r="BN177" s="64">
        <f>IFERROR(Y177*I177/H177,"0")</f>
        <v>11.6</v>
      </c>
      <c r="BO177" s="64">
        <f>IFERROR(1/J177*(X177/H177),"0")</f>
        <v>3.60082304526749E-2</v>
      </c>
      <c r="BP177" s="64">
        <f>IFERROR(1/J177*(Y177/H177),"0")</f>
        <v>3.7037037037037035E-2</v>
      </c>
    </row>
    <row r="178" spans="1:68" x14ac:dyDescent="0.2">
      <c r="A178" s="568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69"/>
      <c r="P178" s="557" t="s">
        <v>71</v>
      </c>
      <c r="Q178" s="558"/>
      <c r="R178" s="558"/>
      <c r="S178" s="558"/>
      <c r="T178" s="558"/>
      <c r="U178" s="558"/>
      <c r="V178" s="559"/>
      <c r="W178" s="37" t="s">
        <v>72</v>
      </c>
      <c r="X178" s="551">
        <f>IFERROR(X177/H177,"0")</f>
        <v>7.7777777777777786</v>
      </c>
      <c r="Y178" s="551">
        <f>IFERROR(Y177/H177,"0")</f>
        <v>8</v>
      </c>
      <c r="Z178" s="551">
        <f>IFERROR(IF(Z177="",0,Z177),"0")</f>
        <v>4.7199999999999999E-2</v>
      </c>
      <c r="AA178" s="552"/>
      <c r="AB178" s="552"/>
      <c r="AC178" s="552"/>
    </row>
    <row r="179" spans="1:68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69"/>
      <c r="P179" s="557" t="s">
        <v>71</v>
      </c>
      <c r="Q179" s="558"/>
      <c r="R179" s="558"/>
      <c r="S179" s="558"/>
      <c r="T179" s="558"/>
      <c r="U179" s="558"/>
      <c r="V179" s="559"/>
      <c r="W179" s="37" t="s">
        <v>69</v>
      </c>
      <c r="X179" s="551">
        <f>IFERROR(SUM(X177:X177),"0")</f>
        <v>9.8000000000000007</v>
      </c>
      <c r="Y179" s="551">
        <f>IFERROR(SUM(Y177:Y177),"0")</f>
        <v>10.08</v>
      </c>
      <c r="Z179" s="37"/>
      <c r="AA179" s="552"/>
      <c r="AB179" s="552"/>
      <c r="AC179" s="552"/>
    </row>
    <row r="180" spans="1:68" ht="16.5" hidden="1" customHeight="1" x14ac:dyDescent="0.25">
      <c r="A180" s="571" t="s">
        <v>292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44"/>
      <c r="AB180" s="544"/>
      <c r="AC180" s="544"/>
    </row>
    <row r="181" spans="1:68" ht="14.25" hidden="1" customHeight="1" x14ac:dyDescent="0.25">
      <c r="A181" s="553" t="s">
        <v>103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5"/>
      <c r="AB181" s="545"/>
      <c r="AC181" s="545"/>
    </row>
    <row r="182" spans="1:68" ht="16.5" hidden="1" customHeight="1" x14ac:dyDescent="0.25">
      <c r="A182" s="54" t="s">
        <v>293</v>
      </c>
      <c r="B182" s="54" t="s">
        <v>294</v>
      </c>
      <c r="C182" s="31">
        <v>4301011450</v>
      </c>
      <c r="D182" s="564">
        <v>4680115881402</v>
      </c>
      <c r="E182" s="565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1"/>
      <c r="R182" s="561"/>
      <c r="S182" s="561"/>
      <c r="T182" s="562"/>
      <c r="U182" s="34"/>
      <c r="V182" s="34"/>
      <c r="W182" s="35" t="s">
        <v>69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296</v>
      </c>
      <c r="B183" s="54" t="s">
        <v>297</v>
      </c>
      <c r="C183" s="31">
        <v>4301011768</v>
      </c>
      <c r="D183" s="564">
        <v>4680115881396</v>
      </c>
      <c r="E183" s="565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1"/>
      <c r="R183" s="561"/>
      <c r="S183" s="561"/>
      <c r="T183" s="562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295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8"/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69"/>
      <c r="P184" s="557" t="s">
        <v>71</v>
      </c>
      <c r="Q184" s="558"/>
      <c r="R184" s="558"/>
      <c r="S184" s="558"/>
      <c r="T184" s="558"/>
      <c r="U184" s="558"/>
      <c r="V184" s="559"/>
      <c r="W184" s="37" t="s">
        <v>72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hidden="1" x14ac:dyDescent="0.2">
      <c r="A185" s="554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69"/>
      <c r="P185" s="557" t="s">
        <v>71</v>
      </c>
      <c r="Q185" s="558"/>
      <c r="R185" s="558"/>
      <c r="S185" s="558"/>
      <c r="T185" s="558"/>
      <c r="U185" s="558"/>
      <c r="V185" s="559"/>
      <c r="W185" s="37" t="s">
        <v>69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hidden="1" customHeight="1" x14ac:dyDescent="0.25">
      <c r="A186" s="553" t="s">
        <v>137</v>
      </c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4"/>
      <c r="P186" s="554"/>
      <c r="Q186" s="554"/>
      <c r="R186" s="554"/>
      <c r="S186" s="554"/>
      <c r="T186" s="554"/>
      <c r="U186" s="554"/>
      <c r="V186" s="554"/>
      <c r="W186" s="554"/>
      <c r="X186" s="554"/>
      <c r="Y186" s="554"/>
      <c r="Z186" s="554"/>
      <c r="AA186" s="545"/>
      <c r="AB186" s="545"/>
      <c r="AC186" s="545"/>
    </row>
    <row r="187" spans="1:68" ht="16.5" hidden="1" customHeight="1" x14ac:dyDescent="0.25">
      <c r="A187" s="54" t="s">
        <v>298</v>
      </c>
      <c r="B187" s="54" t="s">
        <v>299</v>
      </c>
      <c r="C187" s="31">
        <v>4301020262</v>
      </c>
      <c r="D187" s="564">
        <v>4680115882935</v>
      </c>
      <c r="E187" s="565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1"/>
      <c r="R187" s="561"/>
      <c r="S187" s="561"/>
      <c r="T187" s="562"/>
      <c r="U187" s="34"/>
      <c r="V187" s="34"/>
      <c r="W187" s="35" t="s">
        <v>69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301</v>
      </c>
      <c r="B188" s="54" t="s">
        <v>302</v>
      </c>
      <c r="C188" s="31">
        <v>4301020220</v>
      </c>
      <c r="D188" s="564">
        <v>4680115880764</v>
      </c>
      <c r="E188" s="565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1"/>
      <c r="R188" s="561"/>
      <c r="S188" s="561"/>
      <c r="T188" s="562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300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8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69"/>
      <c r="P189" s="557" t="s">
        <v>71</v>
      </c>
      <c r="Q189" s="558"/>
      <c r="R189" s="558"/>
      <c r="S189" s="558"/>
      <c r="T189" s="558"/>
      <c r="U189" s="558"/>
      <c r="V189" s="559"/>
      <c r="W189" s="37" t="s">
        <v>72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hidden="1" x14ac:dyDescent="0.2">
      <c r="A190" s="554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69"/>
      <c r="P190" s="557" t="s">
        <v>71</v>
      </c>
      <c r="Q190" s="558"/>
      <c r="R190" s="558"/>
      <c r="S190" s="558"/>
      <c r="T190" s="558"/>
      <c r="U190" s="558"/>
      <c r="V190" s="559"/>
      <c r="W190" s="37" t="s">
        <v>69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hidden="1" customHeight="1" x14ac:dyDescent="0.25">
      <c r="A191" s="553" t="s">
        <v>64</v>
      </c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4"/>
      <c r="P191" s="554"/>
      <c r="Q191" s="554"/>
      <c r="R191" s="554"/>
      <c r="S191" s="554"/>
      <c r="T191" s="554"/>
      <c r="U191" s="554"/>
      <c r="V191" s="554"/>
      <c r="W191" s="554"/>
      <c r="X191" s="554"/>
      <c r="Y191" s="554"/>
      <c r="Z191" s="554"/>
      <c r="AA191" s="545"/>
      <c r="AB191" s="545"/>
      <c r="AC191" s="545"/>
    </row>
    <row r="192" spans="1:68" ht="27" customHeight="1" x14ac:dyDescent="0.25">
      <c r="A192" s="54" t="s">
        <v>303</v>
      </c>
      <c r="B192" s="54" t="s">
        <v>304</v>
      </c>
      <c r="C192" s="31">
        <v>4301031224</v>
      </c>
      <c r="D192" s="564">
        <v>4680115882683</v>
      </c>
      <c r="E192" s="565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1"/>
      <c r="R192" s="561"/>
      <c r="S192" s="561"/>
      <c r="T192" s="562"/>
      <c r="U192" s="34"/>
      <c r="V192" s="34"/>
      <c r="W192" s="35" t="s">
        <v>69</v>
      </c>
      <c r="X192" s="549">
        <v>130</v>
      </c>
      <c r="Y192" s="550">
        <f t="shared" ref="Y192:Y199" si="16">IFERROR(IF(X192="",0,CEILING((X192/$H192),1)*$H192),"")</f>
        <v>135</v>
      </c>
      <c r="Z192" s="36">
        <f>IFERROR(IF(Y192=0,"",ROUNDUP(Y192/H192,0)*0.00902),"")</f>
        <v>0.22550000000000001</v>
      </c>
      <c r="AA192" s="56"/>
      <c r="AB192" s="57"/>
      <c r="AC192" s="227" t="s">
        <v>305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135.05555555555557</v>
      </c>
      <c r="BN192" s="64">
        <f t="shared" ref="BN192:BN199" si="18">IFERROR(Y192*I192/H192,"0")</f>
        <v>140.25</v>
      </c>
      <c r="BO192" s="64">
        <f t="shared" ref="BO192:BO199" si="19">IFERROR(1/J192*(X192/H192),"0")</f>
        <v>0.18237934904601572</v>
      </c>
      <c r="BP192" s="64">
        <f t="shared" ref="BP192:BP199" si="20">IFERROR(1/J192*(Y192/H192),"0")</f>
        <v>0.18939393939393939</v>
      </c>
    </row>
    <row r="193" spans="1:68" ht="27" customHeight="1" x14ac:dyDescent="0.25">
      <c r="A193" s="54" t="s">
        <v>306</v>
      </c>
      <c r="B193" s="54" t="s">
        <v>307</v>
      </c>
      <c r="C193" s="31">
        <v>4301031230</v>
      </c>
      <c r="D193" s="564">
        <v>4680115882690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69</v>
      </c>
      <c r="X193" s="549">
        <v>60</v>
      </c>
      <c r="Y193" s="550">
        <f t="shared" si="16"/>
        <v>64.800000000000011</v>
      </c>
      <c r="Z193" s="36">
        <f>IFERROR(IF(Y193=0,"",ROUNDUP(Y193/H193,0)*0.00902),"")</f>
        <v>0.10824</v>
      </c>
      <c r="AA193" s="56"/>
      <c r="AB193" s="57"/>
      <c r="AC193" s="229" t="s">
        <v>308</v>
      </c>
      <c r="AG193" s="64"/>
      <c r="AJ193" s="68"/>
      <c r="AK193" s="68">
        <v>0</v>
      </c>
      <c r="BB193" s="230" t="s">
        <v>1</v>
      </c>
      <c r="BM193" s="64">
        <f t="shared" si="17"/>
        <v>62.333333333333336</v>
      </c>
      <c r="BN193" s="64">
        <f t="shared" si="18"/>
        <v>67.320000000000007</v>
      </c>
      <c r="BO193" s="64">
        <f t="shared" si="19"/>
        <v>8.4175084175084181E-2</v>
      </c>
      <c r="BP193" s="64">
        <f t="shared" si="20"/>
        <v>9.0909090909090925E-2</v>
      </c>
    </row>
    <row r="194" spans="1:68" ht="27" customHeight="1" x14ac:dyDescent="0.25">
      <c r="A194" s="54" t="s">
        <v>309</v>
      </c>
      <c r="B194" s="54" t="s">
        <v>310</v>
      </c>
      <c r="C194" s="31">
        <v>4301031220</v>
      </c>
      <c r="D194" s="564">
        <v>4680115882669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69</v>
      </c>
      <c r="X194" s="549">
        <v>600</v>
      </c>
      <c r="Y194" s="550">
        <f t="shared" si="16"/>
        <v>604.80000000000007</v>
      </c>
      <c r="Z194" s="36">
        <f>IFERROR(IF(Y194=0,"",ROUNDUP(Y194/H194,0)*0.00902),"")</f>
        <v>1.01024</v>
      </c>
      <c r="AA194" s="56"/>
      <c r="AB194" s="57"/>
      <c r="AC194" s="231" t="s">
        <v>311</v>
      </c>
      <c r="AG194" s="64"/>
      <c r="AJ194" s="68"/>
      <c r="AK194" s="68">
        <v>0</v>
      </c>
      <c r="BB194" s="232" t="s">
        <v>1</v>
      </c>
      <c r="BM194" s="64">
        <f t="shared" si="17"/>
        <v>623.33333333333326</v>
      </c>
      <c r="BN194" s="64">
        <f t="shared" si="18"/>
        <v>628.32000000000005</v>
      </c>
      <c r="BO194" s="64">
        <f t="shared" si="19"/>
        <v>0.84175084175084169</v>
      </c>
      <c r="BP194" s="64">
        <f t="shared" si="20"/>
        <v>0.84848484848484851</v>
      </c>
    </row>
    <row r="195" spans="1:68" ht="27" customHeight="1" x14ac:dyDescent="0.25">
      <c r="A195" s="54" t="s">
        <v>312</v>
      </c>
      <c r="B195" s="54" t="s">
        <v>313</v>
      </c>
      <c r="C195" s="31">
        <v>4301031221</v>
      </c>
      <c r="D195" s="564">
        <v>4680115882676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69</v>
      </c>
      <c r="X195" s="549">
        <v>30</v>
      </c>
      <c r="Y195" s="550">
        <f t="shared" si="16"/>
        <v>32.400000000000006</v>
      </c>
      <c r="Z195" s="36">
        <f>IFERROR(IF(Y195=0,"",ROUNDUP(Y195/H195,0)*0.00902),"")</f>
        <v>5.4120000000000001E-2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si="17"/>
        <v>31.166666666666668</v>
      </c>
      <c r="BN195" s="64">
        <f t="shared" si="18"/>
        <v>33.660000000000004</v>
      </c>
      <c r="BO195" s="64">
        <f t="shared" si="19"/>
        <v>4.208754208754209E-2</v>
      </c>
      <c r="BP195" s="64">
        <f t="shared" si="20"/>
        <v>4.5454545454545463E-2</v>
      </c>
    </row>
    <row r="196" spans="1:68" ht="27" customHeight="1" x14ac:dyDescent="0.25">
      <c r="A196" s="54" t="s">
        <v>315</v>
      </c>
      <c r="B196" s="54" t="s">
        <v>316</v>
      </c>
      <c r="C196" s="31">
        <v>4301031223</v>
      </c>
      <c r="D196" s="564">
        <v>4680115884014</v>
      </c>
      <c r="E196" s="565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1"/>
      <c r="R196" s="561"/>
      <c r="S196" s="561"/>
      <c r="T196" s="562"/>
      <c r="U196" s="34"/>
      <c r="V196" s="34"/>
      <c r="W196" s="35" t="s">
        <v>69</v>
      </c>
      <c r="X196" s="549">
        <v>90</v>
      </c>
      <c r="Y196" s="550">
        <f t="shared" si="16"/>
        <v>90</v>
      </c>
      <c r="Z196" s="36">
        <f>IFERROR(IF(Y196=0,"",ROUNDUP(Y196/H196,0)*0.00502),"")</f>
        <v>0.251</v>
      </c>
      <c r="AA196" s="56"/>
      <c r="AB196" s="57"/>
      <c r="AC196" s="235" t="s">
        <v>305</v>
      </c>
      <c r="AG196" s="64"/>
      <c r="AJ196" s="68"/>
      <c r="AK196" s="68">
        <v>0</v>
      </c>
      <c r="BB196" s="236" t="s">
        <v>1</v>
      </c>
      <c r="BM196" s="64">
        <f t="shared" si="17"/>
        <v>96.499999999999986</v>
      </c>
      <c r="BN196" s="64">
        <f t="shared" si="18"/>
        <v>96.499999999999986</v>
      </c>
      <c r="BO196" s="64">
        <f t="shared" si="19"/>
        <v>0.21367521367521369</v>
      </c>
      <c r="BP196" s="64">
        <f t="shared" si="20"/>
        <v>0.21367521367521369</v>
      </c>
    </row>
    <row r="197" spans="1:68" ht="27" customHeight="1" x14ac:dyDescent="0.25">
      <c r="A197" s="54" t="s">
        <v>317</v>
      </c>
      <c r="B197" s="54" t="s">
        <v>318</v>
      </c>
      <c r="C197" s="31">
        <v>4301031222</v>
      </c>
      <c r="D197" s="564">
        <v>4680115884007</v>
      </c>
      <c r="E197" s="565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69</v>
      </c>
      <c r="X197" s="549">
        <v>45</v>
      </c>
      <c r="Y197" s="550">
        <f t="shared" si="16"/>
        <v>45</v>
      </c>
      <c r="Z197" s="36">
        <f>IFERROR(IF(Y197=0,"",ROUNDUP(Y197/H197,0)*0.00502),"")</f>
        <v>0.1255</v>
      </c>
      <c r="AA197" s="56"/>
      <c r="AB197" s="57"/>
      <c r="AC197" s="237" t="s">
        <v>308</v>
      </c>
      <c r="AG197" s="64"/>
      <c r="AJ197" s="68"/>
      <c r="AK197" s="68">
        <v>0</v>
      </c>
      <c r="BB197" s="238" t="s">
        <v>1</v>
      </c>
      <c r="BM197" s="64">
        <f t="shared" si="17"/>
        <v>47.5</v>
      </c>
      <c r="BN197" s="64">
        <f t="shared" si="18"/>
        <v>47.5</v>
      </c>
      <c r="BO197" s="64">
        <f t="shared" si="19"/>
        <v>0.10683760683760685</v>
      </c>
      <c r="BP197" s="64">
        <f t="shared" si="20"/>
        <v>0.10683760683760685</v>
      </c>
    </row>
    <row r="198" spans="1:68" ht="27" customHeight="1" x14ac:dyDescent="0.25">
      <c r="A198" s="54" t="s">
        <v>319</v>
      </c>
      <c r="B198" s="54" t="s">
        <v>320</v>
      </c>
      <c r="C198" s="31">
        <v>4301031229</v>
      </c>
      <c r="D198" s="564">
        <v>4680115884038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69</v>
      </c>
      <c r="X198" s="549">
        <v>90</v>
      </c>
      <c r="Y198" s="550">
        <f t="shared" si="16"/>
        <v>90</v>
      </c>
      <c r="Z198" s="36">
        <f>IFERROR(IF(Y198=0,"",ROUNDUP(Y198/H198,0)*0.00502),"")</f>
        <v>0.251</v>
      </c>
      <c r="AA198" s="56"/>
      <c r="AB198" s="57"/>
      <c r="AC198" s="239" t="s">
        <v>311</v>
      </c>
      <c r="AG198" s="64"/>
      <c r="AJ198" s="68"/>
      <c r="AK198" s="68">
        <v>0</v>
      </c>
      <c r="BB198" s="240" t="s">
        <v>1</v>
      </c>
      <c r="BM198" s="64">
        <f t="shared" si="17"/>
        <v>95</v>
      </c>
      <c r="BN198" s="64">
        <f t="shared" si="18"/>
        <v>95</v>
      </c>
      <c r="BO198" s="64">
        <f t="shared" si="19"/>
        <v>0.21367521367521369</v>
      </c>
      <c r="BP198" s="64">
        <f t="shared" si="20"/>
        <v>0.21367521367521369</v>
      </c>
    </row>
    <row r="199" spans="1:68" ht="27" customHeight="1" x14ac:dyDescent="0.25">
      <c r="A199" s="54" t="s">
        <v>321</v>
      </c>
      <c r="B199" s="54" t="s">
        <v>322</v>
      </c>
      <c r="C199" s="31">
        <v>4301031225</v>
      </c>
      <c r="D199" s="564">
        <v>4680115884021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69</v>
      </c>
      <c r="X199" s="549">
        <v>45</v>
      </c>
      <c r="Y199" s="550">
        <f t="shared" si="16"/>
        <v>45</v>
      </c>
      <c r="Z199" s="36">
        <f>IFERROR(IF(Y199=0,"",ROUNDUP(Y199/H199,0)*0.00502),"")</f>
        <v>0.1255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17"/>
        <v>47.5</v>
      </c>
      <c r="BN199" s="64">
        <f t="shared" si="18"/>
        <v>47.5</v>
      </c>
      <c r="BO199" s="64">
        <f t="shared" si="19"/>
        <v>0.10683760683760685</v>
      </c>
      <c r="BP199" s="64">
        <f t="shared" si="20"/>
        <v>0.10683760683760685</v>
      </c>
    </row>
    <row r="200" spans="1:68" x14ac:dyDescent="0.2">
      <c r="A200" s="568"/>
      <c r="B200" s="554"/>
      <c r="C200" s="554"/>
      <c r="D200" s="554"/>
      <c r="E200" s="554"/>
      <c r="F200" s="554"/>
      <c r="G200" s="554"/>
      <c r="H200" s="554"/>
      <c r="I200" s="554"/>
      <c r="J200" s="554"/>
      <c r="K200" s="554"/>
      <c r="L200" s="554"/>
      <c r="M200" s="554"/>
      <c r="N200" s="554"/>
      <c r="O200" s="569"/>
      <c r="P200" s="557" t="s">
        <v>71</v>
      </c>
      <c r="Q200" s="558"/>
      <c r="R200" s="558"/>
      <c r="S200" s="558"/>
      <c r="T200" s="558"/>
      <c r="U200" s="558"/>
      <c r="V200" s="559"/>
      <c r="W200" s="37" t="s">
        <v>72</v>
      </c>
      <c r="X200" s="551">
        <f>IFERROR(X192/H192,"0")+IFERROR(X193/H193,"0")+IFERROR(X194/H194,"0")+IFERROR(X195/H195,"0")+IFERROR(X196/H196,"0")+IFERROR(X197/H197,"0")+IFERROR(X198/H198,"0")+IFERROR(X199/H199,"0")</f>
        <v>301.85185185185185</v>
      </c>
      <c r="Y200" s="551">
        <f>IFERROR(Y192/H192,"0")+IFERROR(Y193/H193,"0")+IFERROR(Y194/H194,"0")+IFERROR(Y195/H195,"0")+IFERROR(Y196/H196,"0")+IFERROR(Y197/H197,"0")+IFERROR(Y198/H198,"0")+IFERROR(Y199/H199,"0")</f>
        <v>305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2.1511000000000005</v>
      </c>
      <c r="AA200" s="552"/>
      <c r="AB200" s="552"/>
      <c r="AC200" s="552"/>
    </row>
    <row r="201" spans="1:68" x14ac:dyDescent="0.2">
      <c r="A201" s="554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69"/>
      <c r="P201" s="557" t="s">
        <v>71</v>
      </c>
      <c r="Q201" s="558"/>
      <c r="R201" s="558"/>
      <c r="S201" s="558"/>
      <c r="T201" s="558"/>
      <c r="U201" s="558"/>
      <c r="V201" s="559"/>
      <c r="W201" s="37" t="s">
        <v>69</v>
      </c>
      <c r="X201" s="551">
        <f>IFERROR(SUM(X192:X199),"0")</f>
        <v>1090</v>
      </c>
      <c r="Y201" s="551">
        <f>IFERROR(SUM(Y192:Y199),"0")</f>
        <v>1107</v>
      </c>
      <c r="Z201" s="37"/>
      <c r="AA201" s="552"/>
      <c r="AB201" s="552"/>
      <c r="AC201" s="552"/>
    </row>
    <row r="202" spans="1:68" ht="14.25" hidden="1" customHeight="1" x14ac:dyDescent="0.25">
      <c r="A202" s="553" t="s">
        <v>73</v>
      </c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4"/>
      <c r="P202" s="554"/>
      <c r="Q202" s="554"/>
      <c r="R202" s="554"/>
      <c r="S202" s="554"/>
      <c r="T202" s="554"/>
      <c r="U202" s="554"/>
      <c r="V202" s="554"/>
      <c r="W202" s="554"/>
      <c r="X202" s="554"/>
      <c r="Y202" s="554"/>
      <c r="Z202" s="554"/>
      <c r="AA202" s="545"/>
      <c r="AB202" s="545"/>
      <c r="AC202" s="545"/>
    </row>
    <row r="203" spans="1:68" ht="27" hidden="1" customHeight="1" x14ac:dyDescent="0.25">
      <c r="A203" s="54" t="s">
        <v>323</v>
      </c>
      <c r="B203" s="54" t="s">
        <v>324</v>
      </c>
      <c r="C203" s="31">
        <v>4301051408</v>
      </c>
      <c r="D203" s="564">
        <v>4680115881594</v>
      </c>
      <c r="E203" s="565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6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1"/>
      <c r="R203" s="561"/>
      <c r="S203" s="561"/>
      <c r="T203" s="562"/>
      <c r="U203" s="34"/>
      <c r="V203" s="34"/>
      <c r="W203" s="35" t="s">
        <v>69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325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326</v>
      </c>
      <c r="B204" s="54" t="s">
        <v>327</v>
      </c>
      <c r="C204" s="31">
        <v>4301051411</v>
      </c>
      <c r="D204" s="564">
        <v>4680115881617</v>
      </c>
      <c r="E204" s="565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1"/>
      <c r="R204" s="561"/>
      <c r="S204" s="561"/>
      <c r="T204" s="562"/>
      <c r="U204" s="34"/>
      <c r="V204" s="34"/>
      <c r="W204" s="35" t="s">
        <v>69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328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329</v>
      </c>
      <c r="B205" s="54" t="s">
        <v>330</v>
      </c>
      <c r="C205" s="31">
        <v>4301051656</v>
      </c>
      <c r="D205" s="564">
        <v>4680115880573</v>
      </c>
      <c r="E205" s="565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1"/>
      <c r="R205" s="561"/>
      <c r="S205" s="561"/>
      <c r="T205" s="562"/>
      <c r="U205" s="34"/>
      <c r="V205" s="34"/>
      <c r="W205" s="35" t="s">
        <v>69</v>
      </c>
      <c r="X205" s="549">
        <v>500</v>
      </c>
      <c r="Y205" s="550">
        <f t="shared" si="21"/>
        <v>504.59999999999997</v>
      </c>
      <c r="Z205" s="36">
        <f>IFERROR(IF(Y205=0,"",ROUNDUP(Y205/H205,0)*0.01898),"")</f>
        <v>1.10084</v>
      </c>
      <c r="AA205" s="56"/>
      <c r="AB205" s="57"/>
      <c r="AC205" s="247" t="s">
        <v>331</v>
      </c>
      <c r="AG205" s="64"/>
      <c r="AJ205" s="68"/>
      <c r="AK205" s="68">
        <v>0</v>
      </c>
      <c r="BB205" s="248" t="s">
        <v>1</v>
      </c>
      <c r="BM205" s="64">
        <f t="shared" si="22"/>
        <v>529.82758620689663</v>
      </c>
      <c r="BN205" s="64">
        <f t="shared" si="23"/>
        <v>534.702</v>
      </c>
      <c r="BO205" s="64">
        <f t="shared" si="24"/>
        <v>0.89798850574712652</v>
      </c>
      <c r="BP205" s="64">
        <f t="shared" si="25"/>
        <v>0.90625</v>
      </c>
    </row>
    <row r="206" spans="1:68" ht="27" customHeight="1" x14ac:dyDescent="0.25">
      <c r="A206" s="54" t="s">
        <v>332</v>
      </c>
      <c r="B206" s="54" t="s">
        <v>333</v>
      </c>
      <c r="C206" s="31">
        <v>4301051407</v>
      </c>
      <c r="D206" s="564">
        <v>4680115882195</v>
      </c>
      <c r="E206" s="565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1"/>
      <c r="R206" s="561"/>
      <c r="S206" s="561"/>
      <c r="T206" s="562"/>
      <c r="U206" s="34"/>
      <c r="V206" s="34"/>
      <c r="W206" s="35" t="s">
        <v>69</v>
      </c>
      <c r="X206" s="549">
        <v>260</v>
      </c>
      <c r="Y206" s="550">
        <f t="shared" si="21"/>
        <v>261.59999999999997</v>
      </c>
      <c r="Z206" s="36">
        <f t="shared" ref="Z206:Z211" si="26">IFERROR(IF(Y206=0,"",ROUNDUP(Y206/H206,0)*0.00651),"")</f>
        <v>0.70959000000000005</v>
      </c>
      <c r="AA206" s="56"/>
      <c r="AB206" s="57"/>
      <c r="AC206" s="249" t="s">
        <v>325</v>
      </c>
      <c r="AG206" s="64"/>
      <c r="AJ206" s="68"/>
      <c r="AK206" s="68">
        <v>0</v>
      </c>
      <c r="BB206" s="250" t="s">
        <v>1</v>
      </c>
      <c r="BM206" s="64">
        <f t="shared" si="22"/>
        <v>289.25</v>
      </c>
      <c r="BN206" s="64">
        <f t="shared" si="23"/>
        <v>291.02999999999997</v>
      </c>
      <c r="BO206" s="64">
        <f t="shared" si="24"/>
        <v>0.59523809523809534</v>
      </c>
      <c r="BP206" s="64">
        <f t="shared" si="25"/>
        <v>0.59890109890109888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4301051752</v>
      </c>
      <c r="D207" s="564">
        <v>4680115882607</v>
      </c>
      <c r="E207" s="565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1"/>
      <c r="R207" s="561"/>
      <c r="S207" s="561"/>
      <c r="T207" s="562"/>
      <c r="U207" s="34"/>
      <c r="V207" s="34"/>
      <c r="W207" s="35" t="s">
        <v>69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4301051666</v>
      </c>
      <c r="D208" s="564">
        <v>4680115880092</v>
      </c>
      <c r="E208" s="565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1"/>
      <c r="R208" s="561"/>
      <c r="S208" s="561"/>
      <c r="T208" s="562"/>
      <c r="U208" s="34"/>
      <c r="V208" s="34"/>
      <c r="W208" s="35" t="s">
        <v>69</v>
      </c>
      <c r="X208" s="549">
        <v>440</v>
      </c>
      <c r="Y208" s="550">
        <f t="shared" si="21"/>
        <v>441.59999999999997</v>
      </c>
      <c r="Z208" s="36">
        <f t="shared" si="26"/>
        <v>1.19784</v>
      </c>
      <c r="AA208" s="56"/>
      <c r="AB208" s="57"/>
      <c r="AC208" s="253" t="s">
        <v>331</v>
      </c>
      <c r="AG208" s="64"/>
      <c r="AJ208" s="68"/>
      <c r="AK208" s="68">
        <v>0</v>
      </c>
      <c r="BB208" s="254" t="s">
        <v>1</v>
      </c>
      <c r="BM208" s="64">
        <f t="shared" si="22"/>
        <v>486.20000000000005</v>
      </c>
      <c r="BN208" s="64">
        <f t="shared" si="23"/>
        <v>487.96800000000002</v>
      </c>
      <c r="BO208" s="64">
        <f t="shared" si="24"/>
        <v>1.0073260073260075</v>
      </c>
      <c r="BP208" s="64">
        <f t="shared" si="25"/>
        <v>1.0109890109890112</v>
      </c>
    </row>
    <row r="209" spans="1:68" ht="27" hidden="1" customHeight="1" x14ac:dyDescent="0.25">
      <c r="A209" s="54" t="s">
        <v>339</v>
      </c>
      <c r="B209" s="54" t="s">
        <v>340</v>
      </c>
      <c r="C209" s="31">
        <v>4301051668</v>
      </c>
      <c r="D209" s="564">
        <v>4680115880221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69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331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4301051945</v>
      </c>
      <c r="D210" s="564">
        <v>4680115880504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1"/>
      <c r="R210" s="561"/>
      <c r="S210" s="561"/>
      <c r="T210" s="562"/>
      <c r="U210" s="34"/>
      <c r="V210" s="34"/>
      <c r="W210" s="35" t="s">
        <v>69</v>
      </c>
      <c r="X210" s="549">
        <v>140</v>
      </c>
      <c r="Y210" s="550">
        <f t="shared" si="21"/>
        <v>141.6</v>
      </c>
      <c r="Z210" s="36">
        <f t="shared" si="26"/>
        <v>0.38408999999999999</v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2"/>
        <v>154.70000000000002</v>
      </c>
      <c r="BN210" s="64">
        <f t="shared" si="23"/>
        <v>156.46800000000002</v>
      </c>
      <c r="BO210" s="64">
        <f t="shared" si="24"/>
        <v>0.32051282051282054</v>
      </c>
      <c r="BP210" s="64">
        <f t="shared" si="25"/>
        <v>0.32417582417582419</v>
      </c>
    </row>
    <row r="211" spans="1:68" ht="27" customHeight="1" x14ac:dyDescent="0.25">
      <c r="A211" s="54" t="s">
        <v>344</v>
      </c>
      <c r="B211" s="54" t="s">
        <v>345</v>
      </c>
      <c r="C211" s="31">
        <v>4301051410</v>
      </c>
      <c r="D211" s="564">
        <v>4680115882164</v>
      </c>
      <c r="E211" s="565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69</v>
      </c>
      <c r="X211" s="549">
        <v>260</v>
      </c>
      <c r="Y211" s="550">
        <f t="shared" si="21"/>
        <v>261.59999999999997</v>
      </c>
      <c r="Z211" s="36">
        <f t="shared" si="26"/>
        <v>0.70959000000000005</v>
      </c>
      <c r="AA211" s="56"/>
      <c r="AB211" s="57"/>
      <c r="AC211" s="259" t="s">
        <v>328</v>
      </c>
      <c r="AG211" s="64"/>
      <c r="AJ211" s="68"/>
      <c r="AK211" s="68">
        <v>0</v>
      </c>
      <c r="BB211" s="260" t="s">
        <v>1</v>
      </c>
      <c r="BM211" s="64">
        <f t="shared" si="22"/>
        <v>287.95</v>
      </c>
      <c r="BN211" s="64">
        <f t="shared" si="23"/>
        <v>289.72199999999998</v>
      </c>
      <c r="BO211" s="64">
        <f t="shared" si="24"/>
        <v>0.59523809523809534</v>
      </c>
      <c r="BP211" s="64">
        <f t="shared" si="25"/>
        <v>0.59890109890109888</v>
      </c>
    </row>
    <row r="212" spans="1:68" x14ac:dyDescent="0.2">
      <c r="A212" s="568"/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69"/>
      <c r="P212" s="557" t="s">
        <v>71</v>
      </c>
      <c r="Q212" s="558"/>
      <c r="R212" s="558"/>
      <c r="S212" s="558"/>
      <c r="T212" s="558"/>
      <c r="U212" s="558"/>
      <c r="V212" s="559"/>
      <c r="W212" s="37" t="s">
        <v>72</v>
      </c>
      <c r="X212" s="551">
        <f>IFERROR(X203/H203,"0")+IFERROR(X204/H204,"0")+IFERROR(X205/H205,"0")+IFERROR(X206/H206,"0")+IFERROR(X207/H207,"0")+IFERROR(X208/H208,"0")+IFERROR(X209/H209,"0")+IFERROR(X210/H210,"0")+IFERROR(X211/H211,"0")</f>
        <v>515.80459770114942</v>
      </c>
      <c r="Y212" s="551">
        <f>IFERROR(Y203/H203,"0")+IFERROR(Y204/H204,"0")+IFERROR(Y205/H205,"0")+IFERROR(Y206/H206,"0")+IFERROR(Y207/H207,"0")+IFERROR(Y208/H208,"0")+IFERROR(Y209/H209,"0")+IFERROR(Y210/H210,"0")+IFERROR(Y211/H211,"0")</f>
        <v>519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4.1019500000000004</v>
      </c>
      <c r="AA212" s="552"/>
      <c r="AB212" s="552"/>
      <c r="AC212" s="552"/>
    </row>
    <row r="213" spans="1:68" x14ac:dyDescent="0.2">
      <c r="A213" s="554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69"/>
      <c r="P213" s="557" t="s">
        <v>71</v>
      </c>
      <c r="Q213" s="558"/>
      <c r="R213" s="558"/>
      <c r="S213" s="558"/>
      <c r="T213" s="558"/>
      <c r="U213" s="558"/>
      <c r="V213" s="559"/>
      <c r="W213" s="37" t="s">
        <v>69</v>
      </c>
      <c r="X213" s="551">
        <f>IFERROR(SUM(X203:X211),"0")</f>
        <v>1600</v>
      </c>
      <c r="Y213" s="551">
        <f>IFERROR(SUM(Y203:Y211),"0")</f>
        <v>1610.9999999999998</v>
      </c>
      <c r="Z213" s="37"/>
      <c r="AA213" s="552"/>
      <c r="AB213" s="552"/>
      <c r="AC213" s="552"/>
    </row>
    <row r="214" spans="1:68" ht="14.25" hidden="1" customHeight="1" x14ac:dyDescent="0.25">
      <c r="A214" s="553" t="s">
        <v>167</v>
      </c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4"/>
      <c r="P214" s="554"/>
      <c r="Q214" s="554"/>
      <c r="R214" s="554"/>
      <c r="S214" s="554"/>
      <c r="T214" s="554"/>
      <c r="U214" s="554"/>
      <c r="V214" s="554"/>
      <c r="W214" s="554"/>
      <c r="X214" s="554"/>
      <c r="Y214" s="554"/>
      <c r="Z214" s="554"/>
      <c r="AA214" s="545"/>
      <c r="AB214" s="545"/>
      <c r="AC214" s="545"/>
    </row>
    <row r="215" spans="1:68" ht="27" customHeight="1" x14ac:dyDescent="0.25">
      <c r="A215" s="54" t="s">
        <v>346</v>
      </c>
      <c r="B215" s="54" t="s">
        <v>347</v>
      </c>
      <c r="C215" s="31">
        <v>4301060463</v>
      </c>
      <c r="D215" s="564">
        <v>4680115880818</v>
      </c>
      <c r="E215" s="565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1"/>
      <c r="R215" s="561"/>
      <c r="S215" s="561"/>
      <c r="T215" s="562"/>
      <c r="U215" s="34"/>
      <c r="V215" s="34"/>
      <c r="W215" s="35" t="s">
        <v>69</v>
      </c>
      <c r="X215" s="549">
        <v>32</v>
      </c>
      <c r="Y215" s="550">
        <f>IFERROR(IF(X215="",0,CEILING((X215/$H215),1)*$H215),"")</f>
        <v>33.6</v>
      </c>
      <c r="Z215" s="36">
        <f>IFERROR(IF(Y215=0,"",ROUNDUP(Y215/H215,0)*0.00651),"")</f>
        <v>9.1139999999999999E-2</v>
      </c>
      <c r="AA215" s="56"/>
      <c r="AB215" s="57"/>
      <c r="AC215" s="261" t="s">
        <v>348</v>
      </c>
      <c r="AG215" s="64"/>
      <c r="AJ215" s="68"/>
      <c r="AK215" s="68">
        <v>0</v>
      </c>
      <c r="BB215" s="262" t="s">
        <v>1</v>
      </c>
      <c r="BM215" s="64">
        <f>IFERROR(X215*I215/H215,"0")</f>
        <v>35.360000000000007</v>
      </c>
      <c r="BN215" s="64">
        <f>IFERROR(Y215*I215/H215,"0")</f>
        <v>37.128000000000007</v>
      </c>
      <c r="BO215" s="64">
        <f>IFERROR(1/J215*(X215/H215),"0")</f>
        <v>7.3260073260073263E-2</v>
      </c>
      <c r="BP215" s="64">
        <f>IFERROR(1/J215*(Y215/H215),"0")</f>
        <v>7.6923076923076941E-2</v>
      </c>
    </row>
    <row r="216" spans="1:68" ht="27" customHeight="1" x14ac:dyDescent="0.25">
      <c r="A216" s="54" t="s">
        <v>349</v>
      </c>
      <c r="B216" s="54" t="s">
        <v>350</v>
      </c>
      <c r="C216" s="31">
        <v>4301060389</v>
      </c>
      <c r="D216" s="564">
        <v>4680115880801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6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69</v>
      </c>
      <c r="X216" s="549">
        <v>60</v>
      </c>
      <c r="Y216" s="550">
        <f>IFERROR(IF(X216="",0,CEILING((X216/$H216),1)*$H216),"")</f>
        <v>60</v>
      </c>
      <c r="Z216" s="36">
        <f>IFERROR(IF(Y216=0,"",ROUNDUP(Y216/H216,0)*0.00651),"")</f>
        <v>0.16275000000000001</v>
      </c>
      <c r="AA216" s="56"/>
      <c r="AB216" s="57"/>
      <c r="AC216" s="263" t="s">
        <v>351</v>
      </c>
      <c r="AG216" s="64"/>
      <c r="AJ216" s="68"/>
      <c r="AK216" s="68">
        <v>0</v>
      </c>
      <c r="BB216" s="264" t="s">
        <v>1</v>
      </c>
      <c r="BM216" s="64">
        <f>IFERROR(X216*I216/H216,"0")</f>
        <v>66.300000000000011</v>
      </c>
      <c r="BN216" s="64">
        <f>IFERROR(Y216*I216/H216,"0")</f>
        <v>66.300000000000011</v>
      </c>
      <c r="BO216" s="64">
        <f>IFERROR(1/J216*(X216/H216),"0")</f>
        <v>0.13736263736263737</v>
      </c>
      <c r="BP216" s="64">
        <f>IFERROR(1/J216*(Y216/H216),"0")</f>
        <v>0.13736263736263737</v>
      </c>
    </row>
    <row r="217" spans="1:68" x14ac:dyDescent="0.2">
      <c r="A217" s="568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69"/>
      <c r="P217" s="557" t="s">
        <v>71</v>
      </c>
      <c r="Q217" s="558"/>
      <c r="R217" s="558"/>
      <c r="S217" s="558"/>
      <c r="T217" s="558"/>
      <c r="U217" s="558"/>
      <c r="V217" s="559"/>
      <c r="W217" s="37" t="s">
        <v>72</v>
      </c>
      <c r="X217" s="551">
        <f>IFERROR(X215/H215,"0")+IFERROR(X216/H216,"0")</f>
        <v>38.333333333333336</v>
      </c>
      <c r="Y217" s="551">
        <f>IFERROR(Y215/H215,"0")+IFERROR(Y216/H216,"0")</f>
        <v>39</v>
      </c>
      <c r="Z217" s="551">
        <f>IFERROR(IF(Z215="",0,Z215),"0")+IFERROR(IF(Z216="",0,Z216),"0")</f>
        <v>0.25389</v>
      </c>
      <c r="AA217" s="552"/>
      <c r="AB217" s="552"/>
      <c r="AC217" s="552"/>
    </row>
    <row r="218" spans="1:68" x14ac:dyDescent="0.2">
      <c r="A218" s="554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69"/>
      <c r="P218" s="557" t="s">
        <v>71</v>
      </c>
      <c r="Q218" s="558"/>
      <c r="R218" s="558"/>
      <c r="S218" s="558"/>
      <c r="T218" s="558"/>
      <c r="U218" s="558"/>
      <c r="V218" s="559"/>
      <c r="W218" s="37" t="s">
        <v>69</v>
      </c>
      <c r="X218" s="551">
        <f>IFERROR(SUM(X215:X216),"0")</f>
        <v>92</v>
      </c>
      <c r="Y218" s="551">
        <f>IFERROR(SUM(Y215:Y216),"0")</f>
        <v>93.6</v>
      </c>
      <c r="Z218" s="37"/>
      <c r="AA218" s="552"/>
      <c r="AB218" s="552"/>
      <c r="AC218" s="552"/>
    </row>
    <row r="219" spans="1:68" ht="16.5" hidden="1" customHeight="1" x14ac:dyDescent="0.25">
      <c r="A219" s="571" t="s">
        <v>352</v>
      </c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4"/>
      <c r="P219" s="554"/>
      <c r="Q219" s="554"/>
      <c r="R219" s="554"/>
      <c r="S219" s="554"/>
      <c r="T219" s="554"/>
      <c r="U219" s="554"/>
      <c r="V219" s="554"/>
      <c r="W219" s="554"/>
      <c r="X219" s="554"/>
      <c r="Y219" s="554"/>
      <c r="Z219" s="554"/>
      <c r="AA219" s="544"/>
      <c r="AB219" s="544"/>
      <c r="AC219" s="544"/>
    </row>
    <row r="220" spans="1:68" ht="14.25" hidden="1" customHeight="1" x14ac:dyDescent="0.25">
      <c r="A220" s="553" t="s">
        <v>103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5"/>
      <c r="AB220" s="545"/>
      <c r="AC220" s="545"/>
    </row>
    <row r="221" spans="1:68" ht="27" hidden="1" customHeight="1" x14ac:dyDescent="0.25">
      <c r="A221" s="54" t="s">
        <v>353</v>
      </c>
      <c r="B221" s="54" t="s">
        <v>354</v>
      </c>
      <c r="C221" s="31">
        <v>4301011826</v>
      </c>
      <c r="D221" s="564">
        <v>4680115884137</v>
      </c>
      <c r="E221" s="565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1"/>
      <c r="R221" s="561"/>
      <c r="S221" s="561"/>
      <c r="T221" s="562"/>
      <c r="U221" s="34"/>
      <c r="V221" s="34"/>
      <c r="W221" s="35" t="s">
        <v>69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355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356</v>
      </c>
      <c r="B222" s="54" t="s">
        <v>357</v>
      </c>
      <c r="C222" s="31">
        <v>4301011724</v>
      </c>
      <c r="D222" s="564">
        <v>4680115884236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69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359</v>
      </c>
      <c r="B223" s="54" t="s">
        <v>360</v>
      </c>
      <c r="C223" s="31">
        <v>4301011721</v>
      </c>
      <c r="D223" s="564">
        <v>4680115884175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69</v>
      </c>
      <c r="X223" s="549">
        <v>50</v>
      </c>
      <c r="Y223" s="550">
        <f t="shared" si="27"/>
        <v>58</v>
      </c>
      <c r="Z223" s="36">
        <f>IFERROR(IF(Y223=0,"",ROUNDUP(Y223/H223,0)*0.01898),"")</f>
        <v>9.4899999999999998E-2</v>
      </c>
      <c r="AA223" s="56"/>
      <c r="AB223" s="57"/>
      <c r="AC223" s="269" t="s">
        <v>361</v>
      </c>
      <c r="AG223" s="64"/>
      <c r="AJ223" s="68"/>
      <c r="AK223" s="68">
        <v>0</v>
      </c>
      <c r="BB223" s="270" t="s">
        <v>1</v>
      </c>
      <c r="BM223" s="64">
        <f t="shared" si="28"/>
        <v>51.875</v>
      </c>
      <c r="BN223" s="64">
        <f t="shared" si="29"/>
        <v>60.174999999999997</v>
      </c>
      <c r="BO223" s="64">
        <f t="shared" si="30"/>
        <v>6.7349137931034489E-2</v>
      </c>
      <c r="BP223" s="64">
        <f t="shared" si="31"/>
        <v>7.8125E-2</v>
      </c>
    </row>
    <row r="224" spans="1:68" ht="27" customHeight="1" x14ac:dyDescent="0.25">
      <c r="A224" s="54" t="s">
        <v>362</v>
      </c>
      <c r="B224" s="54" t="s">
        <v>363</v>
      </c>
      <c r="C224" s="31">
        <v>4301011824</v>
      </c>
      <c r="D224" s="564">
        <v>4680115884144</v>
      </c>
      <c r="E224" s="565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1"/>
      <c r="R224" s="561"/>
      <c r="S224" s="561"/>
      <c r="T224" s="562"/>
      <c r="U224" s="34"/>
      <c r="V224" s="34"/>
      <c r="W224" s="35" t="s">
        <v>69</v>
      </c>
      <c r="X224" s="549">
        <v>20</v>
      </c>
      <c r="Y224" s="550">
        <f t="shared" si="27"/>
        <v>20</v>
      </c>
      <c r="Z224" s="36">
        <f t="shared" ref="Z224:Z229" si="32">IFERROR(IF(Y224=0,"",ROUNDUP(Y224/H224,0)*0.00902),"")</f>
        <v>4.5100000000000001E-2</v>
      </c>
      <c r="AA224" s="56"/>
      <c r="AB224" s="57"/>
      <c r="AC224" s="271" t="s">
        <v>355</v>
      </c>
      <c r="AG224" s="64"/>
      <c r="AJ224" s="68"/>
      <c r="AK224" s="68">
        <v>0</v>
      </c>
      <c r="BB224" s="272" t="s">
        <v>1</v>
      </c>
      <c r="BM224" s="64">
        <f t="shared" si="28"/>
        <v>21.05</v>
      </c>
      <c r="BN224" s="64">
        <f t="shared" si="29"/>
        <v>21.05</v>
      </c>
      <c r="BO224" s="64">
        <f t="shared" si="30"/>
        <v>3.787878787878788E-2</v>
      </c>
      <c r="BP224" s="64">
        <f t="shared" si="31"/>
        <v>3.787878787878788E-2</v>
      </c>
    </row>
    <row r="225" spans="1:68" ht="27" hidden="1" customHeight="1" x14ac:dyDescent="0.25">
      <c r="A225" s="54" t="s">
        <v>362</v>
      </c>
      <c r="B225" s="54" t="s">
        <v>364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93" t="s">
        <v>365</v>
      </c>
      <c r="Q225" s="561"/>
      <c r="R225" s="561"/>
      <c r="S225" s="561"/>
      <c r="T225" s="562"/>
      <c r="U225" s="34"/>
      <c r="V225" s="34"/>
      <c r="W225" s="35" t="s">
        <v>69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355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366</v>
      </c>
      <c r="B226" s="54" t="s">
        <v>367</v>
      </c>
      <c r="C226" s="31">
        <v>4301012149</v>
      </c>
      <c r="D226" s="564">
        <v>4680115886551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1"/>
      <c r="R226" s="561"/>
      <c r="S226" s="561"/>
      <c r="T226" s="562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4301011726</v>
      </c>
      <c r="D227" s="564">
        <v>4680115884182</v>
      </c>
      <c r="E227" s="565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1"/>
      <c r="R227" s="561"/>
      <c r="S227" s="561"/>
      <c r="T227" s="562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4301011722</v>
      </c>
      <c r="D228" s="564">
        <v>4680115884205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1"/>
      <c r="R228" s="561"/>
      <c r="S228" s="561"/>
      <c r="T228" s="562"/>
      <c r="U228" s="34"/>
      <c r="V228" s="34"/>
      <c r="W228" s="35" t="s">
        <v>69</v>
      </c>
      <c r="X228" s="549">
        <v>72</v>
      </c>
      <c r="Y228" s="550">
        <f t="shared" si="27"/>
        <v>72</v>
      </c>
      <c r="Z228" s="36">
        <f t="shared" si="32"/>
        <v>0.16236</v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28"/>
        <v>75.78</v>
      </c>
      <c r="BN228" s="64">
        <f t="shared" si="29"/>
        <v>75.78</v>
      </c>
      <c r="BO228" s="64">
        <f t="shared" si="30"/>
        <v>0.13636363636363635</v>
      </c>
      <c r="BP228" s="64">
        <f t="shared" si="31"/>
        <v>0.13636363636363635</v>
      </c>
    </row>
    <row r="229" spans="1:68" ht="27" hidden="1" customHeight="1" x14ac:dyDescent="0.25">
      <c r="A229" s="54" t="s">
        <v>371</v>
      </c>
      <c r="B229" s="54" t="s">
        <v>374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7" t="s">
        <v>375</v>
      </c>
      <c r="Q229" s="561"/>
      <c r="R229" s="561"/>
      <c r="S229" s="561"/>
      <c r="T229" s="562"/>
      <c r="U229" s="34"/>
      <c r="V229" s="34"/>
      <c r="W229" s="35" t="s">
        <v>69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8"/>
      <c r="B230" s="554"/>
      <c r="C230" s="554"/>
      <c r="D230" s="554"/>
      <c r="E230" s="554"/>
      <c r="F230" s="554"/>
      <c r="G230" s="554"/>
      <c r="H230" s="554"/>
      <c r="I230" s="554"/>
      <c r="J230" s="554"/>
      <c r="K230" s="554"/>
      <c r="L230" s="554"/>
      <c r="M230" s="554"/>
      <c r="N230" s="554"/>
      <c r="O230" s="569"/>
      <c r="P230" s="557" t="s">
        <v>71</v>
      </c>
      <c r="Q230" s="558"/>
      <c r="R230" s="558"/>
      <c r="S230" s="558"/>
      <c r="T230" s="558"/>
      <c r="U230" s="558"/>
      <c r="V230" s="559"/>
      <c r="W230" s="37" t="s">
        <v>72</v>
      </c>
      <c r="X230" s="551">
        <f>IFERROR(X221/H221,"0")+IFERROR(X222/H222,"0")+IFERROR(X223/H223,"0")+IFERROR(X224/H224,"0")+IFERROR(X225/H225,"0")+IFERROR(X226/H226,"0")+IFERROR(X227/H227,"0")+IFERROR(X228/H228,"0")+IFERROR(X229/H229,"0")</f>
        <v>27.310344827586206</v>
      </c>
      <c r="Y230" s="551">
        <f>IFERROR(Y221/H221,"0")+IFERROR(Y222/H222,"0")+IFERROR(Y223/H223,"0")+IFERROR(Y224/H224,"0")+IFERROR(Y225/H225,"0")+IFERROR(Y226/H226,"0")+IFERROR(Y227/H227,"0")+IFERROR(Y228/H228,"0")+IFERROR(Y229/H229,"0")</f>
        <v>28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0.30236000000000002</v>
      </c>
      <c r="AA230" s="552"/>
      <c r="AB230" s="552"/>
      <c r="AC230" s="552"/>
    </row>
    <row r="231" spans="1:68" x14ac:dyDescent="0.2">
      <c r="A231" s="554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69"/>
      <c r="P231" s="557" t="s">
        <v>71</v>
      </c>
      <c r="Q231" s="558"/>
      <c r="R231" s="558"/>
      <c r="S231" s="558"/>
      <c r="T231" s="558"/>
      <c r="U231" s="558"/>
      <c r="V231" s="559"/>
      <c r="W231" s="37" t="s">
        <v>69</v>
      </c>
      <c r="X231" s="551">
        <f>IFERROR(SUM(X221:X229),"0")</f>
        <v>142</v>
      </c>
      <c r="Y231" s="551">
        <f>IFERROR(SUM(Y221:Y229),"0")</f>
        <v>150</v>
      </c>
      <c r="Z231" s="37"/>
      <c r="AA231" s="552"/>
      <c r="AB231" s="552"/>
      <c r="AC231" s="552"/>
    </row>
    <row r="232" spans="1:68" ht="14.25" hidden="1" customHeight="1" x14ac:dyDescent="0.25">
      <c r="A232" s="553" t="s">
        <v>137</v>
      </c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4"/>
      <c r="P232" s="554"/>
      <c r="Q232" s="554"/>
      <c r="R232" s="554"/>
      <c r="S232" s="554"/>
      <c r="T232" s="554"/>
      <c r="U232" s="554"/>
      <c r="V232" s="554"/>
      <c r="W232" s="554"/>
      <c r="X232" s="554"/>
      <c r="Y232" s="554"/>
      <c r="Z232" s="554"/>
      <c r="AA232" s="545"/>
      <c r="AB232" s="545"/>
      <c r="AC232" s="545"/>
    </row>
    <row r="233" spans="1:68" ht="27" hidden="1" customHeight="1" x14ac:dyDescent="0.25">
      <c r="A233" s="54" t="s">
        <v>376</v>
      </c>
      <c r="B233" s="54" t="s">
        <v>377</v>
      </c>
      <c r="C233" s="31">
        <v>4301020377</v>
      </c>
      <c r="D233" s="564">
        <v>4680115885981</v>
      </c>
      <c r="E233" s="565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1"/>
      <c r="R233" s="561"/>
      <c r="S233" s="561"/>
      <c r="T233" s="562"/>
      <c r="U233" s="34"/>
      <c r="V233" s="34"/>
      <c r="W233" s="35" t="s">
        <v>69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378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8"/>
      <c r="B234" s="554"/>
      <c r="C234" s="554"/>
      <c r="D234" s="554"/>
      <c r="E234" s="554"/>
      <c r="F234" s="554"/>
      <c r="G234" s="554"/>
      <c r="H234" s="554"/>
      <c r="I234" s="554"/>
      <c r="J234" s="554"/>
      <c r="K234" s="554"/>
      <c r="L234" s="554"/>
      <c r="M234" s="554"/>
      <c r="N234" s="554"/>
      <c r="O234" s="569"/>
      <c r="P234" s="557" t="s">
        <v>71</v>
      </c>
      <c r="Q234" s="558"/>
      <c r="R234" s="558"/>
      <c r="S234" s="558"/>
      <c r="T234" s="558"/>
      <c r="U234" s="558"/>
      <c r="V234" s="559"/>
      <c r="W234" s="37" t="s">
        <v>72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hidden="1" x14ac:dyDescent="0.2">
      <c r="A235" s="554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69"/>
      <c r="P235" s="557" t="s">
        <v>71</v>
      </c>
      <c r="Q235" s="558"/>
      <c r="R235" s="558"/>
      <c r="S235" s="558"/>
      <c r="T235" s="558"/>
      <c r="U235" s="558"/>
      <c r="V235" s="559"/>
      <c r="W235" s="37" t="s">
        <v>69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hidden="1" customHeight="1" x14ac:dyDescent="0.25">
      <c r="A236" s="553" t="s">
        <v>379</v>
      </c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4"/>
      <c r="P236" s="554"/>
      <c r="Q236" s="554"/>
      <c r="R236" s="554"/>
      <c r="S236" s="554"/>
      <c r="T236" s="554"/>
      <c r="U236" s="554"/>
      <c r="V236" s="554"/>
      <c r="W236" s="554"/>
      <c r="X236" s="554"/>
      <c r="Y236" s="554"/>
      <c r="Z236" s="554"/>
      <c r="AA236" s="545"/>
      <c r="AB236" s="545"/>
      <c r="AC236" s="545"/>
    </row>
    <row r="237" spans="1:68" ht="27" hidden="1" customHeight="1" x14ac:dyDescent="0.25">
      <c r="A237" s="54" t="s">
        <v>380</v>
      </c>
      <c r="B237" s="54" t="s">
        <v>381</v>
      </c>
      <c r="C237" s="31">
        <v>4301040362</v>
      </c>
      <c r="D237" s="564">
        <v>4680115886803</v>
      </c>
      <c r="E237" s="565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28" t="s">
        <v>382</v>
      </c>
      <c r="Q237" s="561"/>
      <c r="R237" s="561"/>
      <c r="S237" s="561"/>
      <c r="T237" s="562"/>
      <c r="U237" s="34"/>
      <c r="V237" s="34"/>
      <c r="W237" s="35" t="s">
        <v>69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383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8"/>
      <c r="B238" s="554"/>
      <c r="C238" s="554"/>
      <c r="D238" s="554"/>
      <c r="E238" s="554"/>
      <c r="F238" s="554"/>
      <c r="G238" s="554"/>
      <c r="H238" s="554"/>
      <c r="I238" s="554"/>
      <c r="J238" s="554"/>
      <c r="K238" s="554"/>
      <c r="L238" s="554"/>
      <c r="M238" s="554"/>
      <c r="N238" s="554"/>
      <c r="O238" s="569"/>
      <c r="P238" s="557" t="s">
        <v>71</v>
      </c>
      <c r="Q238" s="558"/>
      <c r="R238" s="558"/>
      <c r="S238" s="558"/>
      <c r="T238" s="558"/>
      <c r="U238" s="558"/>
      <c r="V238" s="559"/>
      <c r="W238" s="37" t="s">
        <v>72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hidden="1" x14ac:dyDescent="0.2">
      <c r="A239" s="554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69"/>
      <c r="P239" s="557" t="s">
        <v>71</v>
      </c>
      <c r="Q239" s="558"/>
      <c r="R239" s="558"/>
      <c r="S239" s="558"/>
      <c r="T239" s="558"/>
      <c r="U239" s="558"/>
      <c r="V239" s="559"/>
      <c r="W239" s="37" t="s">
        <v>69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hidden="1" customHeight="1" x14ac:dyDescent="0.25">
      <c r="A240" s="553" t="s">
        <v>384</v>
      </c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4"/>
      <c r="P240" s="554"/>
      <c r="Q240" s="554"/>
      <c r="R240" s="554"/>
      <c r="S240" s="554"/>
      <c r="T240" s="554"/>
      <c r="U240" s="554"/>
      <c r="V240" s="554"/>
      <c r="W240" s="554"/>
      <c r="X240" s="554"/>
      <c r="Y240" s="554"/>
      <c r="Z240" s="554"/>
      <c r="AA240" s="545"/>
      <c r="AB240" s="545"/>
      <c r="AC240" s="545"/>
    </row>
    <row r="241" spans="1:68" ht="27" hidden="1" customHeight="1" x14ac:dyDescent="0.25">
      <c r="A241" s="54" t="s">
        <v>385</v>
      </c>
      <c r="B241" s="54" t="s">
        <v>386</v>
      </c>
      <c r="C241" s="31">
        <v>4301041004</v>
      </c>
      <c r="D241" s="564">
        <v>4680115886704</v>
      </c>
      <c r="E241" s="565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1"/>
      <c r="R241" s="561"/>
      <c r="S241" s="561"/>
      <c r="T241" s="562"/>
      <c r="U241" s="34"/>
      <c r="V241" s="34"/>
      <c r="W241" s="35" t="s">
        <v>69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387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388</v>
      </c>
      <c r="B242" s="54" t="s">
        <v>389</v>
      </c>
      <c r="C242" s="31">
        <v>4301041008</v>
      </c>
      <c r="D242" s="564">
        <v>4680115886681</v>
      </c>
      <c r="E242" s="565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5" t="s">
        <v>390</v>
      </c>
      <c r="Q242" s="561"/>
      <c r="R242" s="561"/>
      <c r="S242" s="561"/>
      <c r="T242" s="562"/>
      <c r="U242" s="34"/>
      <c r="V242" s="34"/>
      <c r="W242" s="35" t="s">
        <v>69</v>
      </c>
      <c r="X242" s="549">
        <v>12.6</v>
      </c>
      <c r="Y242" s="550">
        <f>IFERROR(IF(X242="",0,CEILING((X242/$H242),1)*$H242),"")</f>
        <v>12.6</v>
      </c>
      <c r="Z242" s="36">
        <f>IFERROR(IF(Y242=0,"",ROUNDUP(Y242/H242,0)*0.0059),"")</f>
        <v>4.1299999999999996E-2</v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13.825000000000001</v>
      </c>
      <c r="BN242" s="64">
        <f>IFERROR(Y242*I242/H242,"0")</f>
        <v>13.825000000000001</v>
      </c>
      <c r="BO242" s="64">
        <f>IFERROR(1/J242*(X242/H242),"0")</f>
        <v>3.2407407407407406E-2</v>
      </c>
      <c r="BP242" s="64">
        <f>IFERROR(1/J242*(Y242/H242),"0")</f>
        <v>3.2407407407407406E-2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64">
        <v>4680115886735</v>
      </c>
      <c r="E243" s="565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1"/>
      <c r="R243" s="561"/>
      <c r="S243" s="561"/>
      <c r="T243" s="562"/>
      <c r="U243" s="34"/>
      <c r="V243" s="34"/>
      <c r="W243" s="35" t="s">
        <v>69</v>
      </c>
      <c r="X243" s="549">
        <v>8.25</v>
      </c>
      <c r="Y243" s="550">
        <f>IFERROR(IF(X243="",0,CEILING((X243/$H243),1)*$H243),"")</f>
        <v>9</v>
      </c>
      <c r="Z243" s="36">
        <f>IFERROR(IF(Y243=0,"",ROUNDUP(Y243/H243,0)*0.0059),"")</f>
        <v>5.8999999999999997E-2</v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9.9916666666666689</v>
      </c>
      <c r="BN243" s="64">
        <f>IFERROR(Y243*I243/H243,"0")</f>
        <v>10.9</v>
      </c>
      <c r="BO243" s="64">
        <f>IFERROR(1/J243*(X243/H243),"0")</f>
        <v>4.2438271604938266E-2</v>
      </c>
      <c r="BP243" s="64">
        <f>IFERROR(1/J243*(Y243/H243),"0")</f>
        <v>4.6296296296296294E-2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64">
        <v>4680115886728</v>
      </c>
      <c r="E244" s="565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8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1"/>
      <c r="R244" s="561"/>
      <c r="S244" s="561"/>
      <c r="T244" s="562"/>
      <c r="U244" s="34" t="s">
        <v>395</v>
      </c>
      <c r="V244" s="34"/>
      <c r="W244" s="35" t="s">
        <v>69</v>
      </c>
      <c r="X244" s="549">
        <v>5.5</v>
      </c>
      <c r="Y244" s="550">
        <f>IFERROR(IF(X244="",0,CEILING((X244/$H244),1)*$H244),"")</f>
        <v>5.9399999999999995</v>
      </c>
      <c r="Z244" s="36">
        <f>IFERROR(IF(Y244=0,"",ROUNDUP(Y244/H244,0)*0.0059),"")</f>
        <v>3.5400000000000001E-2</v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6.5555555555555554</v>
      </c>
      <c r="BN244" s="64">
        <f>IFERROR(Y244*I244/H244,"0")</f>
        <v>7.0799999999999992</v>
      </c>
      <c r="BO244" s="64">
        <f>IFERROR(1/J244*(X244/H244),"0")</f>
        <v>2.5720164609053495E-2</v>
      </c>
      <c r="BP244" s="64">
        <f>IFERROR(1/J244*(Y244/H244),"0")</f>
        <v>2.7777777777777773E-2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8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69"/>
      <c r="P246" s="557" t="s">
        <v>71</v>
      </c>
      <c r="Q246" s="558"/>
      <c r="R246" s="558"/>
      <c r="S246" s="558"/>
      <c r="T246" s="558"/>
      <c r="U246" s="558"/>
      <c r="V246" s="559"/>
      <c r="W246" s="37" t="s">
        <v>72</v>
      </c>
      <c r="X246" s="551">
        <f>IFERROR(X241/H241,"0")+IFERROR(X242/H242,"0")+IFERROR(X243/H243,"0")+IFERROR(X244/H244,"0")+IFERROR(X245/H245,"0")</f>
        <v>21.722222222222221</v>
      </c>
      <c r="Y246" s="551">
        <f>IFERROR(Y241/H241,"0")+IFERROR(Y242/H242,"0")+IFERROR(Y243/H243,"0")+IFERROR(Y244/H244,"0")+IFERROR(Y245/H245,"0")</f>
        <v>23</v>
      </c>
      <c r="Z246" s="551">
        <f>IFERROR(IF(Z241="",0,Z241),"0")+IFERROR(IF(Z242="",0,Z242),"0")+IFERROR(IF(Z243="",0,Z243),"0")+IFERROR(IF(Z244="",0,Z244),"0")+IFERROR(IF(Z245="",0,Z245),"0")</f>
        <v>0.13569999999999999</v>
      </c>
      <c r="AA246" s="552"/>
      <c r="AB246" s="552"/>
      <c r="AC246" s="552"/>
    </row>
    <row r="247" spans="1:68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69"/>
      <c r="P247" s="557" t="s">
        <v>71</v>
      </c>
      <c r="Q247" s="558"/>
      <c r="R247" s="558"/>
      <c r="S247" s="558"/>
      <c r="T247" s="558"/>
      <c r="U247" s="558"/>
      <c r="V247" s="559"/>
      <c r="W247" s="37" t="s">
        <v>69</v>
      </c>
      <c r="X247" s="551">
        <f>IFERROR(SUM(X241:X245),"0")</f>
        <v>26.35</v>
      </c>
      <c r="Y247" s="551">
        <f>IFERROR(SUM(Y241:Y245),"0")</f>
        <v>27.54</v>
      </c>
      <c r="Z247" s="37"/>
      <c r="AA247" s="552"/>
      <c r="AB247" s="552"/>
      <c r="AC247" s="552"/>
    </row>
    <row r="248" spans="1:68" ht="16.5" hidden="1" customHeight="1" x14ac:dyDescent="0.25">
      <c r="A248" s="571" t="s">
        <v>398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103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399</v>
      </c>
      <c r="B250" s="54" t="s">
        <v>400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402</v>
      </c>
      <c r="B251" s="54" t="s">
        <v>403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408</v>
      </c>
      <c r="B253" s="54" t="s">
        <v>409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411</v>
      </c>
      <c r="B254" s="54" t="s">
        <v>412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69"/>
      <c r="P255" s="557" t="s">
        <v>71</v>
      </c>
      <c r="Q255" s="558"/>
      <c r="R255" s="558"/>
      <c r="S255" s="558"/>
      <c r="T255" s="558"/>
      <c r="U255" s="558"/>
      <c r="V255" s="559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69"/>
      <c r="P256" s="557" t="s">
        <v>71</v>
      </c>
      <c r="Q256" s="558"/>
      <c r="R256" s="558"/>
      <c r="S256" s="558"/>
      <c r="T256" s="558"/>
      <c r="U256" s="558"/>
      <c r="V256" s="559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414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103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415</v>
      </c>
      <c r="B259" s="54" t="s">
        <v>416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417</v>
      </c>
      <c r="B260" s="54" t="s">
        <v>418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9" t="s">
        <v>419</v>
      </c>
      <c r="Q260" s="561"/>
      <c r="R260" s="561"/>
      <c r="S260" s="561"/>
      <c r="T260" s="562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420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424</v>
      </c>
      <c r="B262" s="54" t="s">
        <v>425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9" t="s">
        <v>426</v>
      </c>
      <c r="Q262" s="561"/>
      <c r="R262" s="561"/>
      <c r="S262" s="561"/>
      <c r="T262" s="562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69"/>
      <c r="P263" s="557" t="s">
        <v>71</v>
      </c>
      <c r="Q263" s="558"/>
      <c r="R263" s="558"/>
      <c r="S263" s="558"/>
      <c r="T263" s="558"/>
      <c r="U263" s="558"/>
      <c r="V263" s="559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69"/>
      <c r="P264" s="557" t="s">
        <v>71</v>
      </c>
      <c r="Q264" s="558"/>
      <c r="R264" s="558"/>
      <c r="S264" s="558"/>
      <c r="T264" s="558"/>
      <c r="U264" s="558"/>
      <c r="V264" s="559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428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73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429</v>
      </c>
      <c r="B267" s="54" t="s">
        <v>430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431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432</v>
      </c>
      <c r="B268" s="54" t="s">
        <v>433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69</v>
      </c>
      <c r="X268" s="549">
        <v>80</v>
      </c>
      <c r="Y268" s="550">
        <f>IFERROR(IF(X268="",0,CEILING((X268/$H268),1)*$H268),"")</f>
        <v>81.599999999999994</v>
      </c>
      <c r="Z268" s="36">
        <f>IFERROR(IF(Y268=0,"",ROUNDUP(Y268/H268,0)*0.00651),"")</f>
        <v>0.22134000000000001</v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88.40000000000002</v>
      </c>
      <c r="BN268" s="64">
        <f>IFERROR(Y268*I268/H268,"0")</f>
        <v>90.168000000000006</v>
      </c>
      <c r="BO268" s="64">
        <f>IFERROR(1/J268*(X268/H268),"0")</f>
        <v>0.18315018315018317</v>
      </c>
      <c r="BP268" s="64">
        <f>IFERROR(1/J268*(Y268/H268),"0")</f>
        <v>0.18681318681318682</v>
      </c>
    </row>
    <row r="269" spans="1:68" ht="37.5" customHeight="1" x14ac:dyDescent="0.25">
      <c r="A269" s="54" t="s">
        <v>435</v>
      </c>
      <c r="B269" s="54" t="s">
        <v>436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114</v>
      </c>
      <c r="M269" s="33" t="s">
        <v>77</v>
      </c>
      <c r="N269" s="33"/>
      <c r="O269" s="32">
        <v>45</v>
      </c>
      <c r="P269" s="8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69</v>
      </c>
      <c r="X269" s="549">
        <v>200</v>
      </c>
      <c r="Y269" s="550">
        <f>IFERROR(IF(X269="",0,CEILING((X269/$H269),1)*$H269),"")</f>
        <v>201.6</v>
      </c>
      <c r="Z269" s="36">
        <f>IFERROR(IF(Y269=0,"",ROUNDUP(Y269/H269,0)*0.00651),"")</f>
        <v>0.54683999999999999</v>
      </c>
      <c r="AA269" s="56"/>
      <c r="AB269" s="57"/>
      <c r="AC269" s="319" t="s">
        <v>437</v>
      </c>
      <c r="AG269" s="64"/>
      <c r="AJ269" s="68" t="s">
        <v>115</v>
      </c>
      <c r="AK269" s="68">
        <v>436.8</v>
      </c>
      <c r="BB269" s="320" t="s">
        <v>1</v>
      </c>
      <c r="BM269" s="64">
        <f>IFERROR(X269*I269/H269,"0")</f>
        <v>215</v>
      </c>
      <c r="BN269" s="64">
        <f>IFERROR(Y269*I269/H269,"0")</f>
        <v>216.72000000000003</v>
      </c>
      <c r="BO269" s="64">
        <f>IFERROR(1/J269*(X269/H269),"0")</f>
        <v>0.45787545787545797</v>
      </c>
      <c r="BP269" s="64">
        <f>IFERROR(1/J269*(Y269/H269),"0")</f>
        <v>0.46153846153846156</v>
      </c>
    </row>
    <row r="270" spans="1:68" x14ac:dyDescent="0.2">
      <c r="A270" s="568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69"/>
      <c r="P270" s="557" t="s">
        <v>71</v>
      </c>
      <c r="Q270" s="558"/>
      <c r="R270" s="558"/>
      <c r="S270" s="558"/>
      <c r="T270" s="558"/>
      <c r="U270" s="558"/>
      <c r="V270" s="559"/>
      <c r="W270" s="37" t="s">
        <v>72</v>
      </c>
      <c r="X270" s="551">
        <f>IFERROR(X267/H267,"0")+IFERROR(X268/H268,"0")+IFERROR(X269/H269,"0")</f>
        <v>116.66666666666669</v>
      </c>
      <c r="Y270" s="551">
        <f>IFERROR(Y267/H267,"0")+IFERROR(Y268/H268,"0")+IFERROR(Y269/H269,"0")</f>
        <v>118</v>
      </c>
      <c r="Z270" s="551">
        <f>IFERROR(IF(Z267="",0,Z267),"0")+IFERROR(IF(Z268="",0,Z268),"0")+IFERROR(IF(Z269="",0,Z269),"0")</f>
        <v>0.76817999999999997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69"/>
      <c r="P271" s="557" t="s">
        <v>71</v>
      </c>
      <c r="Q271" s="558"/>
      <c r="R271" s="558"/>
      <c r="S271" s="558"/>
      <c r="T271" s="558"/>
      <c r="U271" s="558"/>
      <c r="V271" s="559"/>
      <c r="W271" s="37" t="s">
        <v>69</v>
      </c>
      <c r="X271" s="551">
        <f>IFERROR(SUM(X267:X269),"0")</f>
        <v>280</v>
      </c>
      <c r="Y271" s="551">
        <f>IFERROR(SUM(Y267:Y269),"0")</f>
        <v>283.2</v>
      </c>
      <c r="Z271" s="37"/>
      <c r="AA271" s="552"/>
      <c r="AB271" s="552"/>
      <c r="AC271" s="552"/>
    </row>
    <row r="272" spans="1:68" ht="16.5" hidden="1" customHeight="1" x14ac:dyDescent="0.25">
      <c r="A272" s="571" t="s">
        <v>438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64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439</v>
      </c>
      <c r="B274" s="54" t="s">
        <v>440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5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441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69"/>
      <c r="P275" s="557" t="s">
        <v>71</v>
      </c>
      <c r="Q275" s="558"/>
      <c r="R275" s="558"/>
      <c r="S275" s="558"/>
      <c r="T275" s="558"/>
      <c r="U275" s="558"/>
      <c r="V275" s="559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69"/>
      <c r="P276" s="557" t="s">
        <v>71</v>
      </c>
      <c r="Q276" s="558"/>
      <c r="R276" s="558"/>
      <c r="S276" s="558"/>
      <c r="T276" s="558"/>
      <c r="U276" s="558"/>
      <c r="V276" s="559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73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442</v>
      </c>
      <c r="B278" s="54" t="s">
        <v>443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444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69"/>
      <c r="P279" s="557" t="s">
        <v>71</v>
      </c>
      <c r="Q279" s="558"/>
      <c r="R279" s="558"/>
      <c r="S279" s="558"/>
      <c r="T279" s="558"/>
      <c r="U279" s="558"/>
      <c r="V279" s="559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69"/>
      <c r="P280" s="557" t="s">
        <v>71</v>
      </c>
      <c r="Q280" s="558"/>
      <c r="R280" s="558"/>
      <c r="S280" s="558"/>
      <c r="T280" s="558"/>
      <c r="U280" s="558"/>
      <c r="V280" s="559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445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103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446</v>
      </c>
      <c r="B283" s="54" t="s">
        <v>447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448</v>
      </c>
      <c r="AB283" s="57"/>
      <c r="AC283" s="325" t="s">
        <v>449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69"/>
      <c r="P284" s="557" t="s">
        <v>71</v>
      </c>
      <c r="Q284" s="558"/>
      <c r="R284" s="558"/>
      <c r="S284" s="558"/>
      <c r="T284" s="558"/>
      <c r="U284" s="558"/>
      <c r="V284" s="559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69"/>
      <c r="P285" s="557" t="s">
        <v>71</v>
      </c>
      <c r="Q285" s="558"/>
      <c r="R285" s="558"/>
      <c r="S285" s="558"/>
      <c r="T285" s="558"/>
      <c r="U285" s="558"/>
      <c r="V285" s="559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450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103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451</v>
      </c>
      <c r="B288" s="54" t="s">
        <v>452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453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454</v>
      </c>
      <c r="B289" s="54" t="s">
        <v>455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459</v>
      </c>
      <c r="M290" s="33" t="s">
        <v>77</v>
      </c>
      <c r="N290" s="33"/>
      <c r="O290" s="32">
        <v>55</v>
      </c>
      <c r="P290" s="5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464</v>
      </c>
      <c r="B292" s="54" t="s">
        <v>465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69"/>
      <c r="P293" s="557" t="s">
        <v>71</v>
      </c>
      <c r="Q293" s="558"/>
      <c r="R293" s="558"/>
      <c r="S293" s="558"/>
      <c r="T293" s="558"/>
      <c r="U293" s="558"/>
      <c r="V293" s="559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69"/>
      <c r="P294" s="557" t="s">
        <v>71</v>
      </c>
      <c r="Q294" s="558"/>
      <c r="R294" s="558"/>
      <c r="S294" s="558"/>
      <c r="T294" s="558"/>
      <c r="U294" s="558"/>
      <c r="V294" s="559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64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467</v>
      </c>
      <c r="B296" s="54" t="s">
        <v>468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469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470</v>
      </c>
      <c r="B297" s="54" t="s">
        <v>471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69</v>
      </c>
      <c r="X300" s="549">
        <v>70</v>
      </c>
      <c r="Y300" s="550">
        <f t="shared" si="33"/>
        <v>71.400000000000006</v>
      </c>
      <c r="Z300" s="36">
        <f>IFERROR(IF(Y300=0,"",ROUNDUP(Y300/H300,0)*0.00502),"")</f>
        <v>0.17068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34"/>
        <v>73.333333333333329</v>
      </c>
      <c r="BN300" s="64">
        <f t="shared" si="35"/>
        <v>74.8</v>
      </c>
      <c r="BO300" s="64">
        <f t="shared" si="36"/>
        <v>0.14245014245014245</v>
      </c>
      <c r="BP300" s="64">
        <f t="shared" si="37"/>
        <v>0.14529914529914531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69</v>
      </c>
      <c r="X302" s="549">
        <v>66</v>
      </c>
      <c r="Y302" s="550">
        <f t="shared" si="33"/>
        <v>66.600000000000009</v>
      </c>
      <c r="Z302" s="36">
        <f>IFERROR(IF(Y302=0,"",ROUNDUP(Y302/H302,0)*0.00651),"")</f>
        <v>0.24087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34"/>
        <v>74.36</v>
      </c>
      <c r="BN302" s="64">
        <f t="shared" si="35"/>
        <v>75.036000000000016</v>
      </c>
      <c r="BO302" s="64">
        <f t="shared" si="36"/>
        <v>0.20146520146520147</v>
      </c>
      <c r="BP302" s="64">
        <f t="shared" si="37"/>
        <v>0.20329670329670335</v>
      </c>
    </row>
    <row r="303" spans="1:68" x14ac:dyDescent="0.2">
      <c r="A303" s="568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69"/>
      <c r="P303" s="557" t="s">
        <v>71</v>
      </c>
      <c r="Q303" s="558"/>
      <c r="R303" s="558"/>
      <c r="S303" s="558"/>
      <c r="T303" s="558"/>
      <c r="U303" s="558"/>
      <c r="V303" s="559"/>
      <c r="W303" s="37" t="s">
        <v>72</v>
      </c>
      <c r="X303" s="551">
        <f>IFERROR(X296/H296,"0")+IFERROR(X297/H297,"0")+IFERROR(X298/H298,"0")+IFERROR(X299/H299,"0")+IFERROR(X300/H300,"0")+IFERROR(X301/H301,"0")+IFERROR(X302/H302,"0")</f>
        <v>70</v>
      </c>
      <c r="Y303" s="551">
        <f>IFERROR(Y296/H296,"0")+IFERROR(Y297/H297,"0")+IFERROR(Y298/H298,"0")+IFERROR(Y299/H299,"0")+IFERROR(Y300/H300,"0")+IFERROR(Y301/H301,"0")+IFERROR(Y302/H302,"0")</f>
        <v>71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0.41154999999999997</v>
      </c>
      <c r="AA303" s="552"/>
      <c r="AB303" s="552"/>
      <c r="AC303" s="552"/>
    </row>
    <row r="304" spans="1:68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69"/>
      <c r="P304" s="557" t="s">
        <v>71</v>
      </c>
      <c r="Q304" s="558"/>
      <c r="R304" s="558"/>
      <c r="S304" s="558"/>
      <c r="T304" s="558"/>
      <c r="U304" s="558"/>
      <c r="V304" s="559"/>
      <c r="W304" s="37" t="s">
        <v>69</v>
      </c>
      <c r="X304" s="551">
        <f>IFERROR(SUM(X296:X302),"0")</f>
        <v>136</v>
      </c>
      <c r="Y304" s="551">
        <f>IFERROR(SUM(Y296:Y302),"0")</f>
        <v>138</v>
      </c>
      <c r="Z304" s="37"/>
      <c r="AA304" s="552"/>
      <c r="AB304" s="552"/>
      <c r="AC304" s="552"/>
    </row>
    <row r="305" spans="1:68" ht="14.25" hidden="1" customHeight="1" x14ac:dyDescent="0.25">
      <c r="A305" s="553" t="s">
        <v>73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486</v>
      </c>
      <c r="B306" s="54" t="s">
        <v>487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488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489</v>
      </c>
      <c r="B307" s="54" t="s">
        <v>490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69"/>
      <c r="P311" s="557" t="s">
        <v>71</v>
      </c>
      <c r="Q311" s="558"/>
      <c r="R311" s="558"/>
      <c r="S311" s="558"/>
      <c r="T311" s="558"/>
      <c r="U311" s="558"/>
      <c r="V311" s="559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69"/>
      <c r="P312" s="557" t="s">
        <v>71</v>
      </c>
      <c r="Q312" s="558"/>
      <c r="R312" s="558"/>
      <c r="S312" s="558"/>
      <c r="T312" s="558"/>
      <c r="U312" s="558"/>
      <c r="V312" s="559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167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501</v>
      </c>
      <c r="B314" s="54" t="s">
        <v>502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69</v>
      </c>
      <c r="X314" s="549">
        <v>30</v>
      </c>
      <c r="Y314" s="550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503</v>
      </c>
      <c r="AG314" s="64"/>
      <c r="AJ314" s="68"/>
      <c r="AK314" s="68">
        <v>0</v>
      </c>
      <c r="BB314" s="362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customHeight="1" x14ac:dyDescent="0.25">
      <c r="A315" s="54" t="s">
        <v>504</v>
      </c>
      <c r="B315" s="54" t="s">
        <v>505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69</v>
      </c>
      <c r="X315" s="549">
        <v>200</v>
      </c>
      <c r="Y315" s="550">
        <f>IFERROR(IF(X315="",0,CEILING((X315/$H315),1)*$H315),"")</f>
        <v>202.79999999999998</v>
      </c>
      <c r="Z315" s="36">
        <f>IFERROR(IF(Y315=0,"",ROUNDUP(Y315/H315,0)*0.01898),"")</f>
        <v>0.49348000000000003</v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213.30769230769235</v>
      </c>
      <c r="BN315" s="64">
        <f>IFERROR(Y315*I315/H315,"0")</f>
        <v>216.29400000000001</v>
      </c>
      <c r="BO315" s="64">
        <f>IFERROR(1/J315*(X315/H315),"0")</f>
        <v>0.40064102564102566</v>
      </c>
      <c r="BP315" s="64">
        <f>IFERROR(1/J315*(Y315/H315),"0")</f>
        <v>0.40625</v>
      </c>
    </row>
    <row r="316" spans="1:68" ht="16.5" customHeight="1" x14ac:dyDescent="0.25">
      <c r="A316" s="54" t="s">
        <v>507</v>
      </c>
      <c r="B316" s="54" t="s">
        <v>508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69</v>
      </c>
      <c r="X316" s="549">
        <v>30</v>
      </c>
      <c r="Y316" s="550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x14ac:dyDescent="0.2">
      <c r="A317" s="568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69"/>
      <c r="P317" s="557" t="s">
        <v>71</v>
      </c>
      <c r="Q317" s="558"/>
      <c r="R317" s="558"/>
      <c r="S317" s="558"/>
      <c r="T317" s="558"/>
      <c r="U317" s="558"/>
      <c r="V317" s="559"/>
      <c r="W317" s="37" t="s">
        <v>72</v>
      </c>
      <c r="X317" s="551">
        <f>IFERROR(X314/H314,"0")+IFERROR(X315/H315,"0")+IFERROR(X316/H316,"0")</f>
        <v>32.783882783882781</v>
      </c>
      <c r="Y317" s="551">
        <f>IFERROR(Y314/H314,"0")+IFERROR(Y315/H315,"0")+IFERROR(Y316/H316,"0")</f>
        <v>34</v>
      </c>
      <c r="Z317" s="551">
        <f>IFERROR(IF(Z314="",0,Z314),"0")+IFERROR(IF(Z315="",0,Z315),"0")+IFERROR(IF(Z316="",0,Z316),"0")</f>
        <v>0.64532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69"/>
      <c r="P318" s="557" t="s">
        <v>71</v>
      </c>
      <c r="Q318" s="558"/>
      <c r="R318" s="558"/>
      <c r="S318" s="558"/>
      <c r="T318" s="558"/>
      <c r="U318" s="558"/>
      <c r="V318" s="559"/>
      <c r="W318" s="37" t="s">
        <v>69</v>
      </c>
      <c r="X318" s="551">
        <f>IFERROR(SUM(X314:X316),"0")</f>
        <v>260</v>
      </c>
      <c r="Y318" s="551">
        <f>IFERROR(SUM(Y314:Y316),"0")</f>
        <v>270</v>
      </c>
      <c r="Z318" s="37"/>
      <c r="AA318" s="552"/>
      <c r="AB318" s="552"/>
      <c r="AC318" s="552"/>
    </row>
    <row r="319" spans="1:68" ht="14.25" hidden="1" customHeight="1" x14ac:dyDescent="0.25">
      <c r="A319" s="553" t="s">
        <v>95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510</v>
      </c>
      <c r="B320" s="54" t="s">
        <v>511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9" t="s">
        <v>512</v>
      </c>
      <c r="Q320" s="561"/>
      <c r="R320" s="561"/>
      <c r="S320" s="561"/>
      <c r="T320" s="562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514</v>
      </c>
      <c r="B321" s="54" t="s">
        <v>515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7" t="s">
        <v>516</v>
      </c>
      <c r="Q321" s="561"/>
      <c r="R321" s="561"/>
      <c r="S321" s="561"/>
      <c r="T321" s="562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69</v>
      </c>
      <c r="X322" s="549">
        <v>34</v>
      </c>
      <c r="Y322" s="550">
        <f>IFERROR(IF(X322="",0,CEILING((X322/$H322),1)*$H322),"")</f>
        <v>35.699999999999996</v>
      </c>
      <c r="Z322" s="36">
        <f>IFERROR(IF(Y322=0,"",ROUNDUP(Y322/H322,0)*0.00651),"")</f>
        <v>9.1139999999999999E-2</v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39.400000000000006</v>
      </c>
      <c r="BN322" s="64">
        <f>IFERROR(Y322*I322/H322,"0")</f>
        <v>41.37</v>
      </c>
      <c r="BO322" s="64">
        <f>IFERROR(1/J322*(X322/H322),"0")</f>
        <v>7.3260073260073263E-2</v>
      </c>
      <c r="BP322" s="64">
        <f>IFERROR(1/J322*(Y322/H322),"0")</f>
        <v>7.6923076923076927E-2</v>
      </c>
    </row>
    <row r="323" spans="1:68" ht="27" customHeight="1" x14ac:dyDescent="0.25">
      <c r="A323" s="54" t="s">
        <v>520</v>
      </c>
      <c r="B323" s="54" t="s">
        <v>521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69</v>
      </c>
      <c r="X323" s="549">
        <v>170</v>
      </c>
      <c r="Y323" s="550">
        <f>IFERROR(IF(X323="",0,CEILING((X323/$H323),1)*$H323),"")</f>
        <v>170.85</v>
      </c>
      <c r="Z323" s="36">
        <f>IFERROR(IF(Y323=0,"",ROUNDUP(Y323/H323,0)*0.00651),"")</f>
        <v>0.43617</v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192</v>
      </c>
      <c r="BN323" s="64">
        <f>IFERROR(Y323*I323/H323,"0")</f>
        <v>192.95999999999998</v>
      </c>
      <c r="BO323" s="64">
        <f>IFERROR(1/J323*(X323/H323),"0")</f>
        <v>0.36630036630036633</v>
      </c>
      <c r="BP323" s="64">
        <f>IFERROR(1/J323*(Y323/H323),"0")</f>
        <v>0.36813186813186816</v>
      </c>
    </row>
    <row r="324" spans="1:68" x14ac:dyDescent="0.2">
      <c r="A324" s="568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69"/>
      <c r="P324" s="557" t="s">
        <v>71</v>
      </c>
      <c r="Q324" s="558"/>
      <c r="R324" s="558"/>
      <c r="S324" s="558"/>
      <c r="T324" s="558"/>
      <c r="U324" s="558"/>
      <c r="V324" s="559"/>
      <c r="W324" s="37" t="s">
        <v>72</v>
      </c>
      <c r="X324" s="551">
        <f>IFERROR(X320/H320,"0")+IFERROR(X321/H321,"0")+IFERROR(X322/H322,"0")+IFERROR(X323/H323,"0")</f>
        <v>80</v>
      </c>
      <c r="Y324" s="551">
        <f>IFERROR(Y320/H320,"0")+IFERROR(Y321/H321,"0")+IFERROR(Y322/H322,"0")+IFERROR(Y323/H323,"0")</f>
        <v>81</v>
      </c>
      <c r="Z324" s="551">
        <f>IFERROR(IF(Z320="",0,Z320),"0")+IFERROR(IF(Z321="",0,Z321),"0")+IFERROR(IF(Z322="",0,Z322),"0")+IFERROR(IF(Z323="",0,Z323),"0")</f>
        <v>0.52730999999999995</v>
      </c>
      <c r="AA324" s="552"/>
      <c r="AB324" s="552"/>
      <c r="AC324" s="552"/>
    </row>
    <row r="325" spans="1:68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69"/>
      <c r="P325" s="557" t="s">
        <v>71</v>
      </c>
      <c r="Q325" s="558"/>
      <c r="R325" s="558"/>
      <c r="S325" s="558"/>
      <c r="T325" s="558"/>
      <c r="U325" s="558"/>
      <c r="V325" s="559"/>
      <c r="W325" s="37" t="s">
        <v>69</v>
      </c>
      <c r="X325" s="551">
        <f>IFERROR(SUM(X320:X323),"0")</f>
        <v>204</v>
      </c>
      <c r="Y325" s="551">
        <f>IFERROR(SUM(Y320:Y323),"0")</f>
        <v>206.54999999999998</v>
      </c>
      <c r="Z325" s="37"/>
      <c r="AA325" s="552"/>
      <c r="AB325" s="552"/>
      <c r="AC325" s="552"/>
    </row>
    <row r="326" spans="1:68" ht="14.25" hidden="1" customHeight="1" x14ac:dyDescent="0.25">
      <c r="A326" s="553" t="s">
        <v>522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523</v>
      </c>
      <c r="B327" s="54" t="s">
        <v>524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525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529</v>
      </c>
      <c r="B329" s="54" t="s">
        <v>530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69"/>
      <c r="P330" s="557" t="s">
        <v>71</v>
      </c>
      <c r="Q330" s="558"/>
      <c r="R330" s="558"/>
      <c r="S330" s="558"/>
      <c r="T330" s="558"/>
      <c r="U330" s="558"/>
      <c r="V330" s="559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69"/>
      <c r="P331" s="557" t="s">
        <v>71</v>
      </c>
      <c r="Q331" s="558"/>
      <c r="R331" s="558"/>
      <c r="S331" s="558"/>
      <c r="T331" s="558"/>
      <c r="U331" s="558"/>
      <c r="V331" s="559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531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73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532</v>
      </c>
      <c r="B334" s="54" t="s">
        <v>533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534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69</v>
      </c>
      <c r="X335" s="549">
        <v>875</v>
      </c>
      <c r="Y335" s="550">
        <f>IFERROR(IF(X335="",0,CEILING((X335/$H335),1)*$H335),"")</f>
        <v>875.7</v>
      </c>
      <c r="Z335" s="36">
        <f>IFERROR(IF(Y335=0,"",ROUNDUP(Y335/H335,0)*0.00651),"")</f>
        <v>2.7146699999999999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980</v>
      </c>
      <c r="BN335" s="64">
        <f>IFERROR(Y335*I335/H335,"0")</f>
        <v>980.78399999999999</v>
      </c>
      <c r="BO335" s="64">
        <f>IFERROR(1/J335*(X335/H335),"0")</f>
        <v>2.2893772893772892</v>
      </c>
      <c r="BP335" s="64">
        <f>IFERROR(1/J335*(Y335/H335),"0")</f>
        <v>2.2912087912087915</v>
      </c>
    </row>
    <row r="336" spans="1:68" ht="27" customHeight="1" x14ac:dyDescent="0.25">
      <c r="A336" s="54" t="s">
        <v>538</v>
      </c>
      <c r="B336" s="54" t="s">
        <v>539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7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69</v>
      </c>
      <c r="X336" s="549">
        <v>280</v>
      </c>
      <c r="Y336" s="550">
        <f>IFERROR(IF(X336="",0,CEILING((X336/$H336),1)*$H336),"")</f>
        <v>281.40000000000003</v>
      </c>
      <c r="Z336" s="36">
        <f>IFERROR(IF(Y336=0,"",ROUNDUP(Y336/H336,0)*0.00651),"")</f>
        <v>0.87234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311.99999999999994</v>
      </c>
      <c r="BN336" s="64">
        <f>IFERROR(Y336*I336/H336,"0")</f>
        <v>313.56</v>
      </c>
      <c r="BO336" s="64">
        <f>IFERROR(1/J336*(X336/H336),"0")</f>
        <v>0.73260073260073255</v>
      </c>
      <c r="BP336" s="64">
        <f>IFERROR(1/J336*(Y336/H336),"0")</f>
        <v>0.73626373626373631</v>
      </c>
    </row>
    <row r="337" spans="1:68" x14ac:dyDescent="0.2">
      <c r="A337" s="568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69"/>
      <c r="P337" s="557" t="s">
        <v>71</v>
      </c>
      <c r="Q337" s="558"/>
      <c r="R337" s="558"/>
      <c r="S337" s="558"/>
      <c r="T337" s="558"/>
      <c r="U337" s="558"/>
      <c r="V337" s="559"/>
      <c r="W337" s="37" t="s">
        <v>72</v>
      </c>
      <c r="X337" s="551">
        <f>IFERROR(X334/H334,"0")+IFERROR(X335/H335,"0")+IFERROR(X336/H336,"0")</f>
        <v>550</v>
      </c>
      <c r="Y337" s="551">
        <f>IFERROR(Y334/H334,"0")+IFERROR(Y335/H335,"0")+IFERROR(Y336/H336,"0")</f>
        <v>551</v>
      </c>
      <c r="Z337" s="551">
        <f>IFERROR(IF(Z334="",0,Z334),"0")+IFERROR(IF(Z335="",0,Z335),"0")+IFERROR(IF(Z336="",0,Z336),"0")</f>
        <v>3.5870099999999998</v>
      </c>
      <c r="AA337" s="552"/>
      <c r="AB337" s="552"/>
      <c r="AC337" s="552"/>
    </row>
    <row r="338" spans="1:68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69"/>
      <c r="P338" s="557" t="s">
        <v>71</v>
      </c>
      <c r="Q338" s="558"/>
      <c r="R338" s="558"/>
      <c r="S338" s="558"/>
      <c r="T338" s="558"/>
      <c r="U338" s="558"/>
      <c r="V338" s="559"/>
      <c r="W338" s="37" t="s">
        <v>69</v>
      </c>
      <c r="X338" s="551">
        <f>IFERROR(SUM(X334:X336),"0")</f>
        <v>1155</v>
      </c>
      <c r="Y338" s="551">
        <f>IFERROR(SUM(Y334:Y336),"0")</f>
        <v>1157.1000000000001</v>
      </c>
      <c r="Z338" s="37"/>
      <c r="AA338" s="552"/>
      <c r="AB338" s="552"/>
      <c r="AC338" s="552"/>
    </row>
    <row r="339" spans="1:68" ht="27.75" hidden="1" customHeight="1" x14ac:dyDescent="0.2">
      <c r="A339" s="614" t="s">
        <v>541</v>
      </c>
      <c r="B339" s="615"/>
      <c r="C339" s="615"/>
      <c r="D339" s="615"/>
      <c r="E339" s="615"/>
      <c r="F339" s="615"/>
      <c r="G339" s="615"/>
      <c r="H339" s="615"/>
      <c r="I339" s="615"/>
      <c r="J339" s="615"/>
      <c r="K339" s="615"/>
      <c r="L339" s="615"/>
      <c r="M339" s="615"/>
      <c r="N339" s="615"/>
      <c r="O339" s="615"/>
      <c r="P339" s="615"/>
      <c r="Q339" s="615"/>
      <c r="R339" s="615"/>
      <c r="S339" s="615"/>
      <c r="T339" s="615"/>
      <c r="U339" s="615"/>
      <c r="V339" s="615"/>
      <c r="W339" s="615"/>
      <c r="X339" s="615"/>
      <c r="Y339" s="615"/>
      <c r="Z339" s="615"/>
      <c r="AA339" s="48"/>
      <c r="AB339" s="48"/>
      <c r="AC339" s="48"/>
    </row>
    <row r="340" spans="1:68" ht="16.5" hidden="1" customHeight="1" x14ac:dyDescent="0.25">
      <c r="A340" s="571" t="s">
        <v>542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103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543</v>
      </c>
      <c r="B342" s="54" t="s">
        <v>544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114</v>
      </c>
      <c r="M342" s="33" t="s">
        <v>68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69</v>
      </c>
      <c r="X342" s="549">
        <v>1900</v>
      </c>
      <c r="Y342" s="550">
        <f t="shared" ref="Y342:Y348" si="38">IFERROR(IF(X342="",0,CEILING((X342/$H342),1)*$H342),"")</f>
        <v>1905</v>
      </c>
      <c r="Z342" s="36">
        <f>IFERROR(IF(Y342=0,"",ROUNDUP(Y342/H342,0)*0.02175),"")</f>
        <v>2.7622499999999999</v>
      </c>
      <c r="AA342" s="56"/>
      <c r="AB342" s="57"/>
      <c r="AC342" s="387" t="s">
        <v>545</v>
      </c>
      <c r="AG342" s="64"/>
      <c r="AJ342" s="68" t="s">
        <v>115</v>
      </c>
      <c r="AK342" s="68">
        <v>720</v>
      </c>
      <c r="BB342" s="388" t="s">
        <v>1</v>
      </c>
      <c r="BM342" s="64">
        <f t="shared" ref="BM342:BM348" si="39">IFERROR(X342*I342/H342,"0")</f>
        <v>1960.8</v>
      </c>
      <c r="BN342" s="64">
        <f t="shared" ref="BN342:BN348" si="40">IFERROR(Y342*I342/H342,"0")</f>
        <v>1965.96</v>
      </c>
      <c r="BO342" s="64">
        <f t="shared" ref="BO342:BO348" si="41">IFERROR(1/J342*(X342/H342),"0")</f>
        <v>2.6388888888888888</v>
      </c>
      <c r="BP342" s="64">
        <f t="shared" ref="BP342:BP348" si="42">IFERROR(1/J342*(Y342/H342),"0")</f>
        <v>2.645833333333333</v>
      </c>
    </row>
    <row r="343" spans="1:68" ht="27" customHeight="1" x14ac:dyDescent="0.25">
      <c r="A343" s="54" t="s">
        <v>546</v>
      </c>
      <c r="B343" s="54" t="s">
        <v>547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114</v>
      </c>
      <c r="M343" s="33" t="s">
        <v>68</v>
      </c>
      <c r="N343" s="33"/>
      <c r="O343" s="32">
        <v>60</v>
      </c>
      <c r="P343" s="7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69</v>
      </c>
      <c r="X343" s="549">
        <v>1100</v>
      </c>
      <c r="Y343" s="550">
        <f t="shared" si="38"/>
        <v>1110</v>
      </c>
      <c r="Z343" s="36">
        <f>IFERROR(IF(Y343=0,"",ROUNDUP(Y343/H343,0)*0.02175),"")</f>
        <v>1.6094999999999999</v>
      </c>
      <c r="AA343" s="56"/>
      <c r="AB343" s="57"/>
      <c r="AC343" s="389" t="s">
        <v>548</v>
      </c>
      <c r="AG343" s="64"/>
      <c r="AJ343" s="68" t="s">
        <v>115</v>
      </c>
      <c r="AK343" s="68">
        <v>720</v>
      </c>
      <c r="BB343" s="390" t="s">
        <v>1</v>
      </c>
      <c r="BM343" s="64">
        <f t="shared" si="39"/>
        <v>1135.2</v>
      </c>
      <c r="BN343" s="64">
        <f t="shared" si="40"/>
        <v>1145.52</v>
      </c>
      <c r="BO343" s="64">
        <f t="shared" si="41"/>
        <v>1.5277777777777777</v>
      </c>
      <c r="BP343" s="64">
        <f t="shared" si="42"/>
        <v>1.5416666666666665</v>
      </c>
    </row>
    <row r="344" spans="1:68" ht="27" customHeight="1" x14ac:dyDescent="0.25">
      <c r="A344" s="54" t="s">
        <v>549</v>
      </c>
      <c r="B344" s="54" t="s">
        <v>550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7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69</v>
      </c>
      <c r="X344" s="549">
        <v>250</v>
      </c>
      <c r="Y344" s="550">
        <f t="shared" si="38"/>
        <v>255</v>
      </c>
      <c r="Z344" s="36">
        <f>IFERROR(IF(Y344=0,"",ROUNDUP(Y344/H344,0)*0.02175),"")</f>
        <v>0.36974999999999997</v>
      </c>
      <c r="AA344" s="56"/>
      <c r="AB344" s="57"/>
      <c r="AC344" s="391" t="s">
        <v>551</v>
      </c>
      <c r="AG344" s="64"/>
      <c r="AJ344" s="68"/>
      <c r="AK344" s="68">
        <v>0</v>
      </c>
      <c r="BB344" s="392" t="s">
        <v>1</v>
      </c>
      <c r="BM344" s="64">
        <f t="shared" si="39"/>
        <v>258</v>
      </c>
      <c r="BN344" s="64">
        <f t="shared" si="40"/>
        <v>263.16000000000003</v>
      </c>
      <c r="BO344" s="64">
        <f t="shared" si="41"/>
        <v>0.34722222222222221</v>
      </c>
      <c r="BP344" s="64">
        <f t="shared" si="42"/>
        <v>0.35416666666666663</v>
      </c>
    </row>
    <row r="345" spans="1:68" ht="37.5" customHeight="1" x14ac:dyDescent="0.25">
      <c r="A345" s="54" t="s">
        <v>552</v>
      </c>
      <c r="B345" s="54" t="s">
        <v>553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114</v>
      </c>
      <c r="M345" s="33" t="s">
        <v>68</v>
      </c>
      <c r="N345" s="33"/>
      <c r="O345" s="32">
        <v>60</v>
      </c>
      <c r="P345" s="8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69</v>
      </c>
      <c r="X345" s="549">
        <v>1800</v>
      </c>
      <c r="Y345" s="550">
        <f t="shared" si="38"/>
        <v>1800</v>
      </c>
      <c r="Z345" s="36">
        <f>IFERROR(IF(Y345=0,"",ROUNDUP(Y345/H345,0)*0.02175),"")</f>
        <v>2.61</v>
      </c>
      <c r="AA345" s="56"/>
      <c r="AB345" s="57"/>
      <c r="AC345" s="393" t="s">
        <v>554</v>
      </c>
      <c r="AG345" s="64"/>
      <c r="AJ345" s="68" t="s">
        <v>115</v>
      </c>
      <c r="AK345" s="68">
        <v>720</v>
      </c>
      <c r="BB345" s="394" t="s">
        <v>1</v>
      </c>
      <c r="BM345" s="64">
        <f t="shared" si="39"/>
        <v>1857.6</v>
      </c>
      <c r="BN345" s="64">
        <f t="shared" si="40"/>
        <v>1857.6</v>
      </c>
      <c r="BO345" s="64">
        <f t="shared" si="41"/>
        <v>2.5</v>
      </c>
      <c r="BP345" s="64">
        <f t="shared" si="42"/>
        <v>2.5</v>
      </c>
    </row>
    <row r="346" spans="1:68" ht="27" hidden="1" customHeight="1" x14ac:dyDescent="0.25">
      <c r="A346" s="54" t="s">
        <v>555</v>
      </c>
      <c r="B346" s="54" t="s">
        <v>556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548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560</v>
      </c>
      <c r="B348" s="54" t="s">
        <v>561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69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69"/>
      <c r="P349" s="557" t="s">
        <v>71</v>
      </c>
      <c r="Q349" s="558"/>
      <c r="R349" s="558"/>
      <c r="S349" s="558"/>
      <c r="T349" s="558"/>
      <c r="U349" s="558"/>
      <c r="V349" s="559"/>
      <c r="W349" s="37" t="s">
        <v>72</v>
      </c>
      <c r="X349" s="551">
        <f>IFERROR(X342/H342,"0")+IFERROR(X343/H343,"0")+IFERROR(X344/H344,"0")+IFERROR(X345/H345,"0")+IFERROR(X346/H346,"0")+IFERROR(X347/H347,"0")+IFERROR(X348/H348,"0")</f>
        <v>336.66666666666663</v>
      </c>
      <c r="Y349" s="551">
        <f>IFERROR(Y342/H342,"0")+IFERROR(Y343/H343,"0")+IFERROR(Y344/H344,"0")+IFERROR(Y345/H345,"0")+IFERROR(Y346/H346,"0")+IFERROR(Y347/H347,"0")+IFERROR(Y348/H348,"0")</f>
        <v>338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7.3514999999999997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69"/>
      <c r="P350" s="557" t="s">
        <v>71</v>
      </c>
      <c r="Q350" s="558"/>
      <c r="R350" s="558"/>
      <c r="S350" s="558"/>
      <c r="T350" s="558"/>
      <c r="U350" s="558"/>
      <c r="V350" s="559"/>
      <c r="W350" s="37" t="s">
        <v>69</v>
      </c>
      <c r="X350" s="551">
        <f>IFERROR(SUM(X342:X348),"0")</f>
        <v>5050</v>
      </c>
      <c r="Y350" s="551">
        <f>IFERROR(SUM(Y342:Y348),"0")</f>
        <v>5070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137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562</v>
      </c>
      <c r="B352" s="54" t="s">
        <v>563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114</v>
      </c>
      <c r="M352" s="33" t="s">
        <v>107</v>
      </c>
      <c r="N352" s="33"/>
      <c r="O352" s="32">
        <v>50</v>
      </c>
      <c r="P352" s="6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69</v>
      </c>
      <c r="X352" s="549">
        <v>1300</v>
      </c>
      <c r="Y352" s="550">
        <f>IFERROR(IF(X352="",0,CEILING((X352/$H352),1)*$H352),"")</f>
        <v>1305</v>
      </c>
      <c r="Z352" s="36">
        <f>IFERROR(IF(Y352=0,"",ROUNDUP(Y352/H352,0)*0.02175),"")</f>
        <v>1.8922499999999998</v>
      </c>
      <c r="AA352" s="56"/>
      <c r="AB352" s="57"/>
      <c r="AC352" s="401" t="s">
        <v>564</v>
      </c>
      <c r="AG352" s="64"/>
      <c r="AJ352" s="68" t="s">
        <v>115</v>
      </c>
      <c r="AK352" s="68">
        <v>720</v>
      </c>
      <c r="BB352" s="402" t="s">
        <v>1</v>
      </c>
      <c r="BM352" s="64">
        <f>IFERROR(X352*I352/H352,"0")</f>
        <v>1341.6</v>
      </c>
      <c r="BN352" s="64">
        <f>IFERROR(Y352*I352/H352,"0")</f>
        <v>1346.76</v>
      </c>
      <c r="BO352" s="64">
        <f>IFERROR(1/J352*(X352/H352),"0")</f>
        <v>1.8055555555555556</v>
      </c>
      <c r="BP352" s="64">
        <f>IFERROR(1/J352*(Y352/H352),"0")</f>
        <v>1.8125</v>
      </c>
    </row>
    <row r="353" spans="1:68" ht="16.5" customHeight="1" x14ac:dyDescent="0.25">
      <c r="A353" s="54" t="s">
        <v>565</v>
      </c>
      <c r="B353" s="54" t="s">
        <v>566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69</v>
      </c>
      <c r="X353" s="549">
        <v>24</v>
      </c>
      <c r="Y353" s="550">
        <f>IFERROR(IF(X353="",0,CEILING((X353/$H353),1)*$H353),"")</f>
        <v>24</v>
      </c>
      <c r="Z353" s="36">
        <f>IFERROR(IF(Y353=0,"",ROUNDUP(Y353/H353,0)*0.00902),"")</f>
        <v>5.4120000000000001E-2</v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25.259999999999998</v>
      </c>
      <c r="BN353" s="64">
        <f>IFERROR(Y353*I353/H353,"0")</f>
        <v>25.259999999999998</v>
      </c>
      <c r="BO353" s="64">
        <f>IFERROR(1/J353*(X353/H353),"0")</f>
        <v>4.5454545454545456E-2</v>
      </c>
      <c r="BP353" s="64">
        <f>IFERROR(1/J353*(Y353/H353),"0")</f>
        <v>4.5454545454545456E-2</v>
      </c>
    </row>
    <row r="354" spans="1:68" x14ac:dyDescent="0.2">
      <c r="A354" s="568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69"/>
      <c r="P354" s="557" t="s">
        <v>71</v>
      </c>
      <c r="Q354" s="558"/>
      <c r="R354" s="558"/>
      <c r="S354" s="558"/>
      <c r="T354" s="558"/>
      <c r="U354" s="558"/>
      <c r="V354" s="559"/>
      <c r="W354" s="37" t="s">
        <v>72</v>
      </c>
      <c r="X354" s="551">
        <f>IFERROR(X352/H352,"0")+IFERROR(X353/H353,"0")</f>
        <v>92.666666666666671</v>
      </c>
      <c r="Y354" s="551">
        <f>IFERROR(Y352/H352,"0")+IFERROR(Y353/H353,"0")</f>
        <v>93</v>
      </c>
      <c r="Z354" s="551">
        <f>IFERROR(IF(Z352="",0,Z352),"0")+IFERROR(IF(Z353="",0,Z353),"0")</f>
        <v>1.9463699999999997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69"/>
      <c r="P355" s="557" t="s">
        <v>71</v>
      </c>
      <c r="Q355" s="558"/>
      <c r="R355" s="558"/>
      <c r="S355" s="558"/>
      <c r="T355" s="558"/>
      <c r="U355" s="558"/>
      <c r="V355" s="559"/>
      <c r="W355" s="37" t="s">
        <v>69</v>
      </c>
      <c r="X355" s="551">
        <f>IFERROR(SUM(X352:X353),"0")</f>
        <v>1324</v>
      </c>
      <c r="Y355" s="551">
        <f>IFERROR(SUM(Y352:Y353),"0")</f>
        <v>1329</v>
      </c>
      <c r="Z355" s="37"/>
      <c r="AA355" s="552"/>
      <c r="AB355" s="552"/>
      <c r="AC355" s="552"/>
    </row>
    <row r="356" spans="1:68" ht="14.25" hidden="1" customHeight="1" x14ac:dyDescent="0.25">
      <c r="A356" s="553" t="s">
        <v>73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567</v>
      </c>
      <c r="B357" s="54" t="s">
        <v>568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7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570</v>
      </c>
      <c r="B358" s="54" t="s">
        <v>571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2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69</v>
      </c>
      <c r="X358" s="549">
        <v>60</v>
      </c>
      <c r="Y358" s="550">
        <f>IFERROR(IF(X358="",0,CEILING((X358/$H358),1)*$H358),"")</f>
        <v>63</v>
      </c>
      <c r="Z358" s="36">
        <f>IFERROR(IF(Y358=0,"",ROUNDUP(Y358/H358,0)*0.01898),"")</f>
        <v>0.13286000000000001</v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63.46</v>
      </c>
      <c r="BN358" s="64">
        <f>IFERROR(Y358*I358/H358,"0")</f>
        <v>66.632999999999996</v>
      </c>
      <c r="BO358" s="64">
        <f>IFERROR(1/J358*(X358/H358),"0")</f>
        <v>0.10416666666666667</v>
      </c>
      <c r="BP358" s="64">
        <f>IFERROR(1/J358*(Y358/H358),"0")</f>
        <v>0.109375</v>
      </c>
    </row>
    <row r="359" spans="1:68" x14ac:dyDescent="0.2">
      <c r="A359" s="568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69"/>
      <c r="P359" s="557" t="s">
        <v>71</v>
      </c>
      <c r="Q359" s="558"/>
      <c r="R359" s="558"/>
      <c r="S359" s="558"/>
      <c r="T359" s="558"/>
      <c r="U359" s="558"/>
      <c r="V359" s="559"/>
      <c r="W359" s="37" t="s">
        <v>72</v>
      </c>
      <c r="X359" s="551">
        <f>IFERROR(X357/H357,"0")+IFERROR(X358/H358,"0")</f>
        <v>6.666666666666667</v>
      </c>
      <c r="Y359" s="551">
        <f>IFERROR(Y357/H357,"0")+IFERROR(Y358/H358,"0")</f>
        <v>7</v>
      </c>
      <c r="Z359" s="551">
        <f>IFERROR(IF(Z357="",0,Z357),"0")+IFERROR(IF(Z358="",0,Z358),"0")</f>
        <v>0.13286000000000001</v>
      </c>
      <c r="AA359" s="552"/>
      <c r="AB359" s="552"/>
      <c r="AC359" s="552"/>
    </row>
    <row r="360" spans="1:68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69"/>
      <c r="P360" s="557" t="s">
        <v>71</v>
      </c>
      <c r="Q360" s="558"/>
      <c r="R360" s="558"/>
      <c r="S360" s="558"/>
      <c r="T360" s="558"/>
      <c r="U360" s="558"/>
      <c r="V360" s="559"/>
      <c r="W360" s="37" t="s">
        <v>69</v>
      </c>
      <c r="X360" s="551">
        <f>IFERROR(SUM(X357:X358),"0")</f>
        <v>60</v>
      </c>
      <c r="Y360" s="551">
        <f>IFERROR(SUM(Y357:Y358),"0")</f>
        <v>63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167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573</v>
      </c>
      <c r="B362" s="54" t="s">
        <v>574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6" t="s">
        <v>575</v>
      </c>
      <c r="Q362" s="561"/>
      <c r="R362" s="561"/>
      <c r="S362" s="561"/>
      <c r="T362" s="562"/>
      <c r="U362" s="34"/>
      <c r="V362" s="34"/>
      <c r="W362" s="35" t="s">
        <v>69</v>
      </c>
      <c r="X362" s="549">
        <v>30</v>
      </c>
      <c r="Y362" s="550">
        <f>IFERROR(IF(X362="",0,CEILING((X362/$H362),1)*$H362),"")</f>
        <v>36</v>
      </c>
      <c r="Z362" s="36">
        <f>IFERROR(IF(Y362=0,"",ROUNDUP(Y362/H362,0)*0.01898),"")</f>
        <v>7.5920000000000001E-2</v>
      </c>
      <c r="AA362" s="56"/>
      <c r="AB362" s="57"/>
      <c r="AC362" s="409" t="s">
        <v>576</v>
      </c>
      <c r="AG362" s="64"/>
      <c r="AJ362" s="68"/>
      <c r="AK362" s="68">
        <v>0</v>
      </c>
      <c r="BB362" s="410" t="s">
        <v>1</v>
      </c>
      <c r="BM362" s="64">
        <f>IFERROR(X362*I362/H362,"0")</f>
        <v>31.73</v>
      </c>
      <c r="BN362" s="64">
        <f>IFERROR(Y362*I362/H362,"0")</f>
        <v>38.076000000000001</v>
      </c>
      <c r="BO362" s="64">
        <f>IFERROR(1/J362*(X362/H362),"0")</f>
        <v>5.2083333333333336E-2</v>
      </c>
      <c r="BP362" s="64">
        <f>IFERROR(1/J362*(Y362/H362),"0")</f>
        <v>6.25E-2</v>
      </c>
    </row>
    <row r="363" spans="1:68" x14ac:dyDescent="0.2">
      <c r="A363" s="568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69"/>
      <c r="P363" s="557" t="s">
        <v>71</v>
      </c>
      <c r="Q363" s="558"/>
      <c r="R363" s="558"/>
      <c r="S363" s="558"/>
      <c r="T363" s="558"/>
      <c r="U363" s="558"/>
      <c r="V363" s="559"/>
      <c r="W363" s="37" t="s">
        <v>72</v>
      </c>
      <c r="X363" s="551">
        <f>IFERROR(X362/H362,"0")</f>
        <v>3.3333333333333335</v>
      </c>
      <c r="Y363" s="551">
        <f>IFERROR(Y362/H362,"0")</f>
        <v>4</v>
      </c>
      <c r="Z363" s="551">
        <f>IFERROR(IF(Z362="",0,Z362),"0")</f>
        <v>7.5920000000000001E-2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69"/>
      <c r="P364" s="557" t="s">
        <v>71</v>
      </c>
      <c r="Q364" s="558"/>
      <c r="R364" s="558"/>
      <c r="S364" s="558"/>
      <c r="T364" s="558"/>
      <c r="U364" s="558"/>
      <c r="V364" s="559"/>
      <c r="W364" s="37" t="s">
        <v>69</v>
      </c>
      <c r="X364" s="551">
        <f>IFERROR(SUM(X362:X362),"0")</f>
        <v>30</v>
      </c>
      <c r="Y364" s="551">
        <f>IFERROR(SUM(Y362:Y362),"0")</f>
        <v>36</v>
      </c>
      <c r="Z364" s="37"/>
      <c r="AA364" s="552"/>
      <c r="AB364" s="552"/>
      <c r="AC364" s="552"/>
    </row>
    <row r="365" spans="1:68" ht="16.5" hidden="1" customHeight="1" x14ac:dyDescent="0.25">
      <c r="A365" s="571" t="s">
        <v>577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103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578</v>
      </c>
      <c r="B367" s="54" t="s">
        <v>579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580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69</v>
      </c>
      <c r="X368" s="549">
        <v>60</v>
      </c>
      <c r="Y368" s="550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62.175000000000004</v>
      </c>
      <c r="BN368" s="64">
        <f>IFERROR(Y368*I368/H368,"0")</f>
        <v>62.175000000000004</v>
      </c>
      <c r="BO368" s="64">
        <f>IFERROR(1/J368*(X368/H368),"0")</f>
        <v>7.8125E-2</v>
      </c>
      <c r="BP368" s="64">
        <f>IFERROR(1/J368*(Y368/H368),"0")</f>
        <v>7.8125E-2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8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69"/>
      <c r="P370" s="557" t="s">
        <v>71</v>
      </c>
      <c r="Q370" s="558"/>
      <c r="R370" s="558"/>
      <c r="S370" s="558"/>
      <c r="T370" s="558"/>
      <c r="U370" s="558"/>
      <c r="V370" s="559"/>
      <c r="W370" s="37" t="s">
        <v>72</v>
      </c>
      <c r="X370" s="551">
        <f>IFERROR(X367/H367,"0")+IFERROR(X368/H368,"0")+IFERROR(X369/H369,"0")</f>
        <v>5</v>
      </c>
      <c r="Y370" s="551">
        <f>IFERROR(Y367/H367,"0")+IFERROR(Y368/H368,"0")+IFERROR(Y369/H369,"0")</f>
        <v>5</v>
      </c>
      <c r="Z370" s="551">
        <f>IFERROR(IF(Z367="",0,Z367),"0")+IFERROR(IF(Z368="",0,Z368),"0")+IFERROR(IF(Z369="",0,Z369),"0")</f>
        <v>9.4899999999999998E-2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69"/>
      <c r="P371" s="557" t="s">
        <v>71</v>
      </c>
      <c r="Q371" s="558"/>
      <c r="R371" s="558"/>
      <c r="S371" s="558"/>
      <c r="T371" s="558"/>
      <c r="U371" s="558"/>
      <c r="V371" s="559"/>
      <c r="W371" s="37" t="s">
        <v>69</v>
      </c>
      <c r="X371" s="551">
        <f>IFERROR(SUM(X367:X369),"0")</f>
        <v>60</v>
      </c>
      <c r="Y371" s="551">
        <f>IFERROR(SUM(Y367:Y369),"0")</f>
        <v>60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64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586</v>
      </c>
      <c r="B373" s="54" t="s">
        <v>587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69"/>
      <c r="P374" s="557" t="s">
        <v>71</v>
      </c>
      <c r="Q374" s="558"/>
      <c r="R374" s="558"/>
      <c r="S374" s="558"/>
      <c r="T374" s="558"/>
      <c r="U374" s="558"/>
      <c r="V374" s="559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69"/>
      <c r="P375" s="557" t="s">
        <v>71</v>
      </c>
      <c r="Q375" s="558"/>
      <c r="R375" s="558"/>
      <c r="S375" s="558"/>
      <c r="T375" s="558"/>
      <c r="U375" s="558"/>
      <c r="V375" s="559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73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589</v>
      </c>
      <c r="B377" s="54" t="s">
        <v>590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69</v>
      </c>
      <c r="X377" s="549">
        <v>70</v>
      </c>
      <c r="Y377" s="550">
        <f>IFERROR(IF(X377="",0,CEILING((X377/$H377),1)*$H377),"")</f>
        <v>72</v>
      </c>
      <c r="Z377" s="36">
        <f>IFERROR(IF(Y377=0,"",ROUNDUP(Y377/H377,0)*0.01898),"")</f>
        <v>0.15184</v>
      </c>
      <c r="AA377" s="56"/>
      <c r="AB377" s="57"/>
      <c r="AC377" s="419" t="s">
        <v>591</v>
      </c>
      <c r="AG377" s="64"/>
      <c r="AJ377" s="68"/>
      <c r="AK377" s="68">
        <v>0</v>
      </c>
      <c r="BB377" s="420" t="s">
        <v>1</v>
      </c>
      <c r="BM377" s="64">
        <f>IFERROR(X377*I377/H377,"0")</f>
        <v>74.036666666666676</v>
      </c>
      <c r="BN377" s="64">
        <f>IFERROR(Y377*I377/H377,"0")</f>
        <v>76.152000000000001</v>
      </c>
      <c r="BO377" s="64">
        <f>IFERROR(1/J377*(X377/H377),"0")</f>
        <v>0.12152777777777778</v>
      </c>
      <c r="BP377" s="64">
        <f>IFERROR(1/J377*(Y377/H377),"0")</f>
        <v>0.125</v>
      </c>
    </row>
    <row r="378" spans="1:68" ht="27" hidden="1" customHeight="1" x14ac:dyDescent="0.25">
      <c r="A378" s="54" t="s">
        <v>592</v>
      </c>
      <c r="B378" s="54" t="s">
        <v>593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8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69"/>
      <c r="P379" s="557" t="s">
        <v>71</v>
      </c>
      <c r="Q379" s="558"/>
      <c r="R379" s="558"/>
      <c r="S379" s="558"/>
      <c r="T379" s="558"/>
      <c r="U379" s="558"/>
      <c r="V379" s="559"/>
      <c r="W379" s="37" t="s">
        <v>72</v>
      </c>
      <c r="X379" s="551">
        <f>IFERROR(X377/H377,"0")+IFERROR(X378/H378,"0")</f>
        <v>7.7777777777777777</v>
      </c>
      <c r="Y379" s="551">
        <f>IFERROR(Y377/H377,"0")+IFERROR(Y378/H378,"0")</f>
        <v>8</v>
      </c>
      <c r="Z379" s="551">
        <f>IFERROR(IF(Z377="",0,Z377),"0")+IFERROR(IF(Z378="",0,Z378),"0")</f>
        <v>0.15184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69"/>
      <c r="P380" s="557" t="s">
        <v>71</v>
      </c>
      <c r="Q380" s="558"/>
      <c r="R380" s="558"/>
      <c r="S380" s="558"/>
      <c r="T380" s="558"/>
      <c r="U380" s="558"/>
      <c r="V380" s="559"/>
      <c r="W380" s="37" t="s">
        <v>69</v>
      </c>
      <c r="X380" s="551">
        <f>IFERROR(SUM(X377:X378),"0")</f>
        <v>70</v>
      </c>
      <c r="Y380" s="551">
        <f>IFERROR(SUM(Y377:Y378),"0")</f>
        <v>72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167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594</v>
      </c>
      <c r="B382" s="54" t="s">
        <v>595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596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69"/>
      <c r="P383" s="557" t="s">
        <v>71</v>
      </c>
      <c r="Q383" s="558"/>
      <c r="R383" s="558"/>
      <c r="S383" s="558"/>
      <c r="T383" s="558"/>
      <c r="U383" s="558"/>
      <c r="V383" s="559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69"/>
      <c r="P384" s="557" t="s">
        <v>71</v>
      </c>
      <c r="Q384" s="558"/>
      <c r="R384" s="558"/>
      <c r="S384" s="558"/>
      <c r="T384" s="558"/>
      <c r="U384" s="558"/>
      <c r="V384" s="559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14" t="s">
        <v>597</v>
      </c>
      <c r="B385" s="615"/>
      <c r="C385" s="615"/>
      <c r="D385" s="615"/>
      <c r="E385" s="615"/>
      <c r="F385" s="615"/>
      <c r="G385" s="615"/>
      <c r="H385" s="615"/>
      <c r="I385" s="615"/>
      <c r="J385" s="615"/>
      <c r="K385" s="615"/>
      <c r="L385" s="615"/>
      <c r="M385" s="615"/>
      <c r="N385" s="615"/>
      <c r="O385" s="615"/>
      <c r="P385" s="615"/>
      <c r="Q385" s="615"/>
      <c r="R385" s="615"/>
      <c r="S385" s="615"/>
      <c r="T385" s="615"/>
      <c r="U385" s="615"/>
      <c r="V385" s="615"/>
      <c r="W385" s="615"/>
      <c r="X385" s="615"/>
      <c r="Y385" s="615"/>
      <c r="Z385" s="615"/>
      <c r="AA385" s="48"/>
      <c r="AB385" s="48"/>
      <c r="AC385" s="48"/>
    </row>
    <row r="386" spans="1:68" ht="16.5" hidden="1" customHeight="1" x14ac:dyDescent="0.25">
      <c r="A386" s="571" t="s">
        <v>598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64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599</v>
      </c>
      <c r="B388" s="54" t="s">
        <v>600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4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69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601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602</v>
      </c>
      <c r="B389" s="54" t="s">
        <v>603</v>
      </c>
      <c r="C389" s="31">
        <v>4301031382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602</v>
      </c>
      <c r="B390" s="54" t="s">
        <v>605</v>
      </c>
      <c r="C390" s="31">
        <v>4301031406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606</v>
      </c>
      <c r="B391" s="54" t="s">
        <v>607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601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611</v>
      </c>
      <c r="B393" s="54" t="s">
        <v>612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69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613</v>
      </c>
      <c r="B394" s="54" t="s">
        <v>614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69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616</v>
      </c>
      <c r="B395" s="54" t="s">
        <v>617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69</v>
      </c>
      <c r="X396" s="549">
        <v>17.5</v>
      </c>
      <c r="Y396" s="550">
        <f t="shared" si="43"/>
        <v>18.900000000000002</v>
      </c>
      <c r="Z396" s="36">
        <f t="shared" si="48"/>
        <v>4.5179999999999998E-2</v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4"/>
        <v>18.583333333333332</v>
      </c>
      <c r="BN396" s="64">
        <f t="shared" si="45"/>
        <v>20.07</v>
      </c>
      <c r="BO396" s="64">
        <f t="shared" si="46"/>
        <v>3.5612535612535613E-2</v>
      </c>
      <c r="BP396" s="64">
        <f t="shared" si="47"/>
        <v>3.8461538461538464E-2</v>
      </c>
    </row>
    <row r="397" spans="1:68" ht="37.5" hidden="1" customHeight="1" x14ac:dyDescent="0.25">
      <c r="A397" s="54" t="s">
        <v>622</v>
      </c>
      <c r="B397" s="54" t="s">
        <v>623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8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69"/>
      <c r="P398" s="557" t="s">
        <v>71</v>
      </c>
      <c r="Q398" s="558"/>
      <c r="R398" s="558"/>
      <c r="S398" s="558"/>
      <c r="T398" s="558"/>
      <c r="U398" s="558"/>
      <c r="V398" s="559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8.3333333333333321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9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4.5179999999999998E-2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69"/>
      <c r="P399" s="557" t="s">
        <v>71</v>
      </c>
      <c r="Q399" s="558"/>
      <c r="R399" s="558"/>
      <c r="S399" s="558"/>
      <c r="T399" s="558"/>
      <c r="U399" s="558"/>
      <c r="V399" s="559"/>
      <c r="W399" s="37" t="s">
        <v>69</v>
      </c>
      <c r="X399" s="551">
        <f>IFERROR(SUM(X388:X397),"0")</f>
        <v>17.5</v>
      </c>
      <c r="Y399" s="551">
        <f>IFERROR(SUM(Y388:Y397),"0")</f>
        <v>18.900000000000002</v>
      </c>
      <c r="Z399" s="37"/>
      <c r="AA399" s="552"/>
      <c r="AB399" s="552"/>
      <c r="AC399" s="552"/>
    </row>
    <row r="400" spans="1:68" ht="14.25" hidden="1" customHeight="1" x14ac:dyDescent="0.25">
      <c r="A400" s="553" t="s">
        <v>73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624</v>
      </c>
      <c r="B401" s="54" t="s">
        <v>625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626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627</v>
      </c>
      <c r="B402" s="54" t="s">
        <v>628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69"/>
      <c r="P403" s="557" t="s">
        <v>71</v>
      </c>
      <c r="Q403" s="558"/>
      <c r="R403" s="558"/>
      <c r="S403" s="558"/>
      <c r="T403" s="558"/>
      <c r="U403" s="558"/>
      <c r="V403" s="559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69"/>
      <c r="P404" s="557" t="s">
        <v>71</v>
      </c>
      <c r="Q404" s="558"/>
      <c r="R404" s="558"/>
      <c r="S404" s="558"/>
      <c r="T404" s="558"/>
      <c r="U404" s="558"/>
      <c r="V404" s="559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630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137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631</v>
      </c>
      <c r="B407" s="54" t="s">
        <v>632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633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69"/>
      <c r="P408" s="557" t="s">
        <v>71</v>
      </c>
      <c r="Q408" s="558"/>
      <c r="R408" s="558"/>
      <c r="S408" s="558"/>
      <c r="T408" s="558"/>
      <c r="U408" s="558"/>
      <c r="V408" s="559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69"/>
      <c r="P409" s="557" t="s">
        <v>71</v>
      </c>
      <c r="Q409" s="558"/>
      <c r="R409" s="558"/>
      <c r="S409" s="558"/>
      <c r="T409" s="558"/>
      <c r="U409" s="558"/>
      <c r="V409" s="559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64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634</v>
      </c>
      <c r="B411" s="54" t="s">
        <v>635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636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637</v>
      </c>
      <c r="B412" s="54" t="s">
        <v>638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69</v>
      </c>
      <c r="X414" s="549">
        <v>14</v>
      </c>
      <c r="Y414" s="550">
        <f>IFERROR(IF(X414="",0,CEILING((X414/$H414),1)*$H414),"")</f>
        <v>14.700000000000001</v>
      </c>
      <c r="Z414" s="36">
        <f>IFERROR(IF(Y414=0,"",ROUNDUP(Y414/H414,0)*0.00502),"")</f>
        <v>3.5140000000000005E-2</v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14.866666666666665</v>
      </c>
      <c r="BN414" s="64">
        <f>IFERROR(Y414*I414/H414,"0")</f>
        <v>15.61</v>
      </c>
      <c r="BO414" s="64">
        <f>IFERROR(1/J414*(X414/H414),"0")</f>
        <v>2.8490028490028491E-2</v>
      </c>
      <c r="BP414" s="64">
        <f>IFERROR(1/J414*(Y414/H414),"0")</f>
        <v>2.9914529914529919E-2</v>
      </c>
    </row>
    <row r="415" spans="1:68" x14ac:dyDescent="0.2">
      <c r="A415" s="568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69"/>
      <c r="P415" s="557" t="s">
        <v>71</v>
      </c>
      <c r="Q415" s="558"/>
      <c r="R415" s="558"/>
      <c r="S415" s="558"/>
      <c r="T415" s="558"/>
      <c r="U415" s="558"/>
      <c r="V415" s="559"/>
      <c r="W415" s="37" t="s">
        <v>72</v>
      </c>
      <c r="X415" s="551">
        <f>IFERROR(X411/H411,"0")+IFERROR(X412/H412,"0")+IFERROR(X413/H413,"0")+IFERROR(X414/H414,"0")</f>
        <v>6.6666666666666661</v>
      </c>
      <c r="Y415" s="551">
        <f>IFERROR(Y411/H411,"0")+IFERROR(Y412/H412,"0")+IFERROR(Y413/H413,"0")+IFERROR(Y414/H414,"0")</f>
        <v>7</v>
      </c>
      <c r="Z415" s="551">
        <f>IFERROR(IF(Z411="",0,Z411),"0")+IFERROR(IF(Z412="",0,Z412),"0")+IFERROR(IF(Z413="",0,Z413),"0")+IFERROR(IF(Z414="",0,Z414),"0")</f>
        <v>3.5140000000000005E-2</v>
      </c>
      <c r="AA415" s="552"/>
      <c r="AB415" s="552"/>
      <c r="AC415" s="552"/>
    </row>
    <row r="416" spans="1:68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69"/>
      <c r="P416" s="557" t="s">
        <v>71</v>
      </c>
      <c r="Q416" s="558"/>
      <c r="R416" s="558"/>
      <c r="S416" s="558"/>
      <c r="T416" s="558"/>
      <c r="U416" s="558"/>
      <c r="V416" s="559"/>
      <c r="W416" s="37" t="s">
        <v>69</v>
      </c>
      <c r="X416" s="551">
        <f>IFERROR(SUM(X411:X414),"0")</f>
        <v>14</v>
      </c>
      <c r="Y416" s="551">
        <f>IFERROR(SUM(Y411:Y414),"0")</f>
        <v>14.700000000000001</v>
      </c>
      <c r="Z416" s="37"/>
      <c r="AA416" s="552"/>
      <c r="AB416" s="552"/>
      <c r="AC416" s="552"/>
    </row>
    <row r="417" spans="1:68" ht="16.5" hidden="1" customHeight="1" x14ac:dyDescent="0.25">
      <c r="A417" s="571" t="s">
        <v>645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64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customHeight="1" x14ac:dyDescent="0.25">
      <c r="A419" s="54" t="s">
        <v>646</v>
      </c>
      <c r="B419" s="54" t="s">
        <v>647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70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69</v>
      </c>
      <c r="X419" s="549">
        <v>20</v>
      </c>
      <c r="Y419" s="550">
        <f>IFERROR(IF(X419="",0,CEILING((X419/$H419),1)*$H419),"")</f>
        <v>20.399999999999999</v>
      </c>
      <c r="Z419" s="36">
        <f>IFERROR(IF(Y419=0,"",ROUNDUP(Y419/H419,0)*0.00651),"")</f>
        <v>0.11067</v>
      </c>
      <c r="AA419" s="56"/>
      <c r="AB419" s="57"/>
      <c r="AC419" s="459" t="s">
        <v>648</v>
      </c>
      <c r="AG419" s="64"/>
      <c r="AJ419" s="68"/>
      <c r="AK419" s="68">
        <v>0</v>
      </c>
      <c r="BB419" s="460" t="s">
        <v>1</v>
      </c>
      <c r="BM419" s="64">
        <f>IFERROR(X419*I419/H419,"0")</f>
        <v>35</v>
      </c>
      <c r="BN419" s="64">
        <f>IFERROR(Y419*I419/H419,"0")</f>
        <v>35.699999999999996</v>
      </c>
      <c r="BO419" s="64">
        <f>IFERROR(1/J419*(X419/H419),"0")</f>
        <v>9.1575091575091583E-2</v>
      </c>
      <c r="BP419" s="64">
        <f>IFERROR(1/J419*(Y419/H419),"0")</f>
        <v>9.3406593406593408E-2</v>
      </c>
    </row>
    <row r="420" spans="1:68" x14ac:dyDescent="0.2">
      <c r="A420" s="568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69"/>
      <c r="P420" s="557" t="s">
        <v>71</v>
      </c>
      <c r="Q420" s="558"/>
      <c r="R420" s="558"/>
      <c r="S420" s="558"/>
      <c r="T420" s="558"/>
      <c r="U420" s="558"/>
      <c r="V420" s="559"/>
      <c r="W420" s="37" t="s">
        <v>72</v>
      </c>
      <c r="X420" s="551">
        <f>IFERROR(X419/H419,"0")</f>
        <v>16.666666666666668</v>
      </c>
      <c r="Y420" s="551">
        <f>IFERROR(Y419/H419,"0")</f>
        <v>17</v>
      </c>
      <c r="Z420" s="551">
        <f>IFERROR(IF(Z419="",0,Z419),"0")</f>
        <v>0.11067</v>
      </c>
      <c r="AA420" s="552"/>
      <c r="AB420" s="552"/>
      <c r="AC420" s="552"/>
    </row>
    <row r="421" spans="1:68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69"/>
      <c r="P421" s="557" t="s">
        <v>71</v>
      </c>
      <c r="Q421" s="558"/>
      <c r="R421" s="558"/>
      <c r="S421" s="558"/>
      <c r="T421" s="558"/>
      <c r="U421" s="558"/>
      <c r="V421" s="559"/>
      <c r="W421" s="37" t="s">
        <v>69</v>
      </c>
      <c r="X421" s="551">
        <f>IFERROR(SUM(X419:X419),"0")</f>
        <v>20</v>
      </c>
      <c r="Y421" s="551">
        <f>IFERROR(SUM(Y419:Y419),"0")</f>
        <v>20.399999999999999</v>
      </c>
      <c r="Z421" s="37"/>
      <c r="AA421" s="552"/>
      <c r="AB421" s="552"/>
      <c r="AC421" s="552"/>
    </row>
    <row r="422" spans="1:68" ht="16.5" hidden="1" customHeight="1" x14ac:dyDescent="0.25">
      <c r="A422" s="571" t="s">
        <v>649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64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650</v>
      </c>
      <c r="B424" s="54" t="s">
        <v>651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6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652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69"/>
      <c r="P425" s="557" t="s">
        <v>71</v>
      </c>
      <c r="Q425" s="558"/>
      <c r="R425" s="558"/>
      <c r="S425" s="558"/>
      <c r="T425" s="558"/>
      <c r="U425" s="558"/>
      <c r="V425" s="559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69"/>
      <c r="P426" s="557" t="s">
        <v>71</v>
      </c>
      <c r="Q426" s="558"/>
      <c r="R426" s="558"/>
      <c r="S426" s="558"/>
      <c r="T426" s="558"/>
      <c r="U426" s="558"/>
      <c r="V426" s="559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14" t="s">
        <v>653</v>
      </c>
      <c r="B427" s="615"/>
      <c r="C427" s="615"/>
      <c r="D427" s="615"/>
      <c r="E427" s="615"/>
      <c r="F427" s="615"/>
      <c r="G427" s="615"/>
      <c r="H427" s="615"/>
      <c r="I427" s="615"/>
      <c r="J427" s="615"/>
      <c r="K427" s="615"/>
      <c r="L427" s="615"/>
      <c r="M427" s="615"/>
      <c r="N427" s="615"/>
      <c r="O427" s="615"/>
      <c r="P427" s="615"/>
      <c r="Q427" s="615"/>
      <c r="R427" s="615"/>
      <c r="S427" s="615"/>
      <c r="T427" s="615"/>
      <c r="U427" s="615"/>
      <c r="V427" s="615"/>
      <c r="W427" s="615"/>
      <c r="X427" s="615"/>
      <c r="Y427" s="615"/>
      <c r="Z427" s="615"/>
      <c r="AA427" s="48"/>
      <c r="AB427" s="48"/>
      <c r="AC427" s="48"/>
    </row>
    <row r="428" spans="1:68" ht="16.5" hidden="1" customHeight="1" x14ac:dyDescent="0.25">
      <c r="A428" s="571" t="s">
        <v>653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103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customHeight="1" x14ac:dyDescent="0.25">
      <c r="A430" s="54" t="s">
        <v>654</v>
      </c>
      <c r="B430" s="54" t="s">
        <v>655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69</v>
      </c>
      <c r="X430" s="549">
        <v>50</v>
      </c>
      <c r="Y430" s="550">
        <f t="shared" ref="Y430:Y442" si="49">IFERROR(IF(X430="",0,CEILING((X430/$H430),1)*$H430),"")</f>
        <v>52.800000000000004</v>
      </c>
      <c r="Z430" s="36">
        <f t="shared" ref="Z430:Z436" si="50">IFERROR(IF(Y430=0,"",ROUNDUP(Y430/H430,0)*0.01196),"")</f>
        <v>0.1196</v>
      </c>
      <c r="AA430" s="56"/>
      <c r="AB430" s="57"/>
      <c r="AC430" s="463" t="s">
        <v>656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53.409090909090907</v>
      </c>
      <c r="BN430" s="64">
        <f t="shared" ref="BN430:BN442" si="52">IFERROR(Y430*I430/H430,"0")</f>
        <v>56.400000000000006</v>
      </c>
      <c r="BO430" s="64">
        <f t="shared" ref="BO430:BO442" si="53">IFERROR(1/J430*(X430/H430),"0")</f>
        <v>9.1054778554778545E-2</v>
      </c>
      <c r="BP430" s="64">
        <f t="shared" ref="BP430:BP442" si="54">IFERROR(1/J430*(Y430/H430),"0")</f>
        <v>9.6153846153846159E-2</v>
      </c>
    </row>
    <row r="431" spans="1:68" ht="27" hidden="1" customHeight="1" x14ac:dyDescent="0.25">
      <c r="A431" s="54" t="s">
        <v>657</v>
      </c>
      <c r="B431" s="54" t="s">
        <v>658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69</v>
      </c>
      <c r="X432" s="549">
        <v>50</v>
      </c>
      <c r="Y432" s="550">
        <f t="shared" si="49"/>
        <v>52.800000000000004</v>
      </c>
      <c r="Z432" s="36">
        <f t="shared" si="50"/>
        <v>0.1196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1"/>
        <v>53.409090909090907</v>
      </c>
      <c r="BN432" s="64">
        <f t="shared" si="52"/>
        <v>56.400000000000006</v>
      </c>
      <c r="BO432" s="64">
        <f t="shared" si="53"/>
        <v>9.1054778554778545E-2</v>
      </c>
      <c r="BP432" s="64">
        <f t="shared" si="54"/>
        <v>9.6153846153846159E-2</v>
      </c>
    </row>
    <row r="433" spans="1:68" ht="27" hidden="1" customHeight="1" x14ac:dyDescent="0.25">
      <c r="A433" s="54" t="s">
        <v>663</v>
      </c>
      <c r="B433" s="54" t="s">
        <v>664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8" t="s">
        <v>665</v>
      </c>
      <c r="Q433" s="561"/>
      <c r="R433" s="561"/>
      <c r="S433" s="561"/>
      <c r="T433" s="562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666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667</v>
      </c>
      <c r="B434" s="54" t="s">
        <v>668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69</v>
      </c>
      <c r="X435" s="549">
        <v>100</v>
      </c>
      <c r="Y435" s="550">
        <f t="shared" si="49"/>
        <v>100.32000000000001</v>
      </c>
      <c r="Z435" s="36">
        <f t="shared" si="50"/>
        <v>0.22724</v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1"/>
        <v>106.81818181818181</v>
      </c>
      <c r="BN435" s="64">
        <f t="shared" si="52"/>
        <v>107.16</v>
      </c>
      <c r="BO435" s="64">
        <f t="shared" si="53"/>
        <v>0.18210955710955709</v>
      </c>
      <c r="BP435" s="64">
        <f t="shared" si="54"/>
        <v>0.18269230769230771</v>
      </c>
    </row>
    <row r="436" spans="1:68" ht="16.5" hidden="1" customHeight="1" x14ac:dyDescent="0.25">
      <c r="A436" s="54" t="s">
        <v>673</v>
      </c>
      <c r="B436" s="54" t="s">
        <v>674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8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656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69</v>
      </c>
      <c r="X438" s="549">
        <v>30</v>
      </c>
      <c r="Y438" s="550">
        <f t="shared" si="49"/>
        <v>33.6</v>
      </c>
      <c r="Z438" s="36">
        <f>IFERROR(IF(Y438=0,"",ROUNDUP(Y438/H438,0)*0.00902),"")</f>
        <v>6.3140000000000002E-2</v>
      </c>
      <c r="AA438" s="56"/>
      <c r="AB438" s="57"/>
      <c r="AC438" s="479" t="s">
        <v>656</v>
      </c>
      <c r="AG438" s="64"/>
      <c r="AJ438" s="68"/>
      <c r="AK438" s="68">
        <v>0</v>
      </c>
      <c r="BB438" s="480" t="s">
        <v>1</v>
      </c>
      <c r="BM438" s="64">
        <f t="shared" si="51"/>
        <v>43.3125</v>
      </c>
      <c r="BN438" s="64">
        <f t="shared" si="52"/>
        <v>48.510000000000005</v>
      </c>
      <c r="BO438" s="64">
        <f t="shared" si="53"/>
        <v>4.7348484848484848E-2</v>
      </c>
      <c r="BP438" s="64">
        <f t="shared" si="54"/>
        <v>5.3030303030303039E-2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7" t="s">
        <v>682</v>
      </c>
      <c r="Q439" s="561"/>
      <c r="R439" s="561"/>
      <c r="S439" s="561"/>
      <c r="T439" s="562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666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69</v>
      </c>
      <c r="X442" s="549">
        <v>96</v>
      </c>
      <c r="Y442" s="550">
        <f t="shared" si="49"/>
        <v>96</v>
      </c>
      <c r="Z442" s="36">
        <f>IFERROR(IF(Y442=0,"",ROUNDUP(Y442/H442,0)*0.00937),"")</f>
        <v>0.18740000000000001</v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51"/>
        <v>139.19999999999999</v>
      </c>
      <c r="BN442" s="64">
        <f t="shared" si="52"/>
        <v>139.19999999999999</v>
      </c>
      <c r="BO442" s="64">
        <f t="shared" si="53"/>
        <v>0.16666666666666666</v>
      </c>
      <c r="BP442" s="64">
        <f t="shared" si="54"/>
        <v>0.16666666666666666</v>
      </c>
    </row>
    <row r="443" spans="1:68" x14ac:dyDescent="0.2">
      <c r="A443" s="568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69"/>
      <c r="P443" s="557" t="s">
        <v>71</v>
      </c>
      <c r="Q443" s="558"/>
      <c r="R443" s="558"/>
      <c r="S443" s="558"/>
      <c r="T443" s="558"/>
      <c r="U443" s="558"/>
      <c r="V443" s="559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64.128787878787875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66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0.71697999999999995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69"/>
      <c r="P444" s="557" t="s">
        <v>71</v>
      </c>
      <c r="Q444" s="558"/>
      <c r="R444" s="558"/>
      <c r="S444" s="558"/>
      <c r="T444" s="558"/>
      <c r="U444" s="558"/>
      <c r="V444" s="559"/>
      <c r="W444" s="37" t="s">
        <v>69</v>
      </c>
      <c r="X444" s="551">
        <f>IFERROR(SUM(X430:X442),"0")</f>
        <v>326</v>
      </c>
      <c r="Y444" s="551">
        <f>IFERROR(SUM(Y430:Y442),"0")</f>
        <v>335.52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137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689</v>
      </c>
      <c r="B446" s="54" t="s">
        <v>690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69</v>
      </c>
      <c r="X446" s="549">
        <v>100</v>
      </c>
      <c r="Y446" s="550">
        <f>IFERROR(IF(X446="",0,CEILING((X446/$H446),1)*$H446),"")</f>
        <v>100.32000000000001</v>
      </c>
      <c r="Z446" s="36">
        <f>IFERROR(IF(Y446=0,"",ROUNDUP(Y446/H446,0)*0.01196),"")</f>
        <v>0.22724</v>
      </c>
      <c r="AA446" s="56"/>
      <c r="AB446" s="57"/>
      <c r="AC446" s="489" t="s">
        <v>691</v>
      </c>
      <c r="AG446" s="64"/>
      <c r="AJ446" s="68"/>
      <c r="AK446" s="68">
        <v>0</v>
      </c>
      <c r="BB446" s="490" t="s">
        <v>1</v>
      </c>
      <c r="BM446" s="64">
        <f>IFERROR(X446*I446/H446,"0")</f>
        <v>106.81818181818181</v>
      </c>
      <c r="BN446" s="64">
        <f>IFERROR(Y446*I446/H446,"0")</f>
        <v>107.16</v>
      </c>
      <c r="BO446" s="64">
        <f>IFERROR(1/J446*(X446/H446),"0")</f>
        <v>0.18210955710955709</v>
      </c>
      <c r="BP446" s="64">
        <f>IFERROR(1/J446*(Y446/H446),"0")</f>
        <v>0.18269230769230771</v>
      </c>
    </row>
    <row r="447" spans="1:68" ht="16.5" hidden="1" customHeight="1" x14ac:dyDescent="0.25">
      <c r="A447" s="54" t="s">
        <v>692</v>
      </c>
      <c r="B447" s="54" t="s">
        <v>693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694</v>
      </c>
      <c r="B448" s="54" t="s">
        <v>695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691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69"/>
      <c r="P449" s="557" t="s">
        <v>71</v>
      </c>
      <c r="Q449" s="558"/>
      <c r="R449" s="558"/>
      <c r="S449" s="558"/>
      <c r="T449" s="558"/>
      <c r="U449" s="558"/>
      <c r="V449" s="559"/>
      <c r="W449" s="37" t="s">
        <v>72</v>
      </c>
      <c r="X449" s="551">
        <f>IFERROR(X446/H446,"0")+IFERROR(X447/H447,"0")+IFERROR(X448/H448,"0")</f>
        <v>18.939393939393938</v>
      </c>
      <c r="Y449" s="551">
        <f>IFERROR(Y446/H446,"0")+IFERROR(Y447/H447,"0")+IFERROR(Y448/H448,"0")</f>
        <v>19</v>
      </c>
      <c r="Z449" s="551">
        <f>IFERROR(IF(Z446="",0,Z446),"0")+IFERROR(IF(Z447="",0,Z447),"0")+IFERROR(IF(Z448="",0,Z448),"0")</f>
        <v>0.22724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69"/>
      <c r="P450" s="557" t="s">
        <v>71</v>
      </c>
      <c r="Q450" s="558"/>
      <c r="R450" s="558"/>
      <c r="S450" s="558"/>
      <c r="T450" s="558"/>
      <c r="U450" s="558"/>
      <c r="V450" s="559"/>
      <c r="W450" s="37" t="s">
        <v>69</v>
      </c>
      <c r="X450" s="551">
        <f>IFERROR(SUM(X446:X448),"0")</f>
        <v>100</v>
      </c>
      <c r="Y450" s="551">
        <f>IFERROR(SUM(Y446:Y448),"0")</f>
        <v>100.32000000000001</v>
      </c>
      <c r="Z450" s="37"/>
      <c r="AA450" s="552"/>
      <c r="AB450" s="552"/>
      <c r="AC450" s="552"/>
    </row>
    <row r="451" spans="1:68" ht="14.25" hidden="1" customHeight="1" x14ac:dyDescent="0.25">
      <c r="A451" s="553" t="s">
        <v>64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696</v>
      </c>
      <c r="B452" s="54" t="s">
        <v>697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69</v>
      </c>
      <c r="X452" s="549">
        <v>40</v>
      </c>
      <c r="Y452" s="550">
        <f t="shared" ref="Y452:Y457" si="55">IFERROR(IF(X452="",0,CEILING((X452/$H452),1)*$H452),"")</f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698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42.727272727272727</v>
      </c>
      <c r="BN452" s="64">
        <f t="shared" ref="BN452:BN457" si="57">IFERROR(Y452*I452/H452,"0")</f>
        <v>45.12</v>
      </c>
      <c r="BO452" s="64">
        <f t="shared" ref="BO452:BO457" si="58">IFERROR(1/J452*(X452/H452),"0")</f>
        <v>7.2843822843822847E-2</v>
      </c>
      <c r="BP452" s="64">
        <f t="shared" ref="BP452:BP457" si="59">IFERROR(1/J452*(Y452/H452),"0")</f>
        <v>7.6923076923076927E-2</v>
      </c>
    </row>
    <row r="453" spans="1:68" ht="27" customHeight="1" x14ac:dyDescent="0.25">
      <c r="A453" s="54" t="s">
        <v>699</v>
      </c>
      <c r="B453" s="54" t="s">
        <v>700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69</v>
      </c>
      <c r="X453" s="549">
        <v>30</v>
      </c>
      <c r="Y453" s="550">
        <f t="shared" si="55"/>
        <v>31.68</v>
      </c>
      <c r="Z453" s="36">
        <f>IFERROR(IF(Y453=0,"",ROUNDUP(Y453/H453,0)*0.01196),"")</f>
        <v>7.1760000000000004E-2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si="56"/>
        <v>32.04545454545454</v>
      </c>
      <c r="BN453" s="64">
        <f t="shared" si="57"/>
        <v>33.839999999999996</v>
      </c>
      <c r="BO453" s="64">
        <f t="shared" si="58"/>
        <v>5.4632867132867136E-2</v>
      </c>
      <c r="BP453" s="64">
        <f t="shared" si="59"/>
        <v>5.7692307692307696E-2</v>
      </c>
    </row>
    <row r="454" spans="1:68" ht="27" customHeight="1" x14ac:dyDescent="0.25">
      <c r="A454" s="54" t="s">
        <v>702</v>
      </c>
      <c r="B454" s="54" t="s">
        <v>703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69</v>
      </c>
      <c r="X454" s="549">
        <v>150</v>
      </c>
      <c r="Y454" s="550">
        <f t="shared" si="55"/>
        <v>153.12</v>
      </c>
      <c r="Z454" s="36">
        <f>IFERROR(IF(Y454=0,"",ROUNDUP(Y454/H454,0)*0.01196),"")</f>
        <v>0.34683999999999998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56"/>
        <v>160.22727272727272</v>
      </c>
      <c r="BN454" s="64">
        <f t="shared" si="57"/>
        <v>163.56</v>
      </c>
      <c r="BO454" s="64">
        <f t="shared" si="58"/>
        <v>0.27316433566433568</v>
      </c>
      <c r="BP454" s="64">
        <f t="shared" si="59"/>
        <v>0.27884615384615385</v>
      </c>
    </row>
    <row r="455" spans="1:68" ht="27" customHeight="1" x14ac:dyDescent="0.25">
      <c r="A455" s="54" t="s">
        <v>705</v>
      </c>
      <c r="B455" s="54" t="s">
        <v>706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69</v>
      </c>
      <c r="X455" s="549">
        <v>18</v>
      </c>
      <c r="Y455" s="550">
        <f t="shared" si="55"/>
        <v>19.2</v>
      </c>
      <c r="Z455" s="36">
        <f>IFERROR(IF(Y455=0,"",ROUNDUP(Y455/H455,0)*0.00902),"")</f>
        <v>3.6080000000000001E-2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si="56"/>
        <v>25.987500000000001</v>
      </c>
      <c r="BN455" s="64">
        <f t="shared" si="57"/>
        <v>27.72</v>
      </c>
      <c r="BO455" s="64">
        <f t="shared" si="58"/>
        <v>2.8409090909090912E-2</v>
      </c>
      <c r="BP455" s="64">
        <f t="shared" si="59"/>
        <v>3.0303030303030304E-2</v>
      </c>
    </row>
    <row r="456" spans="1:68" ht="27" hidden="1" customHeight="1" x14ac:dyDescent="0.25">
      <c r="A456" s="54" t="s">
        <v>707</v>
      </c>
      <c r="B456" s="54" t="s">
        <v>708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69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69</v>
      </c>
      <c r="X457" s="549">
        <v>30</v>
      </c>
      <c r="Y457" s="550">
        <f t="shared" si="55"/>
        <v>33.6</v>
      </c>
      <c r="Z457" s="36">
        <f>IFERROR(IF(Y457=0,"",ROUNDUP(Y457/H457,0)*0.00902),"")</f>
        <v>6.3140000000000002E-2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56"/>
        <v>41.812500000000007</v>
      </c>
      <c r="BN457" s="64">
        <f t="shared" si="57"/>
        <v>46.830000000000005</v>
      </c>
      <c r="BO457" s="64">
        <f t="shared" si="58"/>
        <v>4.7348484848484848E-2</v>
      </c>
      <c r="BP457" s="64">
        <f t="shared" si="59"/>
        <v>5.3030303030303039E-2</v>
      </c>
    </row>
    <row r="458" spans="1:68" x14ac:dyDescent="0.2">
      <c r="A458" s="568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69"/>
      <c r="P458" s="557" t="s">
        <v>71</v>
      </c>
      <c r="Q458" s="558"/>
      <c r="R458" s="558"/>
      <c r="S458" s="558"/>
      <c r="T458" s="558"/>
      <c r="U458" s="558"/>
      <c r="V458" s="559"/>
      <c r="W458" s="37" t="s">
        <v>72</v>
      </c>
      <c r="X458" s="551">
        <f>IFERROR(X452/H452,"0")+IFERROR(X453/H453,"0")+IFERROR(X454/H454,"0")+IFERROR(X455/H455,"0")+IFERROR(X456/H456,"0")+IFERROR(X457/H457,"0")</f>
        <v>51.666666666666664</v>
      </c>
      <c r="Y458" s="551">
        <f>IFERROR(Y452/H452,"0")+IFERROR(Y453/H453,"0")+IFERROR(Y454/H454,"0")+IFERROR(Y455/H455,"0")+IFERROR(Y456/H456,"0")+IFERROR(Y457/H457,"0")</f>
        <v>54</v>
      </c>
      <c r="Z458" s="551">
        <f>IFERROR(IF(Z452="",0,Z452),"0")+IFERROR(IF(Z453="",0,Z453),"0")+IFERROR(IF(Z454="",0,Z454),"0")+IFERROR(IF(Z455="",0,Z455),"0")+IFERROR(IF(Z456="",0,Z456),"0")+IFERROR(IF(Z457="",0,Z457),"0")</f>
        <v>0.61349999999999993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69"/>
      <c r="P459" s="557" t="s">
        <v>71</v>
      </c>
      <c r="Q459" s="558"/>
      <c r="R459" s="558"/>
      <c r="S459" s="558"/>
      <c r="T459" s="558"/>
      <c r="U459" s="558"/>
      <c r="V459" s="559"/>
      <c r="W459" s="37" t="s">
        <v>69</v>
      </c>
      <c r="X459" s="551">
        <f>IFERROR(SUM(X452:X457),"0")</f>
        <v>268</v>
      </c>
      <c r="Y459" s="551">
        <f>IFERROR(SUM(Y452:Y457),"0")</f>
        <v>279.84000000000003</v>
      </c>
      <c r="Z459" s="37"/>
      <c r="AA459" s="552"/>
      <c r="AB459" s="552"/>
      <c r="AC459" s="552"/>
    </row>
    <row r="460" spans="1:68" ht="14.25" hidden="1" customHeight="1" x14ac:dyDescent="0.25">
      <c r="A460" s="553" t="s">
        <v>73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711</v>
      </c>
      <c r="B461" s="54" t="s">
        <v>712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713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714</v>
      </c>
      <c r="B462" s="54" t="s">
        <v>715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717</v>
      </c>
      <c r="B463" s="54" t="s">
        <v>718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69"/>
      <c r="P464" s="557" t="s">
        <v>71</v>
      </c>
      <c r="Q464" s="558"/>
      <c r="R464" s="558"/>
      <c r="S464" s="558"/>
      <c r="T464" s="558"/>
      <c r="U464" s="558"/>
      <c r="V464" s="559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69"/>
      <c r="P465" s="557" t="s">
        <v>71</v>
      </c>
      <c r="Q465" s="558"/>
      <c r="R465" s="558"/>
      <c r="S465" s="558"/>
      <c r="T465" s="558"/>
      <c r="U465" s="558"/>
      <c r="V465" s="559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14" t="s">
        <v>720</v>
      </c>
      <c r="B466" s="615"/>
      <c r="C466" s="615"/>
      <c r="D466" s="615"/>
      <c r="E466" s="615"/>
      <c r="F466" s="615"/>
      <c r="G466" s="615"/>
      <c r="H466" s="615"/>
      <c r="I466" s="615"/>
      <c r="J466" s="615"/>
      <c r="K466" s="615"/>
      <c r="L466" s="615"/>
      <c r="M466" s="615"/>
      <c r="N466" s="615"/>
      <c r="O466" s="615"/>
      <c r="P466" s="615"/>
      <c r="Q466" s="615"/>
      <c r="R466" s="615"/>
      <c r="S466" s="615"/>
      <c r="T466" s="615"/>
      <c r="U466" s="615"/>
      <c r="V466" s="615"/>
      <c r="W466" s="615"/>
      <c r="X466" s="615"/>
      <c r="Y466" s="615"/>
      <c r="Z466" s="615"/>
      <c r="AA466" s="48"/>
      <c r="AB466" s="48"/>
      <c r="AC466" s="48"/>
    </row>
    <row r="467" spans="1:68" ht="16.5" hidden="1" customHeight="1" x14ac:dyDescent="0.25">
      <c r="A467" s="571" t="s">
        <v>720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103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721</v>
      </c>
      <c r="B469" s="54" t="s">
        <v>722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724</v>
      </c>
      <c r="B470" s="54" t="s">
        <v>725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7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723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69"/>
      <c r="P473" s="557" t="s">
        <v>71</v>
      </c>
      <c r="Q473" s="558"/>
      <c r="R473" s="558"/>
      <c r="S473" s="558"/>
      <c r="T473" s="558"/>
      <c r="U473" s="558"/>
      <c r="V473" s="559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69"/>
      <c r="P474" s="557" t="s">
        <v>71</v>
      </c>
      <c r="Q474" s="558"/>
      <c r="R474" s="558"/>
      <c r="S474" s="558"/>
      <c r="T474" s="558"/>
      <c r="U474" s="558"/>
      <c r="V474" s="559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137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732</v>
      </c>
      <c r="B476" s="54" t="s">
        <v>733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734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737</v>
      </c>
      <c r="Q477" s="561"/>
      <c r="R477" s="561"/>
      <c r="S477" s="561"/>
      <c r="T477" s="562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738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739</v>
      </c>
      <c r="B478" s="54" t="s">
        <v>740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1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69"/>
      <c r="P479" s="557" t="s">
        <v>71</v>
      </c>
      <c r="Q479" s="558"/>
      <c r="R479" s="558"/>
      <c r="S479" s="558"/>
      <c r="T479" s="558"/>
      <c r="U479" s="558"/>
      <c r="V479" s="559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69"/>
      <c r="P480" s="557" t="s">
        <v>71</v>
      </c>
      <c r="Q480" s="558"/>
      <c r="R480" s="558"/>
      <c r="S480" s="558"/>
      <c r="T480" s="558"/>
      <c r="U480" s="558"/>
      <c r="V480" s="559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64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742</v>
      </c>
      <c r="B482" s="54" t="s">
        <v>743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744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745</v>
      </c>
      <c r="B483" s="54" t="s">
        <v>746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69"/>
      <c r="P484" s="557" t="s">
        <v>71</v>
      </c>
      <c r="Q484" s="558"/>
      <c r="R484" s="558"/>
      <c r="S484" s="558"/>
      <c r="T484" s="558"/>
      <c r="U484" s="558"/>
      <c r="V484" s="559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69"/>
      <c r="P485" s="557" t="s">
        <v>71</v>
      </c>
      <c r="Q485" s="558"/>
      <c r="R485" s="558"/>
      <c r="S485" s="558"/>
      <c r="T485" s="558"/>
      <c r="U485" s="558"/>
      <c r="V485" s="559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73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customHeight="1" x14ac:dyDescent="0.25">
      <c r="A487" s="54" t="s">
        <v>748</v>
      </c>
      <c r="B487" s="54" t="s">
        <v>749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69</v>
      </c>
      <c r="X487" s="549">
        <v>800</v>
      </c>
      <c r="Y487" s="550">
        <f>IFERROR(IF(X487="",0,CEILING((X487/$H487),1)*$H487),"")</f>
        <v>801</v>
      </c>
      <c r="Z487" s="36">
        <f>IFERROR(IF(Y487=0,"",ROUNDUP(Y487/H487,0)*0.01898),"")</f>
        <v>1.6892199999999999</v>
      </c>
      <c r="AA487" s="56"/>
      <c r="AB487" s="57"/>
      <c r="AC487" s="531" t="s">
        <v>750</v>
      </c>
      <c r="AG487" s="64"/>
      <c r="AJ487" s="68"/>
      <c r="AK487" s="68">
        <v>0</v>
      </c>
      <c r="BB487" s="532" t="s">
        <v>1</v>
      </c>
      <c r="BM487" s="64">
        <f>IFERROR(X487*I487/H487,"0")</f>
        <v>846.13333333333333</v>
      </c>
      <c r="BN487" s="64">
        <f>IFERROR(Y487*I487/H487,"0")</f>
        <v>847.19100000000003</v>
      </c>
      <c r="BO487" s="64">
        <f>IFERROR(1/J487*(X487/H487),"0")</f>
        <v>1.3888888888888888</v>
      </c>
      <c r="BP487" s="64">
        <f>IFERROR(1/J487*(Y487/H487),"0")</f>
        <v>1.390625</v>
      </c>
    </row>
    <row r="488" spans="1:68" ht="27" hidden="1" customHeight="1" x14ac:dyDescent="0.25">
      <c r="A488" s="54" t="s">
        <v>751</v>
      </c>
      <c r="B488" s="54" t="s">
        <v>752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750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69"/>
      <c r="P489" s="557" t="s">
        <v>71</v>
      </c>
      <c r="Q489" s="558"/>
      <c r="R489" s="558"/>
      <c r="S489" s="558"/>
      <c r="T489" s="558"/>
      <c r="U489" s="558"/>
      <c r="V489" s="559"/>
      <c r="W489" s="37" t="s">
        <v>72</v>
      </c>
      <c r="X489" s="551">
        <f>IFERROR(X487/H487,"0")+IFERROR(X488/H488,"0")</f>
        <v>88.888888888888886</v>
      </c>
      <c r="Y489" s="551">
        <f>IFERROR(Y487/H487,"0")+IFERROR(Y488/H488,"0")</f>
        <v>89</v>
      </c>
      <c r="Z489" s="551">
        <f>IFERROR(IF(Z487="",0,Z487),"0")+IFERROR(IF(Z488="",0,Z488),"0")</f>
        <v>1.6892199999999999</v>
      </c>
      <c r="AA489" s="552"/>
      <c r="AB489" s="552"/>
      <c r="AC489" s="552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69"/>
      <c r="P490" s="557" t="s">
        <v>71</v>
      </c>
      <c r="Q490" s="558"/>
      <c r="R490" s="558"/>
      <c r="S490" s="558"/>
      <c r="T490" s="558"/>
      <c r="U490" s="558"/>
      <c r="V490" s="559"/>
      <c r="W490" s="37" t="s">
        <v>69</v>
      </c>
      <c r="X490" s="551">
        <f>IFERROR(SUM(X487:X488),"0")</f>
        <v>800</v>
      </c>
      <c r="Y490" s="551">
        <f>IFERROR(SUM(Y487:Y488),"0")</f>
        <v>801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167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customHeight="1" x14ac:dyDescent="0.25">
      <c r="A492" s="54" t="s">
        <v>753</v>
      </c>
      <c r="B492" s="54" t="s">
        <v>754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7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69</v>
      </c>
      <c r="X492" s="549">
        <v>20</v>
      </c>
      <c r="Y492" s="550">
        <f>IFERROR(IF(X492="",0,CEILING((X492/$H492),1)*$H492),"")</f>
        <v>27</v>
      </c>
      <c r="Z492" s="36">
        <f>IFERROR(IF(Y492=0,"",ROUNDUP(Y492/H492,0)*0.01898),"")</f>
        <v>5.6940000000000004E-2</v>
      </c>
      <c r="AA492" s="56"/>
      <c r="AB492" s="57"/>
      <c r="AC492" s="535" t="s">
        <v>755</v>
      </c>
      <c r="AG492" s="64"/>
      <c r="AJ492" s="68"/>
      <c r="AK492" s="68">
        <v>0</v>
      </c>
      <c r="BB492" s="536" t="s">
        <v>1</v>
      </c>
      <c r="BM492" s="64">
        <f>IFERROR(X492*I492/H492,"0")</f>
        <v>20.966666666666669</v>
      </c>
      <c r="BN492" s="64">
        <f>IFERROR(Y492*I492/H492,"0")</f>
        <v>28.305</v>
      </c>
      <c r="BO492" s="64">
        <f>IFERROR(1/J492*(X492/H492),"0")</f>
        <v>3.4722222222222224E-2</v>
      </c>
      <c r="BP492" s="64">
        <f>IFERROR(1/J492*(Y492/H492),"0")</f>
        <v>4.6875E-2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71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69"/>
      <c r="P494" s="557" t="s">
        <v>71</v>
      </c>
      <c r="Q494" s="558"/>
      <c r="R494" s="558"/>
      <c r="S494" s="558"/>
      <c r="T494" s="558"/>
      <c r="U494" s="558"/>
      <c r="V494" s="559"/>
      <c r="W494" s="37" t="s">
        <v>72</v>
      </c>
      <c r="X494" s="551">
        <f>IFERROR(X492/H492,"0")+IFERROR(X493/H493,"0")</f>
        <v>2.2222222222222223</v>
      </c>
      <c r="Y494" s="551">
        <f>IFERROR(Y492/H492,"0")+IFERROR(Y493/H493,"0")</f>
        <v>3</v>
      </c>
      <c r="Z494" s="551">
        <f>IFERROR(IF(Z492="",0,Z492),"0")+IFERROR(IF(Z493="",0,Z493),"0")</f>
        <v>5.6940000000000004E-2</v>
      </c>
      <c r="AA494" s="552"/>
      <c r="AB494" s="552"/>
      <c r="AC494" s="552"/>
    </row>
    <row r="495" spans="1:68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69"/>
      <c r="P495" s="557" t="s">
        <v>71</v>
      </c>
      <c r="Q495" s="558"/>
      <c r="R495" s="558"/>
      <c r="S495" s="558"/>
      <c r="T495" s="558"/>
      <c r="U495" s="558"/>
      <c r="V495" s="559"/>
      <c r="W495" s="37" t="s">
        <v>69</v>
      </c>
      <c r="X495" s="551">
        <f>IFERROR(SUM(X492:X493),"0")</f>
        <v>20</v>
      </c>
      <c r="Y495" s="551">
        <f>IFERROR(SUM(Y492:Y493),"0")</f>
        <v>27</v>
      </c>
      <c r="Z495" s="37"/>
      <c r="AA495" s="552"/>
      <c r="AB495" s="552"/>
      <c r="AC495" s="552"/>
    </row>
    <row r="496" spans="1:68" ht="16.5" hidden="1" customHeight="1" x14ac:dyDescent="0.25">
      <c r="A496" s="571" t="s">
        <v>759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137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760</v>
      </c>
      <c r="B498" s="54" t="s">
        <v>761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87" t="s">
        <v>762</v>
      </c>
      <c r="Q498" s="561"/>
      <c r="R498" s="561"/>
      <c r="S498" s="561"/>
      <c r="T498" s="562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763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69"/>
      <c r="P499" s="557" t="s">
        <v>71</v>
      </c>
      <c r="Q499" s="558"/>
      <c r="R499" s="558"/>
      <c r="S499" s="558"/>
      <c r="T499" s="558"/>
      <c r="U499" s="558"/>
      <c r="V499" s="559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69"/>
      <c r="P500" s="557" t="s">
        <v>71</v>
      </c>
      <c r="Q500" s="558"/>
      <c r="R500" s="558"/>
      <c r="S500" s="558"/>
      <c r="T500" s="558"/>
      <c r="U500" s="558"/>
      <c r="V500" s="559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656"/>
      <c r="P501" s="595" t="s">
        <v>764</v>
      </c>
      <c r="Q501" s="596"/>
      <c r="R501" s="596"/>
      <c r="S501" s="596"/>
      <c r="T501" s="596"/>
      <c r="U501" s="596"/>
      <c r="V501" s="597"/>
      <c r="W501" s="37" t="s">
        <v>69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17306.349999999999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17470.25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656"/>
      <c r="P502" s="595" t="s">
        <v>765</v>
      </c>
      <c r="Q502" s="596"/>
      <c r="R502" s="596"/>
      <c r="S502" s="596"/>
      <c r="T502" s="596"/>
      <c r="U502" s="596"/>
      <c r="V502" s="597"/>
      <c r="W502" s="37" t="s">
        <v>69</v>
      </c>
      <c r="X502" s="551">
        <f>IFERROR(SUM(BM22:BM498),"0")</f>
        <v>18396.596627998431</v>
      </c>
      <c r="Y502" s="551">
        <f>IFERROR(SUM(BN22:BN498),"0")</f>
        <v>18573.277000000002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656"/>
      <c r="P503" s="595" t="s">
        <v>766</v>
      </c>
      <c r="Q503" s="596"/>
      <c r="R503" s="596"/>
      <c r="S503" s="596"/>
      <c r="T503" s="596"/>
      <c r="U503" s="596"/>
      <c r="V503" s="597"/>
      <c r="W503" s="37" t="s">
        <v>767</v>
      </c>
      <c r="X503" s="38">
        <f>ROUNDUP(SUM(BO22:BO498),0)</f>
        <v>31</v>
      </c>
      <c r="Y503" s="38">
        <f>ROUNDUP(SUM(BP22:BP498),0)</f>
        <v>31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656"/>
      <c r="P504" s="595" t="s">
        <v>768</v>
      </c>
      <c r="Q504" s="596"/>
      <c r="R504" s="596"/>
      <c r="S504" s="596"/>
      <c r="T504" s="596"/>
      <c r="U504" s="596"/>
      <c r="V504" s="597"/>
      <c r="W504" s="37" t="s">
        <v>69</v>
      </c>
      <c r="X504" s="551">
        <f>GrossWeightTotal+PalletQtyTotal*25</f>
        <v>19171.596627998431</v>
      </c>
      <c r="Y504" s="551">
        <f>GrossWeightTotalR+PalletQtyTotalR*25</f>
        <v>19348.277000000002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656"/>
      <c r="P505" s="595" t="s">
        <v>769</v>
      </c>
      <c r="Q505" s="596"/>
      <c r="R505" s="596"/>
      <c r="S505" s="596"/>
      <c r="T505" s="596"/>
      <c r="U505" s="596"/>
      <c r="V505" s="597"/>
      <c r="W505" s="37" t="s">
        <v>767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3565.1204123675379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3596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656"/>
      <c r="P506" s="595" t="s">
        <v>770</v>
      </c>
      <c r="Q506" s="596"/>
      <c r="R506" s="596"/>
      <c r="S506" s="596"/>
      <c r="T506" s="596"/>
      <c r="U506" s="596"/>
      <c r="V506" s="597"/>
      <c r="W506" s="39" t="s">
        <v>771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35.507210000000001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772</v>
      </c>
      <c r="B508" s="546" t="s">
        <v>63</v>
      </c>
      <c r="C508" s="587" t="s">
        <v>101</v>
      </c>
      <c r="D508" s="682"/>
      <c r="E508" s="682"/>
      <c r="F508" s="682"/>
      <c r="G508" s="682"/>
      <c r="H508" s="683"/>
      <c r="I508" s="587" t="s">
        <v>251</v>
      </c>
      <c r="J508" s="682"/>
      <c r="K508" s="682"/>
      <c r="L508" s="682"/>
      <c r="M508" s="682"/>
      <c r="N508" s="682"/>
      <c r="O508" s="682"/>
      <c r="P508" s="682"/>
      <c r="Q508" s="682"/>
      <c r="R508" s="682"/>
      <c r="S508" s="683"/>
      <c r="T508" s="587" t="s">
        <v>541</v>
      </c>
      <c r="U508" s="683"/>
      <c r="V508" s="587" t="s">
        <v>597</v>
      </c>
      <c r="W508" s="682"/>
      <c r="X508" s="682"/>
      <c r="Y508" s="683"/>
      <c r="Z508" s="546" t="s">
        <v>653</v>
      </c>
      <c r="AA508" s="587" t="s">
        <v>720</v>
      </c>
      <c r="AB508" s="683"/>
      <c r="AC508" s="52"/>
      <c r="AF508" s="547"/>
    </row>
    <row r="509" spans="1:68" ht="14.25" customHeight="1" thickTop="1" x14ac:dyDescent="0.2">
      <c r="A509" s="599" t="s">
        <v>773</v>
      </c>
      <c r="B509" s="587" t="s">
        <v>63</v>
      </c>
      <c r="C509" s="587" t="s">
        <v>102</v>
      </c>
      <c r="D509" s="587" t="s">
        <v>119</v>
      </c>
      <c r="E509" s="587" t="s">
        <v>174</v>
      </c>
      <c r="F509" s="587" t="s">
        <v>194</v>
      </c>
      <c r="G509" s="587" t="s">
        <v>227</v>
      </c>
      <c r="H509" s="587" t="s">
        <v>101</v>
      </c>
      <c r="I509" s="587" t="s">
        <v>252</v>
      </c>
      <c r="J509" s="587" t="s">
        <v>292</v>
      </c>
      <c r="K509" s="587" t="s">
        <v>352</v>
      </c>
      <c r="L509" s="587" t="s">
        <v>398</v>
      </c>
      <c r="M509" s="587" t="s">
        <v>414</v>
      </c>
      <c r="N509" s="547"/>
      <c r="O509" s="587" t="s">
        <v>428</v>
      </c>
      <c r="P509" s="587" t="s">
        <v>438</v>
      </c>
      <c r="Q509" s="587" t="s">
        <v>445</v>
      </c>
      <c r="R509" s="587" t="s">
        <v>450</v>
      </c>
      <c r="S509" s="587" t="s">
        <v>531</v>
      </c>
      <c r="T509" s="587" t="s">
        <v>542</v>
      </c>
      <c r="U509" s="587" t="s">
        <v>577</v>
      </c>
      <c r="V509" s="587" t="s">
        <v>598</v>
      </c>
      <c r="W509" s="587" t="s">
        <v>630</v>
      </c>
      <c r="X509" s="587" t="s">
        <v>645</v>
      </c>
      <c r="Y509" s="587" t="s">
        <v>649</v>
      </c>
      <c r="Z509" s="587" t="s">
        <v>653</v>
      </c>
      <c r="AA509" s="587" t="s">
        <v>720</v>
      </c>
      <c r="AB509" s="587" t="s">
        <v>759</v>
      </c>
      <c r="AC509" s="52"/>
      <c r="AF509" s="547"/>
    </row>
    <row r="510" spans="1:68" ht="13.5" customHeight="1" thickBot="1" x14ac:dyDescent="0.25">
      <c r="A510" s="600"/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47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88"/>
      <c r="AB510" s="588"/>
      <c r="AC510" s="52"/>
      <c r="AF510" s="547"/>
    </row>
    <row r="511" spans="1:68" ht="18" customHeight="1" thickTop="1" thickBot="1" x14ac:dyDescent="0.25">
      <c r="A511" s="40" t="s">
        <v>774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240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795.3</v>
      </c>
      <c r="E511" s="46">
        <f>IFERROR(Y87*1,"0")+IFERROR(Y88*1,"0")+IFERROR(Y89*1,"0")+IFERROR(Y93*1,"0")+IFERROR(Y94*1,"0")+IFERROR(Y95*1,"0")+IFERROR(Y96*1,"0")</f>
        <v>989.1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1272.6000000000001</v>
      </c>
      <c r="G511" s="46">
        <f>IFERROR(Y127*1,"0")+IFERROR(Y128*1,"0")+IFERROR(Y132*1,"0")+IFERROR(Y133*1,"0")+IFERROR(Y137*1,"0")+IFERROR(Y138*1,"0")</f>
        <v>250.16000000000003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651.42000000000019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2811.5999999999995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177.54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283.2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614.54999999999995</v>
      </c>
      <c r="S511" s="46">
        <f>IFERROR(Y334*1,"0")+IFERROR(Y335*1,"0")+IFERROR(Y336*1,"0")</f>
        <v>1157.1000000000001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6498</v>
      </c>
      <c r="U511" s="46">
        <f>IFERROR(Y367*1,"0")+IFERROR(Y368*1,"0")+IFERROR(Y369*1,"0")+IFERROR(Y373*1,"0")+IFERROR(Y377*1,"0")+IFERROR(Y378*1,"0")+IFERROR(Y382*1,"0")</f>
        <v>132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18.900000000000002</v>
      </c>
      <c r="W511" s="46">
        <f>IFERROR(Y407*1,"0")+IFERROR(Y411*1,"0")+IFERROR(Y412*1,"0")+IFERROR(Y413*1,"0")+IFERROR(Y414*1,"0")</f>
        <v>14.700000000000001</v>
      </c>
      <c r="X511" s="46">
        <f>IFERROR(Y419*1,"0")</f>
        <v>20.399999999999999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715.68000000000006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828</v>
      </c>
      <c r="AB511" s="46">
        <f>IFERROR(Y498*1,"0")</f>
        <v>0</v>
      </c>
      <c r="AC511" s="52"/>
      <c r="AF511" s="547"/>
    </row>
  </sheetData>
  <sheetProtection algorithmName="SHA-512" hashValue="nzn+4TZH96kzAYRqO5PbStAP+efdyfleyVGWXnJf3ADUPSs1AWy+xDLo78iFNqxQpB0zevLmDcC+AfpNcX+9bg==" saltValue="Kfjvr2Poyx7zbUpDT2u8kw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0,00"/>
        <filter val="1 100,00"/>
        <filter val="1 155,00"/>
        <filter val="1 300,00"/>
        <filter val="1 324,00"/>
        <filter val="1 600,00"/>
        <filter val="1 800,00"/>
        <filter val="1 900,00"/>
        <filter val="10,50"/>
        <filter val="100,00"/>
        <filter val="112,00"/>
        <filter val="115,50"/>
        <filter val="116,67"/>
        <filter val="12,60"/>
        <filter val="12,82"/>
        <filter val="129,26"/>
        <filter val="130,00"/>
        <filter val="136,00"/>
        <filter val="14,00"/>
        <filter val="140,00"/>
        <filter val="142,00"/>
        <filter val="15,00"/>
        <filter val="150,00"/>
        <filter val="16,67"/>
        <filter val="168,52"/>
        <filter val="17 306,35"/>
        <filter val="17,50"/>
        <filter val="170,00"/>
        <filter val="18 396,60"/>
        <filter val="18,00"/>
        <filter val="18,94"/>
        <filter val="19 171,60"/>
        <filter val="192,50"/>
        <filter val="2,22"/>
        <filter val="20,00"/>
        <filter val="200,00"/>
        <filter val="204,00"/>
        <filter val="21,72"/>
        <filter val="225,00"/>
        <filter val="228,40"/>
        <filter val="24,00"/>
        <filter val="240,00"/>
        <filter val="241,43"/>
        <filter val="25,00"/>
        <filter val="250,00"/>
        <filter val="26,35"/>
        <filter val="260,00"/>
        <filter val="268,00"/>
        <filter val="27,31"/>
        <filter val="280,00"/>
        <filter val="285,00"/>
        <filter val="29,70"/>
        <filter val="3 565,12"/>
        <filter val="3,33"/>
        <filter val="30,00"/>
        <filter val="301,85"/>
        <filter val="31"/>
        <filter val="32,00"/>
        <filter val="32,78"/>
        <filter val="326,00"/>
        <filter val="336,67"/>
        <filter val="34,00"/>
        <filter val="38,33"/>
        <filter val="40,00"/>
        <filter val="405,00"/>
        <filter val="425,00"/>
        <filter val="43,75"/>
        <filter val="440,00"/>
        <filter val="45,00"/>
        <filter val="450,00"/>
        <filter val="5 050,00"/>
        <filter val="5,00"/>
        <filter val="5,50"/>
        <filter val="50,00"/>
        <filter val="500,00"/>
        <filter val="51,67"/>
        <filter val="515,80"/>
        <filter val="540,00"/>
        <filter val="55,56"/>
        <filter val="550,00"/>
        <filter val="555,00"/>
        <filter val="6,67"/>
        <filter val="60,00"/>
        <filter val="600,00"/>
        <filter val="622,00"/>
        <filter val="64,00"/>
        <filter val="64,13"/>
        <filter val="640,00"/>
        <filter val="66,00"/>
        <filter val="68,52"/>
        <filter val="7,78"/>
        <filter val="70,00"/>
        <filter val="72,00"/>
        <filter val="8,25"/>
        <filter val="8,33"/>
        <filter val="80,00"/>
        <filter val="800,00"/>
        <filter val="87,50"/>
        <filter val="875,00"/>
        <filter val="88,89"/>
        <filter val="9,80"/>
        <filter val="90,00"/>
        <filter val="92,00"/>
        <filter val="92,67"/>
        <filter val="950,00"/>
        <filter val="96,00"/>
      </filters>
    </filterColumn>
    <filterColumn colId="29" showButton="0"/>
    <filterColumn colId="30" showButton="0"/>
  </autoFilter>
  <mergeCells count="894"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A20:Z20"/>
    <mergeCell ref="A125:Z125"/>
    <mergeCell ref="A107:Z107"/>
    <mergeCell ref="A51:Z51"/>
    <mergeCell ref="A83:O84"/>
    <mergeCell ref="V6:W9"/>
    <mergeCell ref="P109:T109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D471:E471"/>
    <mergeCell ref="A481:Z481"/>
    <mergeCell ref="D199:E199"/>
    <mergeCell ref="P234:V234"/>
    <mergeCell ref="D435:E435"/>
    <mergeCell ref="P274:T274"/>
    <mergeCell ref="D413:E413"/>
    <mergeCell ref="P345:T345"/>
    <mergeCell ref="P222:T222"/>
    <mergeCell ref="P193:T193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P61:T61"/>
    <mergeCell ref="A105:O106"/>
    <mergeCell ref="A9:C9"/>
    <mergeCell ref="P70:V70"/>
    <mergeCell ref="P32:V32"/>
    <mergeCell ref="P134:V134"/>
    <mergeCell ref="P97:V97"/>
    <mergeCell ref="Q13:R13"/>
    <mergeCell ref="P57:T57"/>
    <mergeCell ref="P75:T75"/>
    <mergeCell ref="J9:M9"/>
    <mergeCell ref="A90:O91"/>
    <mergeCell ref="A38:Z38"/>
    <mergeCell ref="A40:Z40"/>
    <mergeCell ref="H17:H18"/>
    <mergeCell ref="A13:M13"/>
    <mergeCell ref="A15:M15"/>
    <mergeCell ref="D29:E29"/>
    <mergeCell ref="P110:T110"/>
    <mergeCell ref="Y17:Y18"/>
    <mergeCell ref="U17:V17"/>
    <mergeCell ref="D57:E57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22:T22"/>
    <mergeCell ref="P320:T320"/>
    <mergeCell ref="P314:T314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P395:T395"/>
    <mergeCell ref="A340:Z340"/>
    <mergeCell ref="D267:E267"/>
    <mergeCell ref="P96:T96"/>
    <mergeCell ref="P261:T261"/>
    <mergeCell ref="A146:Z146"/>
    <mergeCell ref="A417:Z417"/>
    <mergeCell ref="P79:V79"/>
    <mergeCell ref="D61:E61"/>
    <mergeCell ref="P115:T115"/>
    <mergeCell ref="A427:Z427"/>
    <mergeCell ref="D389:E389"/>
    <mergeCell ref="P121:T121"/>
    <mergeCell ref="P357:T357"/>
    <mergeCell ref="P344:T344"/>
    <mergeCell ref="P87:T87"/>
    <mergeCell ref="P380:V380"/>
    <mergeCell ref="P137:T137"/>
    <mergeCell ref="P197:T197"/>
    <mergeCell ref="A354:O355"/>
    <mergeCell ref="D348:E348"/>
    <mergeCell ref="A220:Z220"/>
    <mergeCell ref="A168:O169"/>
    <mergeCell ref="D223:E223"/>
    <mergeCell ref="D254:E254"/>
    <mergeCell ref="P231:V231"/>
    <mergeCell ref="P371:V371"/>
    <mergeCell ref="D252:E252"/>
    <mergeCell ref="A249:Z249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P484:V484"/>
    <mergeCell ref="A359:O360"/>
    <mergeCell ref="D346:E346"/>
    <mergeCell ref="P229:T229"/>
    <mergeCell ref="P204:T204"/>
    <mergeCell ref="A418:Z418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3:T43"/>
    <mergeCell ref="D328:E328"/>
    <mergeCell ref="P65:V65"/>
    <mergeCell ref="P263:V263"/>
    <mergeCell ref="A126:Z126"/>
    <mergeCell ref="D251:E251"/>
    <mergeCell ref="P358:T358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P493:T493"/>
    <mergeCell ref="A17:A18"/>
    <mergeCell ref="P431:T431"/>
    <mergeCell ref="D103:E103"/>
    <mergeCell ref="C17:C18"/>
    <mergeCell ref="K17:K18"/>
    <mergeCell ref="D401:E401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68:T68"/>
    <mergeCell ref="P353:T353"/>
    <mergeCell ref="A265:Z265"/>
    <mergeCell ref="P132:T132"/>
    <mergeCell ref="A420:O421"/>
    <mergeCell ref="P317:V317"/>
    <mergeCell ref="P59:V59"/>
    <mergeCell ref="A313:Z313"/>
    <mergeCell ref="D122:E122"/>
    <mergeCell ref="A376:Z376"/>
    <mergeCell ref="D224:E224"/>
    <mergeCell ref="P103:T103"/>
    <mergeCell ref="A398:O399"/>
    <mergeCell ref="P124:V124"/>
    <mergeCell ref="D74:E74"/>
    <mergeCell ref="D335:E335"/>
    <mergeCell ref="D68:E68"/>
    <mergeCell ref="P89:T89"/>
    <mergeCell ref="P77:T77"/>
    <mergeCell ref="D283:E283"/>
    <mergeCell ref="A356:Z356"/>
    <mergeCell ref="D204:E204"/>
    <mergeCell ref="P388:T388"/>
    <mergeCell ref="A263:O264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P53:T53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360:V360"/>
    <mergeCell ref="A217:O218"/>
    <mergeCell ref="P151:V151"/>
    <mergeCell ref="A258:Z258"/>
    <mergeCell ref="A425:O426"/>
    <mergeCell ref="D167:E167"/>
    <mergeCell ref="P289:T289"/>
    <mergeCell ref="D161:E161"/>
    <mergeCell ref="P238:V238"/>
    <mergeCell ref="P449:V449"/>
    <mergeCell ref="D452:E452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D498:E498"/>
    <mergeCell ref="P482:T482"/>
    <mergeCell ref="A475:Z475"/>
    <mergeCell ref="D210:E210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509:W510"/>
    <mergeCell ref="V509:V510"/>
    <mergeCell ref="A509:A510"/>
    <mergeCell ref="C509:C510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464:V464"/>
    <mergeCell ref="P315:T315"/>
    <mergeCell ref="P302:T302"/>
    <mergeCell ref="D472:E472"/>
    <mergeCell ref="P455:T455"/>
    <mergeCell ref="B509:B510"/>
    <mergeCell ref="P504:V504"/>
    <mergeCell ref="P230:V230"/>
    <mergeCell ref="D509:D510"/>
    <mergeCell ref="A234:O235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168:V168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D205:E205"/>
    <mergeCell ref="A379:O380"/>
    <mergeCell ref="A330:O331"/>
    <mergeCell ref="A365:Z365"/>
    <mergeCell ref="P28:T28"/>
    <mergeCell ref="P104:T104"/>
    <mergeCell ref="P37:V37"/>
    <mergeCell ref="W17:W18"/>
    <mergeCell ref="P90:V90"/>
    <mergeCell ref="A86:Z86"/>
    <mergeCell ref="P217:V217"/>
    <mergeCell ref="P47:T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3 X57 X63 X89 X269 X342:X343 X345 X352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777</v>
      </c>
      <c r="D6" s="47" t="s">
        <v>778</v>
      </c>
      <c r="E6" s="47"/>
    </row>
    <row r="8" spans="2:8" x14ac:dyDescent="0.2">
      <c r="B8" s="47" t="s">
        <v>19</v>
      </c>
      <c r="C8" s="47" t="s">
        <v>777</v>
      </c>
      <c r="D8" s="47"/>
      <c r="E8" s="47"/>
    </row>
    <row r="10" spans="2:8" x14ac:dyDescent="0.2">
      <c r="B10" s="47" t="s">
        <v>779</v>
      </c>
      <c r="C10" s="47"/>
      <c r="D10" s="47"/>
      <c r="E10" s="47"/>
    </row>
    <row r="11" spans="2:8" x14ac:dyDescent="0.2">
      <c r="B11" s="47" t="s">
        <v>780</v>
      </c>
      <c r="C11" s="47"/>
      <c r="D11" s="47"/>
      <c r="E11" s="47"/>
    </row>
    <row r="12" spans="2:8" x14ac:dyDescent="0.2">
      <c r="B12" s="47" t="s">
        <v>781</v>
      </c>
      <c r="C12" s="47"/>
      <c r="D12" s="47"/>
      <c r="E12" s="47"/>
    </row>
    <row r="13" spans="2:8" x14ac:dyDescent="0.2">
      <c r="B13" s="47" t="s">
        <v>782</v>
      </c>
      <c r="C13" s="47"/>
      <c r="D13" s="47"/>
      <c r="E13" s="47"/>
    </row>
    <row r="14" spans="2:8" x14ac:dyDescent="0.2">
      <c r="B14" s="47" t="s">
        <v>783</v>
      </c>
      <c r="C14" s="47"/>
      <c r="D14" s="47"/>
      <c r="E14" s="47"/>
    </row>
    <row r="15" spans="2:8" x14ac:dyDescent="0.2">
      <c r="B15" s="47" t="s">
        <v>784</v>
      </c>
      <c r="C15" s="47"/>
      <c r="D15" s="47"/>
      <c r="E15" s="47"/>
    </row>
    <row r="16" spans="2:8" x14ac:dyDescent="0.2">
      <c r="B16" s="47" t="s">
        <v>785</v>
      </c>
      <c r="C16" s="47"/>
      <c r="D16" s="47"/>
      <c r="E16" s="47"/>
    </row>
    <row r="17" spans="2:5" x14ac:dyDescent="0.2">
      <c r="B17" s="47" t="s">
        <v>786</v>
      </c>
      <c r="C17" s="47"/>
      <c r="D17" s="47"/>
      <c r="E17" s="47"/>
    </row>
    <row r="18" spans="2:5" x14ac:dyDescent="0.2">
      <c r="B18" s="47" t="s">
        <v>787</v>
      </c>
      <c r="C18" s="47"/>
      <c r="D18" s="47"/>
      <c r="E18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</sheetData>
  <sheetProtection algorithmName="SHA-512" hashValue="v6jrGRtW9r6+uqNjL8SsREBR25tWkABY0TwVxYbVHIa8dDcPqL1nUGHBPuCEWp/WTm937ahPTIGQCkXC89BYYQ==" saltValue="AUm5nZAk3uzTuQI3zWYH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2025-09-11T10:57:41Z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