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CF456823-489B-42E6-9C43-360FE8B7EC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Y359" i="1" s="1"/>
  <c r="P356" i="1"/>
  <c r="X354" i="1"/>
  <c r="X353" i="1"/>
  <c r="BO352" i="1"/>
  <c r="BM352" i="1"/>
  <c r="Y352" i="1"/>
  <c r="BP352" i="1" s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P341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BP334" i="1" s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Y330" i="1" s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Y316" i="1" s="1"/>
  <c r="P313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Y310" i="1" s="1"/>
  <c r="P305" i="1"/>
  <c r="X303" i="1"/>
  <c r="X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Y302" i="1" s="1"/>
  <c r="P295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Y269" i="1" s="1"/>
  <c r="P265" i="1"/>
  <c r="X262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200" i="1" s="1"/>
  <c r="P191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J515" i="1" s="1"/>
  <c r="P181" i="1"/>
  <c r="X178" i="1"/>
  <c r="X177" i="1"/>
  <c r="BO176" i="1"/>
  <c r="BM176" i="1"/>
  <c r="Y176" i="1"/>
  <c r="Y177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7" i="1" s="1"/>
  <c r="P158" i="1"/>
  <c r="X156" i="1"/>
  <c r="X155" i="1"/>
  <c r="BO154" i="1"/>
  <c r="BM154" i="1"/>
  <c r="Y154" i="1"/>
  <c r="I515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H515" i="1" s="1"/>
  <c r="P142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G515" i="1" s="1"/>
  <c r="P131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2" i="1"/>
  <c r="Y128" i="1"/>
  <c r="Y133" i="1"/>
  <c r="Y139" i="1"/>
  <c r="Y144" i="1"/>
  <c r="Y150" i="1"/>
  <c r="Y156" i="1"/>
  <c r="Y168" i="1"/>
  <c r="Y174" i="1"/>
  <c r="Y178" i="1"/>
  <c r="Y183" i="1"/>
  <c r="Y189" i="1"/>
  <c r="Y199" i="1"/>
  <c r="Y211" i="1"/>
  <c r="BP215" i="1"/>
  <c r="BN215" i="1"/>
  <c r="Z215" i="1"/>
  <c r="Z216" i="1" s="1"/>
  <c r="Y217" i="1"/>
  <c r="K515" i="1"/>
  <c r="Y227" i="1"/>
  <c r="BP220" i="1"/>
  <c r="BN220" i="1"/>
  <c r="Z220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BP242" i="1"/>
  <c r="BN242" i="1"/>
  <c r="Z242" i="1"/>
  <c r="BP251" i="1"/>
  <c r="BN251" i="1"/>
  <c r="Z251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15" i="1"/>
  <c r="Z90" i="1"/>
  <c r="Z92" i="1" s="1"/>
  <c r="BN90" i="1"/>
  <c r="Y93" i="1"/>
  <c r="Z95" i="1"/>
  <c r="Z101" i="1" s="1"/>
  <c r="BN95" i="1"/>
  <c r="BP95" i="1"/>
  <c r="Z97" i="1"/>
  <c r="BN97" i="1"/>
  <c r="Z99" i="1"/>
  <c r="BN99" i="1"/>
  <c r="F515" i="1"/>
  <c r="Z106" i="1"/>
  <c r="Z109" i="1" s="1"/>
  <c r="BN106" i="1"/>
  <c r="Z108" i="1"/>
  <c r="BN108" i="1"/>
  <c r="Y109" i="1"/>
  <c r="Z112" i="1"/>
  <c r="BN112" i="1"/>
  <c r="BP112" i="1"/>
  <c r="Z114" i="1"/>
  <c r="BN114" i="1"/>
  <c r="Z118" i="1"/>
  <c r="Z122" i="1" s="1"/>
  <c r="BN118" i="1"/>
  <c r="BP118" i="1"/>
  <c r="Z120" i="1"/>
  <c r="BN120" i="1"/>
  <c r="Z126" i="1"/>
  <c r="Z127" i="1" s="1"/>
  <c r="BN126" i="1"/>
  <c r="Z131" i="1"/>
  <c r="Z133" i="1" s="1"/>
  <c r="BN131" i="1"/>
  <c r="BP131" i="1"/>
  <c r="Y134" i="1"/>
  <c r="Z137" i="1"/>
  <c r="Z138" i="1" s="1"/>
  <c r="BN137" i="1"/>
  <c r="Z142" i="1"/>
  <c r="Z143" i="1" s="1"/>
  <c r="BN142" i="1"/>
  <c r="BP142" i="1"/>
  <c r="Y143" i="1"/>
  <c r="Z146" i="1"/>
  <c r="BN146" i="1"/>
  <c r="BP146" i="1"/>
  <c r="Z148" i="1"/>
  <c r="BN148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Z166" i="1"/>
  <c r="BN166" i="1"/>
  <c r="Z170" i="1"/>
  <c r="BN170" i="1"/>
  <c r="BP170" i="1"/>
  <c r="Z172" i="1"/>
  <c r="BN172" i="1"/>
  <c r="Z176" i="1"/>
  <c r="Z177" i="1" s="1"/>
  <c r="BN176" i="1"/>
  <c r="BP176" i="1"/>
  <c r="Z181" i="1"/>
  <c r="Z183" i="1" s="1"/>
  <c r="BN181" i="1"/>
  <c r="BP181" i="1"/>
  <c r="Y184" i="1"/>
  <c r="Z187" i="1"/>
  <c r="Z188" i="1" s="1"/>
  <c r="BN187" i="1"/>
  <c r="Z191" i="1"/>
  <c r="BN191" i="1"/>
  <c r="BP191" i="1"/>
  <c r="Z193" i="1"/>
  <c r="BN193" i="1"/>
  <c r="Z195" i="1"/>
  <c r="BN195" i="1"/>
  <c r="Z197" i="1"/>
  <c r="BN197" i="1"/>
  <c r="Z203" i="1"/>
  <c r="Z211" i="1" s="1"/>
  <c r="BN203" i="1"/>
  <c r="Z205" i="1"/>
  <c r="BN205" i="1"/>
  <c r="Z207" i="1"/>
  <c r="BN207" i="1"/>
  <c r="Z209" i="1"/>
  <c r="BN209" i="1"/>
  <c r="Y216" i="1"/>
  <c r="BP222" i="1"/>
  <c r="BN222" i="1"/>
  <c r="Z222" i="1"/>
  <c r="BP226" i="1"/>
  <c r="BN226" i="1"/>
  <c r="Z226" i="1"/>
  <c r="Y228" i="1"/>
  <c r="Y233" i="1"/>
  <c r="BP230" i="1"/>
  <c r="BN230" i="1"/>
  <c r="Z230" i="1"/>
  <c r="Z232" i="1" s="1"/>
  <c r="BP240" i="1"/>
  <c r="BN240" i="1"/>
  <c r="Z240" i="1"/>
  <c r="Y244" i="1"/>
  <c r="Z253" i="1"/>
  <c r="BP249" i="1"/>
  <c r="BN249" i="1"/>
  <c r="Z249" i="1"/>
  <c r="Y253" i="1"/>
  <c r="BP258" i="1"/>
  <c r="BN258" i="1"/>
  <c r="Z258" i="1"/>
  <c r="Z261" i="1" s="1"/>
  <c r="Y261" i="1"/>
  <c r="Y268" i="1"/>
  <c r="Y293" i="1"/>
  <c r="Y303" i="1"/>
  <c r="Y311" i="1"/>
  <c r="Y317" i="1"/>
  <c r="Y323" i="1"/>
  <c r="Y329" i="1"/>
  <c r="Y336" i="1"/>
  <c r="Y348" i="1"/>
  <c r="Y354" i="1"/>
  <c r="Y358" i="1"/>
  <c r="Y371" i="1"/>
  <c r="Y374" i="1"/>
  <c r="BP373" i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BP412" i="1"/>
  <c r="BN412" i="1"/>
  <c r="Z412" i="1"/>
  <c r="Z415" i="1" s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O515" i="1"/>
  <c r="W515" i="1"/>
  <c r="L515" i="1"/>
  <c r="Y254" i="1"/>
  <c r="M515" i="1"/>
  <c r="Y262" i="1"/>
  <c r="Z266" i="1"/>
  <c r="Z268" i="1" s="1"/>
  <c r="BN266" i="1"/>
  <c r="Y274" i="1"/>
  <c r="Y283" i="1"/>
  <c r="R515" i="1"/>
  <c r="Z287" i="1"/>
  <c r="Z292" i="1" s="1"/>
  <c r="BN287" i="1"/>
  <c r="Z289" i="1"/>
  <c r="BN289" i="1"/>
  <c r="Z291" i="1"/>
  <c r="BN291" i="1"/>
  <c r="Y292" i="1"/>
  <c r="Z295" i="1"/>
  <c r="BN295" i="1"/>
  <c r="BP295" i="1"/>
  <c r="Z297" i="1"/>
  <c r="BN297" i="1"/>
  <c r="Z299" i="1"/>
  <c r="BN299" i="1"/>
  <c r="Z301" i="1"/>
  <c r="BN301" i="1"/>
  <c r="Z305" i="1"/>
  <c r="Z310" i="1" s="1"/>
  <c r="BN305" i="1"/>
  <c r="BP305" i="1"/>
  <c r="Z307" i="1"/>
  <c r="BN307" i="1"/>
  <c r="Z309" i="1"/>
  <c r="BN309" i="1"/>
  <c r="Z313" i="1"/>
  <c r="BN313" i="1"/>
  <c r="BP313" i="1"/>
  <c r="Z315" i="1"/>
  <c r="BN315" i="1"/>
  <c r="Z321" i="1"/>
  <c r="Z323" i="1" s="1"/>
  <c r="BN321" i="1"/>
  <c r="Z327" i="1"/>
  <c r="Z329" i="1" s="1"/>
  <c r="BN327" i="1"/>
  <c r="Z334" i="1"/>
  <c r="Z336" i="1" s="1"/>
  <c r="BN334" i="1"/>
  <c r="Y337" i="1"/>
  <c r="T515" i="1"/>
  <c r="Z342" i="1"/>
  <c r="Z348" i="1" s="1"/>
  <c r="BN342" i="1"/>
  <c r="Z344" i="1"/>
  <c r="BN344" i="1"/>
  <c r="Z346" i="1"/>
  <c r="BN346" i="1"/>
  <c r="Y349" i="1"/>
  <c r="Z352" i="1"/>
  <c r="Z353" i="1" s="1"/>
  <c r="BN352" i="1"/>
  <c r="Z356" i="1"/>
  <c r="Z358" i="1" s="1"/>
  <c r="BN356" i="1"/>
  <c r="BP356" i="1"/>
  <c r="U515" i="1"/>
  <c r="Z367" i="1"/>
  <c r="Z370" i="1" s="1"/>
  <c r="BN367" i="1"/>
  <c r="Z369" i="1"/>
  <c r="BN369" i="1"/>
  <c r="Y370" i="1"/>
  <c r="Z373" i="1"/>
  <c r="Z374" i="1" s="1"/>
  <c r="BN373" i="1"/>
  <c r="Y379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Y416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AA515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483" i="1" l="1"/>
  <c r="Z461" i="1"/>
  <c r="Y507" i="1"/>
  <c r="Z445" i="1"/>
  <c r="Z316" i="1"/>
  <c r="Z302" i="1"/>
  <c r="Z199" i="1"/>
  <c r="Z173" i="1"/>
  <c r="Z149" i="1"/>
  <c r="Z115" i="1"/>
  <c r="Z32" i="1"/>
  <c r="Z510" i="1" s="1"/>
  <c r="Y509" i="1"/>
  <c r="Y506" i="1"/>
  <c r="Y508" i="1" s="1"/>
  <c r="Z244" i="1"/>
  <c r="Z227" i="1"/>
  <c r="Y505" i="1"/>
</calcChain>
</file>

<file path=xl/sharedStrings.xml><?xml version="1.0" encoding="utf-8"?>
<sst xmlns="http://schemas.openxmlformats.org/spreadsheetml/2006/main" count="2263" uniqueCount="811">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</sst>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45862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Четверг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21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52"/>
      <c r="R10" s="753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8"/>
      <c r="R11" s="699"/>
      <c r="U11" s="24" t="s">
        <v>27</v>
      </c>
      <c r="V11" s="832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29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30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31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32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34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35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15" t="s">
        <v>38</v>
      </c>
      <c r="D17" s="612" t="s">
        <v>39</v>
      </c>
      <c r="E17" s="674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73"/>
      <c r="R17" s="673"/>
      <c r="S17" s="673"/>
      <c r="T17" s="674"/>
      <c r="U17" s="891" t="s">
        <v>51</v>
      </c>
      <c r="V17" s="616"/>
      <c r="W17" s="612" t="s">
        <v>52</v>
      </c>
      <c r="X17" s="612" t="s">
        <v>53</v>
      </c>
      <c r="Y17" s="892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57"/>
      <c r="AF17" s="858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61</v>
      </c>
      <c r="V18" s="67" t="s">
        <v>62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63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68"/>
      <c r="R22" s="568"/>
      <c r="S22" s="568"/>
      <c r="T22" s="569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101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70</v>
      </c>
      <c r="X41" s="563">
        <v>40</v>
      </c>
      <c r="Y41" s="564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70</v>
      </c>
      <c r="X42" s="563">
        <v>8</v>
      </c>
      <c r="Y42" s="564">
        <f>IFERROR(IF(X42="",0,CEILING((X42/$H42),1)*$H42),"")</f>
        <v>8</v>
      </c>
      <c r="Z42" s="36">
        <f>IFERROR(IF(Y42=0,"",ROUNDUP(Y42/H42,0)*0.00902),"")</f>
        <v>1.804E-2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8.42</v>
      </c>
      <c r="BN42" s="64">
        <f>IFERROR(Y42*I42/H42,"0")</f>
        <v>8.42</v>
      </c>
      <c r="BO42" s="64">
        <f>IFERROR(1/J42*(X42/H42),"0")</f>
        <v>1.5151515151515152E-2</v>
      </c>
      <c r="BP42" s="64">
        <f>IFERROR(1/J42*(Y42/H42),"0")</f>
        <v>1.5151515151515152E-2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5">
        <f>IFERROR(X41/H41,"0")+IFERROR(X42/H42,"0")+IFERROR(X43/H43,"0")</f>
        <v>5.7037037037037033</v>
      </c>
      <c r="Y44" s="565">
        <f>IFERROR(Y41/H41,"0")+IFERROR(Y42/H42,"0")+IFERROR(Y43/H43,"0")</f>
        <v>6</v>
      </c>
      <c r="Z44" s="565">
        <f>IFERROR(IF(Z41="",0,Z41),"0")+IFERROR(IF(Z42="",0,Z42),"0")+IFERROR(IF(Z43="",0,Z43),"0")</f>
        <v>9.3960000000000002E-2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5">
        <f>IFERROR(SUM(X41:X43),"0")</f>
        <v>48</v>
      </c>
      <c r="Y45" s="565">
        <f>IFERROR(SUM(Y41:Y43),"0")</f>
        <v>51.2</v>
      </c>
      <c r="Z45" s="37"/>
      <c r="AA45" s="566"/>
      <c r="AB45" s="566"/>
      <c r="AC45" s="566"/>
    </row>
    <row r="46" spans="1:68" ht="14.25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70</v>
      </c>
      <c r="X53" s="563">
        <v>170</v>
      </c>
      <c r="Y53" s="564">
        <f t="shared" si="6"/>
        <v>172.8</v>
      </c>
      <c r="Z53" s="36">
        <f>IFERROR(IF(Y53=0,"",ROUNDUP(Y53/H53,0)*0.01898),"")</f>
        <v>0.30368000000000001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176.8472222222222</v>
      </c>
      <c r="BN53" s="64">
        <f t="shared" si="8"/>
        <v>179.76</v>
      </c>
      <c r="BO53" s="64">
        <f t="shared" si="9"/>
        <v>0.24594907407407407</v>
      </c>
      <c r="BP53" s="64">
        <f t="shared" si="10"/>
        <v>0.25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70</v>
      </c>
      <c r="X57" s="563">
        <v>90</v>
      </c>
      <c r="Y57" s="564">
        <f t="shared" si="6"/>
        <v>90</v>
      </c>
      <c r="Z57" s="36">
        <f>IFERROR(IF(Y57=0,"",ROUNDUP(Y57/H57,0)*0.00902),"")</f>
        <v>0.1804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94.199999999999989</v>
      </c>
      <c r="BN57" s="64">
        <f t="shared" si="8"/>
        <v>94.199999999999989</v>
      </c>
      <c r="BO57" s="64">
        <f t="shared" si="9"/>
        <v>0.15151515151515152</v>
      </c>
      <c r="BP57" s="64">
        <f t="shared" si="10"/>
        <v>0.15151515151515152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5">
        <f>IFERROR(X52/H52,"0")+IFERROR(X53/H53,"0")+IFERROR(X54/H54,"0")+IFERROR(X55/H55,"0")+IFERROR(X56/H56,"0")+IFERROR(X57/H57,"0")</f>
        <v>35.74074074074074</v>
      </c>
      <c r="Y58" s="565">
        <f>IFERROR(Y52/H52,"0")+IFERROR(Y53/H53,"0")+IFERROR(Y54/H54,"0")+IFERROR(Y55/H55,"0")+IFERROR(Y56/H56,"0")+IFERROR(Y57/H57,"0")</f>
        <v>36</v>
      </c>
      <c r="Z58" s="565">
        <f>IFERROR(IF(Z52="",0,Z52),"0")+IFERROR(IF(Z53="",0,Z53),"0")+IFERROR(IF(Z54="",0,Z54),"0")+IFERROR(IF(Z55="",0,Z55),"0")+IFERROR(IF(Z56="",0,Z56),"0")+IFERROR(IF(Z57="",0,Z57),"0")</f>
        <v>0.48408000000000001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5">
        <f>IFERROR(SUM(X52:X57),"0")</f>
        <v>260</v>
      </c>
      <c r="Y59" s="565">
        <f>IFERROR(SUM(Y52:Y57),"0")</f>
        <v>262.8</v>
      </c>
      <c r="Z59" s="37"/>
      <c r="AA59" s="566"/>
      <c r="AB59" s="566"/>
      <c r="AC59" s="566"/>
    </row>
    <row r="60" spans="1:68" ht="14.25" customHeight="1" x14ac:dyDescent="0.25">
      <c r="A60" s="575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70</v>
      </c>
      <c r="X61" s="563">
        <v>100</v>
      </c>
      <c r="Y61" s="56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70</v>
      </c>
      <c r="X64" s="563">
        <v>40.5</v>
      </c>
      <c r="Y64" s="564">
        <f>IFERROR(IF(X64="",0,CEILING((X64/$H64),1)*$H64),"")</f>
        <v>40.5</v>
      </c>
      <c r="Z64" s="36">
        <f>IFERROR(IF(Y64=0,"",ROUNDUP(Y64/H64,0)*0.00651),"")</f>
        <v>9.7650000000000001E-2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43.199999999999996</v>
      </c>
      <c r="BN64" s="64">
        <f>IFERROR(Y64*I64/H64,"0")</f>
        <v>43.199999999999996</v>
      </c>
      <c r="BO64" s="64">
        <f>IFERROR(1/J64*(X64/H64),"0")</f>
        <v>8.2417582417582416E-2</v>
      </c>
      <c r="BP64" s="64">
        <f>IFERROR(1/J64*(Y64/H64),"0")</f>
        <v>8.2417582417582416E-2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5">
        <f>IFERROR(X61/H61,"0")+IFERROR(X62/H62,"0")+IFERROR(X63/H63,"0")+IFERROR(X64/H64,"0")</f>
        <v>24.25925925925926</v>
      </c>
      <c r="Y65" s="565">
        <f>IFERROR(Y61/H61,"0")+IFERROR(Y62/H62,"0")+IFERROR(Y63/H63,"0")+IFERROR(Y64/H64,"0")</f>
        <v>25</v>
      </c>
      <c r="Z65" s="565">
        <f>IFERROR(IF(Z61="",0,Z61),"0")+IFERROR(IF(Z62="",0,Z62),"0")+IFERROR(IF(Z63="",0,Z63),"0")+IFERROR(IF(Z64="",0,Z64),"0")</f>
        <v>0.28744999999999998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5">
        <f>IFERROR(SUM(X61:X64),"0")</f>
        <v>140.5</v>
      </c>
      <c r="Y66" s="565">
        <f>IFERROR(SUM(Y61:Y64),"0")</f>
        <v>148.5</v>
      </c>
      <c r="Z66" s="37"/>
      <c r="AA66" s="566"/>
      <c r="AB66" s="566"/>
      <c r="AC66" s="566"/>
    </row>
    <row r="67" spans="1:68" ht="14.25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70</v>
      </c>
      <c r="X76" s="563">
        <v>20</v>
      </c>
      <c r="Y76" s="564">
        <f t="shared" si="11"/>
        <v>25.200000000000003</v>
      </c>
      <c r="Z76" s="36">
        <f>IFERROR(IF(Y76=0,"",ROUNDUP(Y76/H76,0)*0.01898),"")</f>
        <v>5.6940000000000004E-2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21.207142857142856</v>
      </c>
      <c r="BN76" s="64">
        <f t="shared" si="13"/>
        <v>26.721000000000004</v>
      </c>
      <c r="BO76" s="64">
        <f t="shared" si="14"/>
        <v>3.7202380952380952E-2</v>
      </c>
      <c r="BP76" s="64">
        <f t="shared" si="15"/>
        <v>4.6875E-2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5">
        <f>IFERROR(X74/H74,"0")+IFERROR(X75/H75,"0")+IFERROR(X76/H76,"0")+IFERROR(X77/H77,"0")+IFERROR(X78/H78,"0")+IFERROR(X79/H79,"0")</f>
        <v>2.3809523809523809</v>
      </c>
      <c r="Y80" s="565">
        <f>IFERROR(Y74/H74,"0")+IFERROR(Y75/H75,"0")+IFERROR(Y76/H76,"0")+IFERROR(Y77/H77,"0")+IFERROR(Y78/H78,"0")+IFERROR(Y79/H79,"0")</f>
        <v>3</v>
      </c>
      <c r="Z80" s="565">
        <f>IFERROR(IF(Z74="",0,Z74),"0")+IFERROR(IF(Z75="",0,Z75),"0")+IFERROR(IF(Z76="",0,Z76),"0")+IFERROR(IF(Z77="",0,Z77),"0")+IFERROR(IF(Z78="",0,Z78),"0")+IFERROR(IF(Z79="",0,Z79),"0")</f>
        <v>5.6940000000000004E-2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5">
        <f>IFERROR(SUM(X74:X79),"0")</f>
        <v>20</v>
      </c>
      <c r="Y81" s="565">
        <f>IFERROR(SUM(Y74:Y79),"0")</f>
        <v>25.200000000000003</v>
      </c>
      <c r="Z81" s="37"/>
      <c r="AA81" s="566"/>
      <c r="AB81" s="566"/>
      <c r="AC81" s="566"/>
    </row>
    <row r="82" spans="1:68" ht="14.25" customHeight="1" x14ac:dyDescent="0.25">
      <c r="A82" s="575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0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70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70</v>
      </c>
      <c r="X91" s="563">
        <v>13.5</v>
      </c>
      <c r="Y91" s="564">
        <f>IFERROR(IF(X91="",0,CEILING((X91/$H91),1)*$H91),"")</f>
        <v>13.5</v>
      </c>
      <c r="Z91" s="36">
        <f>IFERROR(IF(Y91=0,"",ROUNDUP(Y91/H91,0)*0.00902),"")</f>
        <v>2.7060000000000001E-2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14.13</v>
      </c>
      <c r="BN91" s="64">
        <f>IFERROR(Y91*I91/H91,"0")</f>
        <v>14.13</v>
      </c>
      <c r="BO91" s="64">
        <f>IFERROR(1/J91*(X91/H91),"0")</f>
        <v>2.2727272727272728E-2</v>
      </c>
      <c r="BP91" s="64">
        <f>IFERROR(1/J91*(Y91/H91),"0")</f>
        <v>2.2727272727272728E-2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5">
        <f>IFERROR(X89/H89,"0")+IFERROR(X90/H90,"0")+IFERROR(X91/H91,"0")</f>
        <v>3</v>
      </c>
      <c r="Y92" s="565">
        <f>IFERROR(Y89/H89,"0")+IFERROR(Y90/H90,"0")+IFERROR(Y91/H91,"0")</f>
        <v>3</v>
      </c>
      <c r="Z92" s="565">
        <f>IFERROR(IF(Z89="",0,Z89),"0")+IFERROR(IF(Z90="",0,Z90),"0")+IFERROR(IF(Z91="",0,Z91),"0")</f>
        <v>2.7060000000000001E-2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5">
        <f>IFERROR(SUM(X89:X91),"0")</f>
        <v>13.5</v>
      </c>
      <c r="Y93" s="565">
        <f>IFERROR(SUM(Y89:Y91),"0")</f>
        <v>13.5</v>
      </c>
      <c r="Z93" s="37"/>
      <c r="AA93" s="566"/>
      <c r="AB93" s="566"/>
      <c r="AC93" s="566"/>
    </row>
    <row r="94" spans="1:68" ht="14.25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68"/>
      <c r="R95" s="568"/>
      <c r="S95" s="568"/>
      <c r="T95" s="569"/>
      <c r="U95" s="34"/>
      <c r="V95" s="34"/>
      <c r="W95" s="35" t="s">
        <v>70</v>
      </c>
      <c r="X95" s="563">
        <v>15</v>
      </c>
      <c r="Y95" s="564">
        <f t="shared" ref="Y95:Y100" si="16">IFERROR(IF(X95="",0,CEILING((X95/$H95),1)*$H95),"")</f>
        <v>16.2</v>
      </c>
      <c r="Z95" s="36">
        <f>IFERROR(IF(Y95=0,"",ROUNDUP(Y95/H95,0)*0.01898),"")</f>
        <v>3.7960000000000001E-2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15.961111111111112</v>
      </c>
      <c r="BN95" s="64">
        <f t="shared" ref="BN95:BN100" si="18">IFERROR(Y95*I95/H95,"0")</f>
        <v>17.238</v>
      </c>
      <c r="BO95" s="64">
        <f t="shared" ref="BO95:BO100" si="19">IFERROR(1/J95*(X95/H95),"0")</f>
        <v>2.8935185185185185E-2</v>
      </c>
      <c r="BP95" s="64">
        <f t="shared" ref="BP95:BP100" si="20">IFERROR(1/J95*(Y95/H95),"0")</f>
        <v>3.125E-2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70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65">
        <f>IFERROR(X95/H95,"0")+IFERROR(X96/H96,"0")+IFERROR(X97/H97,"0")+IFERROR(X98/H98,"0")+IFERROR(X99/H99,"0")+IFERROR(X100/H100,"0")</f>
        <v>1.8518518518518519</v>
      </c>
      <c r="Y101" s="565">
        <f>IFERROR(Y95/H95,"0")+IFERROR(Y96/H96,"0")+IFERROR(Y97/H97,"0")+IFERROR(Y98/H98,"0")+IFERROR(Y99/H99,"0")+IFERROR(Y100/H100,"0")</f>
        <v>2</v>
      </c>
      <c r="Z101" s="565">
        <f>IFERROR(IF(Z95="",0,Z95),"0")+IFERROR(IF(Z96="",0,Z96),"0")+IFERROR(IF(Z97="",0,Z97),"0")+IFERROR(IF(Z98="",0,Z98),"0")+IFERROR(IF(Z99="",0,Z99),"0")+IFERROR(IF(Z100="",0,Z100),"0")</f>
        <v>3.7960000000000001E-2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65">
        <f>IFERROR(SUM(X95:X100),"0")</f>
        <v>15</v>
      </c>
      <c r="Y102" s="565">
        <f>IFERROR(SUM(Y95:Y100),"0")</f>
        <v>16.2</v>
      </c>
      <c r="Z102" s="37"/>
      <c r="AA102" s="566"/>
      <c r="AB102" s="566"/>
      <c r="AC102" s="566"/>
    </row>
    <row r="103" spans="1:68" ht="16.5" customHeight="1" x14ac:dyDescent="0.25">
      <c r="A103" s="580" t="s">
        <v>204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70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70</v>
      </c>
      <c r="X106" s="563">
        <v>11.25</v>
      </c>
      <c r="Y106" s="564">
        <f>IFERROR(IF(X106="",0,CEILING((X106/$H106),1)*$H106),"")</f>
        <v>11.25</v>
      </c>
      <c r="Z106" s="36">
        <f>IFERROR(IF(Y106=0,"",ROUNDUP(Y106/H106,0)*0.00902),"")</f>
        <v>2.7060000000000001E-2</v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11.879999999999999</v>
      </c>
      <c r="BN106" s="64">
        <f>IFERROR(Y106*I106/H106,"0")</f>
        <v>11.879999999999999</v>
      </c>
      <c r="BO106" s="64">
        <f>IFERROR(1/J106*(X106/H106),"0")</f>
        <v>2.2727272727272728E-2</v>
      </c>
      <c r="BP106" s="64">
        <f>IFERROR(1/J106*(Y106/H106),"0")</f>
        <v>2.2727272727272728E-2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65">
        <f>IFERROR(X105/H105,"0")+IFERROR(X106/H106,"0")+IFERROR(X107/H107,"0")+IFERROR(X108/H108,"0")</f>
        <v>3</v>
      </c>
      <c r="Y109" s="565">
        <f>IFERROR(Y105/H105,"0")+IFERROR(Y106/H106,"0")+IFERROR(Y107/H107,"0")+IFERROR(Y108/H108,"0")</f>
        <v>3</v>
      </c>
      <c r="Z109" s="565">
        <f>IFERROR(IF(Z105="",0,Z105),"0")+IFERROR(IF(Z106="",0,Z106),"0")+IFERROR(IF(Z107="",0,Z107),"0")+IFERROR(IF(Z108="",0,Z108),"0")</f>
        <v>2.7060000000000001E-2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65">
        <f>IFERROR(SUM(X105:X108),"0")</f>
        <v>11.25</v>
      </c>
      <c r="Y110" s="565">
        <f>IFERROR(SUM(Y105:Y108),"0")</f>
        <v>11.25</v>
      </c>
      <c r="Z110" s="37"/>
      <c r="AA110" s="566"/>
      <c r="AB110" s="566"/>
      <c r="AC110" s="566"/>
    </row>
    <row r="111" spans="1:68" ht="14.25" customHeight="1" x14ac:dyDescent="0.25">
      <c r="A111" s="575" t="s">
        <v>139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70</v>
      </c>
      <c r="X118" s="563">
        <v>15</v>
      </c>
      <c r="Y118" s="564">
        <f>IFERROR(IF(X118="",0,CEILING((X118/$H118),1)*$H118),"")</f>
        <v>16.2</v>
      </c>
      <c r="Z118" s="36">
        <f>IFERROR(IF(Y118=0,"",ROUNDUP(Y118/H118,0)*0.01898),"")</f>
        <v>3.7960000000000001E-2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15.95</v>
      </c>
      <c r="BN118" s="64">
        <f>IFERROR(Y118*I118/H118,"0")</f>
        <v>17.225999999999999</v>
      </c>
      <c r="BO118" s="64">
        <f>IFERROR(1/J118*(X118/H118),"0")</f>
        <v>2.8935185185185185E-2</v>
      </c>
      <c r="BP118" s="64">
        <f>IFERROR(1/J118*(Y118/H118),"0")</f>
        <v>3.125E-2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70</v>
      </c>
      <c r="X120" s="563">
        <v>10.8</v>
      </c>
      <c r="Y120" s="564">
        <f>IFERROR(IF(X120="",0,CEILING((X120/$H120),1)*$H120),"")</f>
        <v>10.8</v>
      </c>
      <c r="Z120" s="36">
        <f>IFERROR(IF(Y120=0,"",ROUNDUP(Y120/H120,0)*0.00651),"")</f>
        <v>2.6040000000000001E-2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11.808</v>
      </c>
      <c r="BN120" s="64">
        <f>IFERROR(Y120*I120/H120,"0")</f>
        <v>11.808</v>
      </c>
      <c r="BO120" s="64">
        <f>IFERROR(1/J120*(X120/H120),"0")</f>
        <v>2.197802197802198E-2</v>
      </c>
      <c r="BP120" s="64">
        <f>IFERROR(1/J120*(Y120/H120),"0")</f>
        <v>2.197802197802198E-2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65">
        <f>IFERROR(X118/H118,"0")+IFERROR(X119/H119,"0")+IFERROR(X120/H120,"0")+IFERROR(X121/H121,"0")</f>
        <v>5.8518518518518521</v>
      </c>
      <c r="Y122" s="565">
        <f>IFERROR(Y118/H118,"0")+IFERROR(Y119/H119,"0")+IFERROR(Y120/H120,"0")+IFERROR(Y121/H121,"0")</f>
        <v>6</v>
      </c>
      <c r="Z122" s="565">
        <f>IFERROR(IF(Z118="",0,Z118),"0")+IFERROR(IF(Z119="",0,Z119),"0")+IFERROR(IF(Z120="",0,Z120),"0")+IFERROR(IF(Z121="",0,Z121),"0")</f>
        <v>6.4000000000000001E-2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65">
        <f>IFERROR(SUM(X118:X121),"0")</f>
        <v>25.8</v>
      </c>
      <c r="Y123" s="565">
        <f>IFERROR(SUM(Y118:Y121),"0")</f>
        <v>27</v>
      </c>
      <c r="Z123" s="37"/>
      <c r="AA123" s="566"/>
      <c r="AB123" s="566"/>
      <c r="AC123" s="566"/>
    </row>
    <row r="124" spans="1:68" ht="14.25" customHeight="1" x14ac:dyDescent="0.25">
      <c r="A124" s="575" t="s">
        <v>174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237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70</v>
      </c>
      <c r="X146" s="563">
        <v>20</v>
      </c>
      <c r="Y146" s="564">
        <f>IFERROR(IF(X146="",0,CEILING((X146/$H146),1)*$H146),"")</f>
        <v>27</v>
      </c>
      <c r="Z146" s="36">
        <f>IFERROR(IF(Y146=0,"",ROUNDUP(Y146/H146,0)*0.01898),"")</f>
        <v>5.6940000000000004E-2</v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21.3</v>
      </c>
      <c r="BN146" s="64">
        <f>IFERROR(Y146*I146/H146,"0")</f>
        <v>28.755000000000003</v>
      </c>
      <c r="BO146" s="64">
        <f>IFERROR(1/J146*(X146/H146),"0")</f>
        <v>3.4722222222222224E-2</v>
      </c>
      <c r="BP146" s="64">
        <f>IFERROR(1/J146*(Y146/H146),"0")</f>
        <v>4.6875E-2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70</v>
      </c>
      <c r="X148" s="563">
        <v>8</v>
      </c>
      <c r="Y148" s="564">
        <f>IFERROR(IF(X148="",0,CEILING((X148/$H148),1)*$H148),"")</f>
        <v>9</v>
      </c>
      <c r="Z148" s="36">
        <f>IFERROR(IF(Y148=0,"",ROUNDUP(Y148/H148,0)*0.01898),"")</f>
        <v>1.898E-2</v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8.5200000000000014</v>
      </c>
      <c r="BN148" s="64">
        <f>IFERROR(Y148*I148/H148,"0")</f>
        <v>9.5850000000000009</v>
      </c>
      <c r="BO148" s="64">
        <f>IFERROR(1/J148*(X148/H148),"0")</f>
        <v>1.3888888888888888E-2</v>
      </c>
      <c r="BP148" s="64">
        <f>IFERROR(1/J148*(Y148/H148),"0")</f>
        <v>1.5625E-2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72</v>
      </c>
      <c r="Q149" s="578"/>
      <c r="R149" s="578"/>
      <c r="S149" s="578"/>
      <c r="T149" s="578"/>
      <c r="U149" s="578"/>
      <c r="V149" s="579"/>
      <c r="W149" s="37" t="s">
        <v>73</v>
      </c>
      <c r="X149" s="565">
        <f>IFERROR(X146/H146,"0")+IFERROR(X147/H147,"0")+IFERROR(X148/H148,"0")</f>
        <v>3.1111111111111112</v>
      </c>
      <c r="Y149" s="565">
        <f>IFERROR(Y146/H146,"0")+IFERROR(Y147/H147,"0")+IFERROR(Y148/H148,"0")</f>
        <v>4</v>
      </c>
      <c r="Z149" s="565">
        <f>IFERROR(IF(Z146="",0,Z146),"0")+IFERROR(IF(Z147="",0,Z147),"0")+IFERROR(IF(Z148="",0,Z148),"0")</f>
        <v>7.5920000000000001E-2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72</v>
      </c>
      <c r="Q150" s="578"/>
      <c r="R150" s="578"/>
      <c r="S150" s="578"/>
      <c r="T150" s="578"/>
      <c r="U150" s="578"/>
      <c r="V150" s="579"/>
      <c r="W150" s="37" t="s">
        <v>70</v>
      </c>
      <c r="X150" s="565">
        <f>IFERROR(SUM(X146:X148),"0")</f>
        <v>28</v>
      </c>
      <c r="Y150" s="565">
        <f>IFERROR(SUM(Y146:Y148),"0")</f>
        <v>36</v>
      </c>
      <c r="Z150" s="37"/>
      <c r="AA150" s="566"/>
      <c r="AB150" s="566"/>
      <c r="AC150" s="566"/>
    </row>
    <row r="151" spans="1:68" ht="27.75" customHeight="1" x14ac:dyDescent="0.2">
      <c r="A151" s="627" t="s">
        <v>258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259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139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72</v>
      </c>
      <c r="Q155" s="578"/>
      <c r="R155" s="578"/>
      <c r="S155" s="578"/>
      <c r="T155" s="578"/>
      <c r="U155" s="578"/>
      <c r="V155" s="579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72</v>
      </c>
      <c r="Q156" s="578"/>
      <c r="R156" s="578"/>
      <c r="S156" s="578"/>
      <c r="T156" s="578"/>
      <c r="U156" s="578"/>
      <c r="V156" s="579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70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72</v>
      </c>
      <c r="Q167" s="578"/>
      <c r="R167" s="578"/>
      <c r="S167" s="578"/>
      <c r="T167" s="578"/>
      <c r="U167" s="578"/>
      <c r="V167" s="579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72</v>
      </c>
      <c r="Q168" s="578"/>
      <c r="R168" s="578"/>
      <c r="S168" s="578"/>
      <c r="T168" s="578"/>
      <c r="U168" s="578"/>
      <c r="V168" s="579"/>
      <c r="W168" s="37" t="s">
        <v>70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72</v>
      </c>
      <c r="Q173" s="578"/>
      <c r="R173" s="578"/>
      <c r="S173" s="578"/>
      <c r="T173" s="578"/>
      <c r="U173" s="578"/>
      <c r="V173" s="579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72</v>
      </c>
      <c r="Q174" s="578"/>
      <c r="R174" s="578"/>
      <c r="S174" s="578"/>
      <c r="T174" s="578"/>
      <c r="U174" s="578"/>
      <c r="V174" s="579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296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299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72</v>
      </c>
      <c r="Q183" s="578"/>
      <c r="R183" s="578"/>
      <c r="S183" s="578"/>
      <c r="T183" s="578"/>
      <c r="U183" s="578"/>
      <c r="V183" s="579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72</v>
      </c>
      <c r="Q184" s="578"/>
      <c r="R184" s="578"/>
      <c r="S184" s="578"/>
      <c r="T184" s="578"/>
      <c r="U184" s="578"/>
      <c r="V184" s="579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139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72</v>
      </c>
      <c r="Q199" s="578"/>
      <c r="R199" s="578"/>
      <c r="S199" s="578"/>
      <c r="T199" s="578"/>
      <c r="U199" s="578"/>
      <c r="V199" s="579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72</v>
      </c>
      <c r="Q200" s="578"/>
      <c r="R200" s="578"/>
      <c r="S200" s="578"/>
      <c r="T200" s="578"/>
      <c r="U200" s="578"/>
      <c r="V200" s="579"/>
      <c r="W200" s="37" t="s">
        <v>70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70</v>
      </c>
      <c r="X207" s="563">
        <v>10.8</v>
      </c>
      <c r="Y207" s="564">
        <f t="shared" si="31"/>
        <v>12</v>
      </c>
      <c r="Z207" s="36">
        <f t="shared" si="36"/>
        <v>3.2550000000000003E-2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11.934000000000003</v>
      </c>
      <c r="BN207" s="64">
        <f t="shared" si="33"/>
        <v>13.260000000000002</v>
      </c>
      <c r="BO207" s="64">
        <f t="shared" si="34"/>
        <v>2.4725274725274731E-2</v>
      </c>
      <c r="BP207" s="64">
        <f t="shared" si="35"/>
        <v>2.7472527472527476E-2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72</v>
      </c>
      <c r="Q211" s="578"/>
      <c r="R211" s="578"/>
      <c r="S211" s="578"/>
      <c r="T211" s="578"/>
      <c r="U211" s="578"/>
      <c r="V211" s="579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4.5000000000000009</v>
      </c>
      <c r="Y211" s="565">
        <f>IFERROR(Y202/H202,"0")+IFERROR(Y203/H203,"0")+IFERROR(Y204/H204,"0")+IFERROR(Y205/H205,"0")+IFERROR(Y206/H206,"0")+IFERROR(Y207/H207,"0")+IFERROR(Y208/H208,"0")+IFERROR(Y209/H209,"0")+IFERROR(Y210/H210,"0")</f>
        <v>5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3.2550000000000003E-2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72</v>
      </c>
      <c r="Q212" s="578"/>
      <c r="R212" s="578"/>
      <c r="S212" s="578"/>
      <c r="T212" s="578"/>
      <c r="U212" s="578"/>
      <c r="V212" s="579"/>
      <c r="W212" s="37" t="s">
        <v>70</v>
      </c>
      <c r="X212" s="565">
        <f>IFERROR(SUM(X202:X210),"0")</f>
        <v>10.8</v>
      </c>
      <c r="Y212" s="565">
        <f>IFERROR(SUM(Y202:Y210),"0")</f>
        <v>12</v>
      </c>
      <c r="Z212" s="37"/>
      <c r="AA212" s="566"/>
      <c r="AB212" s="566"/>
      <c r="AC212" s="566"/>
    </row>
    <row r="213" spans="1:68" ht="14.25" customHeight="1" x14ac:dyDescent="0.25">
      <c r="A213" s="575" t="s">
        <v>174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0" t="s">
        <v>360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72</v>
      </c>
      <c r="Q227" s="578"/>
      <c r="R227" s="578"/>
      <c r="S227" s="578"/>
      <c r="T227" s="578"/>
      <c r="U227" s="578"/>
      <c r="V227" s="579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72</v>
      </c>
      <c r="Q228" s="578"/>
      <c r="R228" s="578"/>
      <c r="S228" s="578"/>
      <c r="T228" s="578"/>
      <c r="U228" s="578"/>
      <c r="V228" s="579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5" t="s">
        <v>139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383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2" t="s">
        <v>386</v>
      </c>
      <c r="Q235" s="568"/>
      <c r="R235" s="568"/>
      <c r="S235" s="568"/>
      <c r="T235" s="569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72</v>
      </c>
      <c r="Q236" s="578"/>
      <c r="R236" s="578"/>
      <c r="S236" s="578"/>
      <c r="T236" s="578"/>
      <c r="U236" s="578"/>
      <c r="V236" s="579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72</v>
      </c>
      <c r="Q237" s="578"/>
      <c r="R237" s="578"/>
      <c r="S237" s="578"/>
      <c r="T237" s="578"/>
      <c r="U237" s="578"/>
      <c r="V237" s="579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388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0" t="s">
        <v>394</v>
      </c>
      <c r="Q240" s="568"/>
      <c r="R240" s="568"/>
      <c r="S240" s="568"/>
      <c r="T240" s="569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395</v>
      </c>
      <c r="B241" s="54" t="s">
        <v>396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397</v>
      </c>
      <c r="B242" s="54" t="s">
        <v>398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399</v>
      </c>
      <c r="B243" s="54" t="s">
        <v>400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72</v>
      </c>
      <c r="Q244" s="578"/>
      <c r="R244" s="578"/>
      <c r="S244" s="578"/>
      <c r="T244" s="578"/>
      <c r="U244" s="578"/>
      <c r="V244" s="579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72</v>
      </c>
      <c r="Q245" s="578"/>
      <c r="R245" s="578"/>
      <c r="S245" s="578"/>
      <c r="T245" s="578"/>
      <c r="U245" s="578"/>
      <c r="V245" s="579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401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402</v>
      </c>
      <c r="B248" s="54" t="s">
        <v>403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70</v>
      </c>
      <c r="X248" s="563">
        <v>30</v>
      </c>
      <c r="Y248" s="564">
        <f>IFERROR(IF(X248="",0,CEILING((X248/$H248),1)*$H248),"")</f>
        <v>32.400000000000006</v>
      </c>
      <c r="Z248" s="36">
        <f>IFERROR(IF(Y248=0,"",ROUNDUP(Y248/H248,0)*0.01898),"")</f>
        <v>5.6940000000000004E-2</v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31.208333333333329</v>
      </c>
      <c r="BN248" s="64">
        <f>IFERROR(Y248*I248/H248,"0")</f>
        <v>33.705000000000005</v>
      </c>
      <c r="BO248" s="64">
        <f>IFERROR(1/J248*(X248/H248),"0")</f>
        <v>4.3402777777777776E-2</v>
      </c>
      <c r="BP248" s="64">
        <f>IFERROR(1/J248*(Y248/H248),"0")</f>
        <v>4.6875000000000007E-2</v>
      </c>
    </row>
    <row r="249" spans="1:68" ht="27" customHeight="1" x14ac:dyDescent="0.25">
      <c r="A249" s="54" t="s">
        <v>405</v>
      </c>
      <c r="B249" s="54" t="s">
        <v>406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70</v>
      </c>
      <c r="X249" s="563">
        <v>50</v>
      </c>
      <c r="Y249" s="564">
        <f>IFERROR(IF(X249="",0,CEILING((X249/$H249),1)*$H249),"")</f>
        <v>54</v>
      </c>
      <c r="Z249" s="36">
        <f>IFERROR(IF(Y249=0,"",ROUNDUP(Y249/H249,0)*0.01898),"")</f>
        <v>9.4899999999999998E-2</v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52.013888888888886</v>
      </c>
      <c r="BN249" s="64">
        <f>IFERROR(Y249*I249/H249,"0")</f>
        <v>56.17499999999999</v>
      </c>
      <c r="BO249" s="64">
        <f>IFERROR(1/J249*(X249/H249),"0")</f>
        <v>7.2337962962962965E-2</v>
      </c>
      <c r="BP249" s="64">
        <f>IFERROR(1/J249*(Y249/H249),"0")</f>
        <v>7.8125E-2</v>
      </c>
    </row>
    <row r="250" spans="1:68" ht="37.5" customHeight="1" x14ac:dyDescent="0.25">
      <c r="A250" s="54" t="s">
        <v>408</v>
      </c>
      <c r="B250" s="54" t="s">
        <v>409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411</v>
      </c>
      <c r="B251" s="54" t="s">
        <v>412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414</v>
      </c>
      <c r="B252" s="54" t="s">
        <v>415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70</v>
      </c>
      <c r="X252" s="563">
        <v>8</v>
      </c>
      <c r="Y252" s="564">
        <f>IFERROR(IF(X252="",0,CEILING((X252/$H252),1)*$H252),"")</f>
        <v>8</v>
      </c>
      <c r="Z252" s="36">
        <f>IFERROR(IF(Y252=0,"",ROUNDUP(Y252/H252,0)*0.00902),"")</f>
        <v>1.804E-2</v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8.42</v>
      </c>
      <c r="BN252" s="64">
        <f>IFERROR(Y252*I252/H252,"0")</f>
        <v>8.42</v>
      </c>
      <c r="BO252" s="64">
        <f>IFERROR(1/J252*(X252/H252),"0")</f>
        <v>1.5151515151515152E-2</v>
      </c>
      <c r="BP252" s="64">
        <f>IFERROR(1/J252*(Y252/H252),"0")</f>
        <v>1.5151515151515152E-2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72</v>
      </c>
      <c r="Q253" s="578"/>
      <c r="R253" s="578"/>
      <c r="S253" s="578"/>
      <c r="T253" s="578"/>
      <c r="U253" s="578"/>
      <c r="V253" s="579"/>
      <c r="W253" s="37" t="s">
        <v>73</v>
      </c>
      <c r="X253" s="565">
        <f>IFERROR(X248/H248,"0")+IFERROR(X249/H249,"0")+IFERROR(X250/H250,"0")+IFERROR(X251/H251,"0")+IFERROR(X252/H252,"0")</f>
        <v>9.4074074074074083</v>
      </c>
      <c r="Y253" s="565">
        <f>IFERROR(Y248/H248,"0")+IFERROR(Y249/H249,"0")+IFERROR(Y250/H250,"0")+IFERROR(Y251/H251,"0")+IFERROR(Y252/H252,"0")</f>
        <v>10</v>
      </c>
      <c r="Z253" s="565">
        <f>IFERROR(IF(Z248="",0,Z248),"0")+IFERROR(IF(Z249="",0,Z249),"0")+IFERROR(IF(Z250="",0,Z250),"0")+IFERROR(IF(Z251="",0,Z251),"0")+IFERROR(IF(Z252="",0,Z252),"0")</f>
        <v>0.16988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72</v>
      </c>
      <c r="Q254" s="578"/>
      <c r="R254" s="578"/>
      <c r="S254" s="578"/>
      <c r="T254" s="578"/>
      <c r="U254" s="578"/>
      <c r="V254" s="579"/>
      <c r="W254" s="37" t="s">
        <v>70</v>
      </c>
      <c r="X254" s="565">
        <f>IFERROR(SUM(X248:X252),"0")</f>
        <v>88</v>
      </c>
      <c r="Y254" s="565">
        <f>IFERROR(SUM(Y248:Y252),"0")</f>
        <v>94.4</v>
      </c>
      <c r="Z254" s="37"/>
      <c r="AA254" s="566"/>
      <c r="AB254" s="566"/>
      <c r="AC254" s="566"/>
    </row>
    <row r="255" spans="1:68" ht="16.5" customHeight="1" x14ac:dyDescent="0.25">
      <c r="A255" s="580" t="s">
        <v>417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418</v>
      </c>
      <c r="B257" s="54" t="s">
        <v>419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420</v>
      </c>
      <c r="B258" s="54" t="s">
        <v>421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423</v>
      </c>
      <c r="B259" s="54" t="s">
        <v>424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426</v>
      </c>
      <c r="B260" s="54" t="s">
        <v>427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9" t="s">
        <v>428</v>
      </c>
      <c r="Q260" s="568"/>
      <c r="R260" s="568"/>
      <c r="S260" s="568"/>
      <c r="T260" s="569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72</v>
      </c>
      <c r="Q261" s="578"/>
      <c r="R261" s="578"/>
      <c r="S261" s="578"/>
      <c r="T261" s="578"/>
      <c r="U261" s="578"/>
      <c r="V261" s="579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72</v>
      </c>
      <c r="Q262" s="578"/>
      <c r="R262" s="578"/>
      <c r="S262" s="578"/>
      <c r="T262" s="578"/>
      <c r="U262" s="578"/>
      <c r="V262" s="579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430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431</v>
      </c>
      <c r="B265" s="54" t="s">
        <v>432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434</v>
      </c>
      <c r="B266" s="54" t="s">
        <v>435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437</v>
      </c>
      <c r="B267" s="54" t="s">
        <v>438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72</v>
      </c>
      <c r="Q268" s="578"/>
      <c r="R268" s="578"/>
      <c r="S268" s="578"/>
      <c r="T268" s="578"/>
      <c r="U268" s="578"/>
      <c r="V268" s="579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72</v>
      </c>
      <c r="Q269" s="578"/>
      <c r="R269" s="578"/>
      <c r="S269" s="578"/>
      <c r="T269" s="578"/>
      <c r="U269" s="578"/>
      <c r="V269" s="579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customHeight="1" x14ac:dyDescent="0.25">
      <c r="A270" s="580" t="s">
        <v>440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441</v>
      </c>
      <c r="B272" s="54" t="s">
        <v>442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444</v>
      </c>
      <c r="B276" s="54" t="s">
        <v>445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72</v>
      </c>
      <c r="Q277" s="578"/>
      <c r="R277" s="578"/>
      <c r="S277" s="578"/>
      <c r="T277" s="578"/>
      <c r="U277" s="578"/>
      <c r="V277" s="579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72</v>
      </c>
      <c r="Q278" s="578"/>
      <c r="R278" s="578"/>
      <c r="S278" s="578"/>
      <c r="T278" s="578"/>
      <c r="U278" s="578"/>
      <c r="V278" s="579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447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448</v>
      </c>
      <c r="B281" s="54" t="s">
        <v>449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452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453</v>
      </c>
      <c r="B286" s="54" t="s">
        <v>454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70</v>
      </c>
      <c r="X286" s="563">
        <v>50</v>
      </c>
      <c r="Y286" s="564">
        <f t="shared" ref="Y286:Y291" si="42">IFERROR(IF(X286="",0,CEILING((X286/$H286),1)*$H286),"")</f>
        <v>54</v>
      </c>
      <c r="Z286" s="36">
        <f>IFERROR(IF(Y286=0,"",ROUNDUP(Y286/H286,0)*0.01898),"")</f>
        <v>9.4899999999999998E-2</v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52.013888888888886</v>
      </c>
      <c r="BN286" s="64">
        <f t="shared" ref="BN286:BN291" si="44">IFERROR(Y286*I286/H286,"0")</f>
        <v>56.17499999999999</v>
      </c>
      <c r="BO286" s="64">
        <f t="shared" ref="BO286:BO291" si="45">IFERROR(1/J286*(X286/H286),"0")</f>
        <v>7.2337962962962965E-2</v>
      </c>
      <c r="BP286" s="64">
        <f t="shared" ref="BP286:BP291" si="46">IFERROR(1/J286*(Y286/H286),"0")</f>
        <v>7.8125E-2</v>
      </c>
    </row>
    <row r="287" spans="1:68" ht="27" customHeight="1" x14ac:dyDescent="0.25">
      <c r="A287" s="54" t="s">
        <v>456</v>
      </c>
      <c r="B287" s="54" t="s">
        <v>457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70</v>
      </c>
      <c r="X287" s="563">
        <v>200</v>
      </c>
      <c r="Y287" s="564">
        <f t="shared" si="42"/>
        <v>205.20000000000002</v>
      </c>
      <c r="Z287" s="36">
        <f>IFERROR(IF(Y287=0,"",ROUNDUP(Y287/H287,0)*0.01898),"")</f>
        <v>0.36062</v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208.05555555555554</v>
      </c>
      <c r="BN287" s="64">
        <f t="shared" si="44"/>
        <v>213.46499999999997</v>
      </c>
      <c r="BO287" s="64">
        <f t="shared" si="45"/>
        <v>0.28935185185185186</v>
      </c>
      <c r="BP287" s="64">
        <f t="shared" si="46"/>
        <v>0.296875</v>
      </c>
    </row>
    <row r="288" spans="1:68" ht="27" customHeight="1" x14ac:dyDescent="0.25">
      <c r="A288" s="54" t="s">
        <v>456</v>
      </c>
      <c r="B288" s="54" t="s">
        <v>459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70</v>
      </c>
      <c r="X290" s="563">
        <v>12</v>
      </c>
      <c r="Y290" s="564">
        <f t="shared" si="42"/>
        <v>12</v>
      </c>
      <c r="Z290" s="36">
        <f>IFERROR(IF(Y290=0,"",ROUNDUP(Y290/H290,0)*0.00902),"")</f>
        <v>2.7060000000000001E-2</v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12.629999999999999</v>
      </c>
      <c r="BN290" s="64">
        <f t="shared" si="44"/>
        <v>12.629999999999999</v>
      </c>
      <c r="BO290" s="64">
        <f t="shared" si="45"/>
        <v>2.2727272727272728E-2</v>
      </c>
      <c r="BP290" s="64">
        <f t="shared" si="46"/>
        <v>2.2727272727272728E-2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70</v>
      </c>
      <c r="X291" s="563">
        <v>28</v>
      </c>
      <c r="Y291" s="564">
        <f t="shared" si="42"/>
        <v>28</v>
      </c>
      <c r="Z291" s="36">
        <f>IFERROR(IF(Y291=0,"",ROUNDUP(Y291/H291,0)*0.00902),"")</f>
        <v>6.3140000000000002E-2</v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29.47</v>
      </c>
      <c r="BN291" s="64">
        <f t="shared" si="44"/>
        <v>29.47</v>
      </c>
      <c r="BO291" s="64">
        <f t="shared" si="45"/>
        <v>5.3030303030303032E-2</v>
      </c>
      <c r="BP291" s="64">
        <f t="shared" si="46"/>
        <v>5.3030303030303032E-2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72</v>
      </c>
      <c r="Q292" s="578"/>
      <c r="R292" s="578"/>
      <c r="S292" s="578"/>
      <c r="T292" s="578"/>
      <c r="U292" s="578"/>
      <c r="V292" s="579"/>
      <c r="W292" s="37" t="s">
        <v>73</v>
      </c>
      <c r="X292" s="565">
        <f>IFERROR(X286/H286,"0")+IFERROR(X287/H287,"0")+IFERROR(X288/H288,"0")+IFERROR(X289/H289,"0")+IFERROR(X290/H290,"0")+IFERROR(X291/H291,"0")</f>
        <v>33.148148148148152</v>
      </c>
      <c r="Y292" s="565">
        <f>IFERROR(Y286/H286,"0")+IFERROR(Y287/H287,"0")+IFERROR(Y288/H288,"0")+IFERROR(Y289/H289,"0")+IFERROR(Y290/H290,"0")+IFERROR(Y291/H291,"0")</f>
        <v>34</v>
      </c>
      <c r="Z292" s="565">
        <f>IFERROR(IF(Z286="",0,Z286),"0")+IFERROR(IF(Z287="",0,Z287),"0")+IFERROR(IF(Z288="",0,Z288),"0")+IFERROR(IF(Z289="",0,Z289),"0")+IFERROR(IF(Z290="",0,Z290),"0")+IFERROR(IF(Z291="",0,Z291),"0")</f>
        <v>0.54571999999999998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72</v>
      </c>
      <c r="Q293" s="578"/>
      <c r="R293" s="578"/>
      <c r="S293" s="578"/>
      <c r="T293" s="578"/>
      <c r="U293" s="578"/>
      <c r="V293" s="579"/>
      <c r="W293" s="37" t="s">
        <v>70</v>
      </c>
      <c r="X293" s="565">
        <f>IFERROR(SUM(X286:X291),"0")</f>
        <v>290</v>
      </c>
      <c r="Y293" s="565">
        <f>IFERROR(SUM(Y286:Y291),"0")</f>
        <v>299.20000000000005</v>
      </c>
      <c r="Z293" s="37"/>
      <c r="AA293" s="566"/>
      <c r="AB293" s="566"/>
      <c r="AC293" s="566"/>
    </row>
    <row r="294" spans="1:68" ht="14.25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70</v>
      </c>
      <c r="X295" s="563">
        <v>50</v>
      </c>
      <c r="Y295" s="564">
        <f t="shared" ref="Y295:Y301" si="47">IFERROR(IF(X295="",0,CEILING((X295/$H295),1)*$H295),"")</f>
        <v>50.400000000000006</v>
      </c>
      <c r="Z295" s="36">
        <f>IFERROR(IF(Y295=0,"",ROUNDUP(Y295/H295,0)*0.00902),"")</f>
        <v>0.10824</v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53.214285714285715</v>
      </c>
      <c r="BN295" s="64">
        <f t="shared" ref="BN295:BN301" si="49">IFERROR(Y295*I295/H295,"0")</f>
        <v>53.64</v>
      </c>
      <c r="BO295" s="64">
        <f t="shared" ref="BO295:BO301" si="50">IFERROR(1/J295*(X295/H295),"0")</f>
        <v>9.0187590187590191E-2</v>
      </c>
      <c r="BP295" s="64">
        <f t="shared" ref="BP295:BP301" si="51">IFERROR(1/J295*(Y295/H295),"0")</f>
        <v>9.0909090909090912E-2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70</v>
      </c>
      <c r="X296" s="563">
        <v>80</v>
      </c>
      <c r="Y296" s="564">
        <f t="shared" si="47"/>
        <v>84</v>
      </c>
      <c r="Z296" s="36">
        <f>IFERROR(IF(Y296=0,"",ROUNDUP(Y296/H296,0)*0.00902),"")</f>
        <v>0.1804</v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85.142857142857125</v>
      </c>
      <c r="BN296" s="64">
        <f t="shared" si="49"/>
        <v>89.399999999999991</v>
      </c>
      <c r="BO296" s="64">
        <f t="shared" si="50"/>
        <v>0.14430014430014429</v>
      </c>
      <c r="BP296" s="64">
        <f t="shared" si="51"/>
        <v>0.15151515151515152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70</v>
      </c>
      <c r="X298" s="563">
        <v>10.5</v>
      </c>
      <c r="Y298" s="564">
        <f t="shared" si="47"/>
        <v>10.5</v>
      </c>
      <c r="Z298" s="36">
        <f>IFERROR(IF(Y298=0,"",ROUNDUP(Y298/H298,0)*0.00502),"")</f>
        <v>2.5100000000000001E-2</v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11.149999999999999</v>
      </c>
      <c r="BN298" s="64">
        <f t="shared" si="49"/>
        <v>11.149999999999999</v>
      </c>
      <c r="BO298" s="64">
        <f t="shared" si="50"/>
        <v>2.1367521367521368E-2</v>
      </c>
      <c r="BP298" s="64">
        <f t="shared" si="51"/>
        <v>2.1367521367521368E-2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484</v>
      </c>
      <c r="B300" s="54" t="s">
        <v>485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72</v>
      </c>
      <c r="Q302" s="578"/>
      <c r="R302" s="578"/>
      <c r="S302" s="578"/>
      <c r="T302" s="578"/>
      <c r="U302" s="578"/>
      <c r="V302" s="579"/>
      <c r="W302" s="37" t="s">
        <v>73</v>
      </c>
      <c r="X302" s="565">
        <f>IFERROR(X295/H295,"0")+IFERROR(X296/H296,"0")+IFERROR(X297/H297,"0")+IFERROR(X298/H298,"0")+IFERROR(X299/H299,"0")+IFERROR(X300/H300,"0")+IFERROR(X301/H301,"0")</f>
        <v>35.952380952380949</v>
      </c>
      <c r="Y302" s="565">
        <f>IFERROR(Y295/H295,"0")+IFERROR(Y296/H296,"0")+IFERROR(Y297/H297,"0")+IFERROR(Y298/H298,"0")+IFERROR(Y299/H299,"0")+IFERROR(Y300/H300,"0")+IFERROR(Y301/H301,"0")</f>
        <v>37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0.31374000000000002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72</v>
      </c>
      <c r="Q303" s="578"/>
      <c r="R303" s="578"/>
      <c r="S303" s="578"/>
      <c r="T303" s="578"/>
      <c r="U303" s="578"/>
      <c r="V303" s="579"/>
      <c r="W303" s="37" t="s">
        <v>70</v>
      </c>
      <c r="X303" s="565">
        <f>IFERROR(SUM(X295:X301),"0")</f>
        <v>140.5</v>
      </c>
      <c r="Y303" s="565">
        <f>IFERROR(SUM(Y295:Y301),"0")</f>
        <v>144.9</v>
      </c>
      <c r="Z303" s="37"/>
      <c r="AA303" s="566"/>
      <c r="AB303" s="566"/>
      <c r="AC303" s="566"/>
    </row>
    <row r="304" spans="1:68" ht="14.25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70</v>
      </c>
      <c r="X305" s="563">
        <v>800</v>
      </c>
      <c r="Y305" s="564">
        <f>IFERROR(IF(X305="",0,CEILING((X305/$H305),1)*$H305),"")</f>
        <v>803.4</v>
      </c>
      <c r="Z305" s="36">
        <f>IFERROR(IF(Y305=0,"",ROUNDUP(Y305/H305,0)*0.01898),"")</f>
        <v>1.9549400000000001</v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852.61538461538476</v>
      </c>
      <c r="BN305" s="64">
        <f>IFERROR(Y305*I305/H305,"0")</f>
        <v>856.23900000000003</v>
      </c>
      <c r="BO305" s="64">
        <f>IFERROR(1/J305*(X305/H305),"0")</f>
        <v>1.6025641025641026</v>
      </c>
      <c r="BP305" s="64">
        <f>IFERROR(1/J305*(Y305/H305),"0")</f>
        <v>1.609375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72</v>
      </c>
      <c r="Q310" s="578"/>
      <c r="R310" s="578"/>
      <c r="S310" s="578"/>
      <c r="T310" s="578"/>
      <c r="U310" s="578"/>
      <c r="V310" s="579"/>
      <c r="W310" s="37" t="s">
        <v>73</v>
      </c>
      <c r="X310" s="565">
        <f>IFERROR(X305/H305,"0")+IFERROR(X306/H306,"0")+IFERROR(X307/H307,"0")+IFERROR(X308/H308,"0")+IFERROR(X309/H309,"0")</f>
        <v>102.56410256410257</v>
      </c>
      <c r="Y310" s="565">
        <f>IFERROR(Y305/H305,"0")+IFERROR(Y306/H306,"0")+IFERROR(Y307/H307,"0")+IFERROR(Y308/H308,"0")+IFERROR(Y309/H309,"0")</f>
        <v>103</v>
      </c>
      <c r="Z310" s="565">
        <f>IFERROR(IF(Z305="",0,Z305),"0")+IFERROR(IF(Z306="",0,Z306),"0")+IFERROR(IF(Z307="",0,Z307),"0")+IFERROR(IF(Z308="",0,Z308),"0")+IFERROR(IF(Z309="",0,Z309),"0")</f>
        <v>1.9549400000000001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72</v>
      </c>
      <c r="Q311" s="578"/>
      <c r="R311" s="578"/>
      <c r="S311" s="578"/>
      <c r="T311" s="578"/>
      <c r="U311" s="578"/>
      <c r="V311" s="579"/>
      <c r="W311" s="37" t="s">
        <v>70</v>
      </c>
      <c r="X311" s="565">
        <f>IFERROR(SUM(X305:X309),"0")</f>
        <v>800</v>
      </c>
      <c r="Y311" s="565">
        <f>IFERROR(SUM(Y305:Y309),"0")</f>
        <v>803.4</v>
      </c>
      <c r="Z311" s="37"/>
      <c r="AA311" s="566"/>
      <c r="AB311" s="566"/>
      <c r="AC311" s="566"/>
    </row>
    <row r="312" spans="1:68" ht="14.25" customHeight="1" x14ac:dyDescent="0.25">
      <c r="A312" s="575" t="s">
        <v>174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70</v>
      </c>
      <c r="X314" s="563">
        <v>56</v>
      </c>
      <c r="Y314" s="564">
        <f>IFERROR(IF(X314="",0,CEILING((X314/$H314),1)*$H314),"")</f>
        <v>62.4</v>
      </c>
      <c r="Z314" s="36">
        <f>IFERROR(IF(Y314=0,"",ROUNDUP(Y314/H314,0)*0.01898),"")</f>
        <v>0.15184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59.726153846153849</v>
      </c>
      <c r="BN314" s="64">
        <f>IFERROR(Y314*I314/H314,"0")</f>
        <v>66.552000000000007</v>
      </c>
      <c r="BO314" s="64">
        <f>IFERROR(1/J314*(X314/H314),"0")</f>
        <v>0.11217948717948718</v>
      </c>
      <c r="BP314" s="64">
        <f>IFERROR(1/J314*(Y314/H314),"0")</f>
        <v>0.125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70</v>
      </c>
      <c r="X315" s="563">
        <v>33</v>
      </c>
      <c r="Y315" s="564">
        <f>IFERROR(IF(X315="",0,CEILING((X315/$H315),1)*$H315),"")</f>
        <v>33.6</v>
      </c>
      <c r="Z315" s="36">
        <f>IFERROR(IF(Y315=0,"",ROUNDUP(Y315/H315,0)*0.01898),"")</f>
        <v>7.5920000000000001E-2</v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35.038928571428571</v>
      </c>
      <c r="BN315" s="64">
        <f>IFERROR(Y315*I315/H315,"0")</f>
        <v>35.676000000000002</v>
      </c>
      <c r="BO315" s="64">
        <f>IFERROR(1/J315*(X315/H315),"0")</f>
        <v>6.1383928571428568E-2</v>
      </c>
      <c r="BP315" s="64">
        <f>IFERROR(1/J315*(Y315/H315),"0")</f>
        <v>6.25E-2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65">
        <f>IFERROR(X313/H313,"0")+IFERROR(X314/H314,"0")+IFERROR(X315/H315,"0")</f>
        <v>11.108058608058608</v>
      </c>
      <c r="Y316" s="565">
        <f>IFERROR(Y313/H313,"0")+IFERROR(Y314/H314,"0")+IFERROR(Y315/H315,"0")</f>
        <v>12</v>
      </c>
      <c r="Z316" s="565">
        <f>IFERROR(IF(Z313="",0,Z313),"0")+IFERROR(IF(Z314="",0,Z314),"0")+IFERROR(IF(Z315="",0,Z315),"0")</f>
        <v>0.22776000000000002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65">
        <f>IFERROR(SUM(X313:X315),"0")</f>
        <v>89</v>
      </c>
      <c r="Y317" s="565">
        <f>IFERROR(SUM(Y313:Y315),"0")</f>
        <v>96</v>
      </c>
      <c r="Z317" s="37"/>
      <c r="AA317" s="566"/>
      <c r="AB317" s="566"/>
      <c r="AC317" s="566"/>
    </row>
    <row r="318" spans="1:68" ht="14.25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9" t="s">
        <v>515</v>
      </c>
      <c r="Q319" s="568"/>
      <c r="R319" s="568"/>
      <c r="S319" s="568"/>
      <c r="T319" s="569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7" t="s">
        <v>519</v>
      </c>
      <c r="Q320" s="568"/>
      <c r="R320" s="568"/>
      <c r="S320" s="568"/>
      <c r="T320" s="569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70</v>
      </c>
      <c r="X322" s="563">
        <v>5.1000000000000014</v>
      </c>
      <c r="Y322" s="564">
        <f>IFERROR(IF(X322="",0,CEILING((X322/$H322),1)*$H322),"")</f>
        <v>5.0999999999999996</v>
      </c>
      <c r="Z322" s="36">
        <f>IFERROR(IF(Y322=0,"",ROUNDUP(Y322/H322,0)*0.00651),"")</f>
        <v>1.302E-2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5.7600000000000025</v>
      </c>
      <c r="BN322" s="64">
        <f>IFERROR(Y322*I322/H322,"0")</f>
        <v>5.76</v>
      </c>
      <c r="BO322" s="64">
        <f>IFERROR(1/J322*(X322/H322),"0")</f>
        <v>1.0989010989010995E-2</v>
      </c>
      <c r="BP322" s="64">
        <f>IFERROR(1/J322*(Y322/H322),"0")</f>
        <v>1.098901098901099E-2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72</v>
      </c>
      <c r="Q323" s="578"/>
      <c r="R323" s="578"/>
      <c r="S323" s="578"/>
      <c r="T323" s="578"/>
      <c r="U323" s="578"/>
      <c r="V323" s="579"/>
      <c r="W323" s="37" t="s">
        <v>73</v>
      </c>
      <c r="X323" s="565">
        <f>IFERROR(X319/H319,"0")+IFERROR(X320/H320,"0")+IFERROR(X321/H321,"0")+IFERROR(X322/H322,"0")</f>
        <v>2.0000000000000009</v>
      </c>
      <c r="Y323" s="565">
        <f>IFERROR(Y319/H319,"0")+IFERROR(Y320/H320,"0")+IFERROR(Y321/H321,"0")+IFERROR(Y322/H322,"0")</f>
        <v>2</v>
      </c>
      <c r="Z323" s="565">
        <f>IFERROR(IF(Z319="",0,Z319),"0")+IFERROR(IF(Z320="",0,Z320),"0")+IFERROR(IF(Z321="",0,Z321),"0")+IFERROR(IF(Z322="",0,Z322),"0")</f>
        <v>1.302E-2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72</v>
      </c>
      <c r="Q324" s="578"/>
      <c r="R324" s="578"/>
      <c r="S324" s="578"/>
      <c r="T324" s="578"/>
      <c r="U324" s="578"/>
      <c r="V324" s="579"/>
      <c r="W324" s="37" t="s">
        <v>70</v>
      </c>
      <c r="X324" s="565">
        <f>IFERROR(SUM(X319:X322),"0")</f>
        <v>5.1000000000000014</v>
      </c>
      <c r="Y324" s="565">
        <f>IFERROR(SUM(Y319:Y322),"0")</f>
        <v>5.0999999999999996</v>
      </c>
      <c r="Z324" s="37"/>
      <c r="AA324" s="566"/>
      <c r="AB324" s="566"/>
      <c r="AC324" s="566"/>
    </row>
    <row r="325" spans="1:68" ht="14.25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70</v>
      </c>
      <c r="X333" s="563">
        <v>31</v>
      </c>
      <c r="Y333" s="564">
        <f>IFERROR(IF(X333="",0,CEILING((X333/$H333),1)*$H333),"")</f>
        <v>32.4</v>
      </c>
      <c r="Z333" s="36">
        <f>IFERROR(IF(Y333=0,"",ROUNDUP(Y333/H333,0)*0.01898),"")</f>
        <v>7.5920000000000001E-2</v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32.986296296296295</v>
      </c>
      <c r="BN333" s="64">
        <f>IFERROR(Y333*I333/H333,"0")</f>
        <v>34.475999999999999</v>
      </c>
      <c r="BO333" s="64">
        <f>IFERROR(1/J333*(X333/H333),"0")</f>
        <v>5.9799382716049385E-2</v>
      </c>
      <c r="BP333" s="64">
        <f>IFERROR(1/J333*(Y333/H333),"0")</f>
        <v>6.25E-2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70</v>
      </c>
      <c r="X334" s="563">
        <v>4.1999999999999993</v>
      </c>
      <c r="Y334" s="564">
        <f>IFERROR(IF(X334="",0,CEILING((X334/$H334),1)*$H334),"")</f>
        <v>4.2</v>
      </c>
      <c r="Z334" s="36">
        <f>IFERROR(IF(Y334=0,"",ROUNDUP(Y334/H334,0)*0.00651),"")</f>
        <v>1.302E-2</v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4.7039999999999988</v>
      </c>
      <c r="BN334" s="64">
        <f>IFERROR(Y334*I334/H334,"0")</f>
        <v>4.7039999999999997</v>
      </c>
      <c r="BO334" s="64">
        <f>IFERROR(1/J334*(X334/H334),"0")</f>
        <v>1.0989010989010988E-2</v>
      </c>
      <c r="BP334" s="64">
        <f>IFERROR(1/J334*(Y334/H334),"0")</f>
        <v>1.098901098901099E-2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70</v>
      </c>
      <c r="X335" s="563">
        <v>2.1</v>
      </c>
      <c r="Y335" s="564">
        <f>IFERROR(IF(X335="",0,CEILING((X335/$H335),1)*$H335),"")</f>
        <v>2.1</v>
      </c>
      <c r="Z335" s="36">
        <f>IFERROR(IF(Y335=0,"",ROUNDUP(Y335/H335,0)*0.00651),"")</f>
        <v>6.5100000000000002E-3</v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2.34</v>
      </c>
      <c r="BN335" s="64">
        <f>IFERROR(Y335*I335/H335,"0")</f>
        <v>2.34</v>
      </c>
      <c r="BO335" s="64">
        <f>IFERROR(1/J335*(X335/H335),"0")</f>
        <v>5.4945054945054949E-3</v>
      </c>
      <c r="BP335" s="64">
        <f>IFERROR(1/J335*(Y335/H335),"0")</f>
        <v>5.4945054945054949E-3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72</v>
      </c>
      <c r="Q336" s="578"/>
      <c r="R336" s="578"/>
      <c r="S336" s="578"/>
      <c r="T336" s="578"/>
      <c r="U336" s="578"/>
      <c r="V336" s="579"/>
      <c r="W336" s="37" t="s">
        <v>73</v>
      </c>
      <c r="X336" s="565">
        <f>IFERROR(X333/H333,"0")+IFERROR(X334/H334,"0")+IFERROR(X335/H335,"0")</f>
        <v>6.8271604938271597</v>
      </c>
      <c r="Y336" s="565">
        <f>IFERROR(Y333/H333,"0")+IFERROR(Y334/H334,"0")+IFERROR(Y335/H335,"0")</f>
        <v>7</v>
      </c>
      <c r="Z336" s="565">
        <f>IFERROR(IF(Z333="",0,Z333),"0")+IFERROR(IF(Z334="",0,Z334),"0")+IFERROR(IF(Z335="",0,Z335),"0")</f>
        <v>9.5450000000000007E-2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72</v>
      </c>
      <c r="Q337" s="578"/>
      <c r="R337" s="578"/>
      <c r="S337" s="578"/>
      <c r="T337" s="578"/>
      <c r="U337" s="578"/>
      <c r="V337" s="579"/>
      <c r="W337" s="37" t="s">
        <v>70</v>
      </c>
      <c r="X337" s="565">
        <f>IFERROR(SUM(X333:X335),"0")</f>
        <v>37.300000000000004</v>
      </c>
      <c r="Y337" s="565">
        <f>IFERROR(SUM(Y333:Y335),"0")</f>
        <v>38.700000000000003</v>
      </c>
      <c r="Z337" s="37"/>
      <c r="AA337" s="566"/>
      <c r="AB337" s="566"/>
      <c r="AC337" s="566"/>
    </row>
    <row r="338" spans="1:68" ht="27.75" customHeight="1" x14ac:dyDescent="0.2">
      <c r="A338" s="627" t="s">
        <v>544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70</v>
      </c>
      <c r="X341" s="563">
        <v>30</v>
      </c>
      <c r="Y341" s="564">
        <f t="shared" ref="Y341:Y347" si="52">IFERROR(IF(X341="",0,CEILING((X341/$H341),1)*$H341),"")</f>
        <v>30</v>
      </c>
      <c r="Z341" s="36">
        <f>IFERROR(IF(Y341=0,"",ROUNDUP(Y341/H341,0)*0.02175),"")</f>
        <v>4.3499999999999997E-2</v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30.96</v>
      </c>
      <c r="BN341" s="64">
        <f t="shared" ref="BN341:BN347" si="54">IFERROR(Y341*I341/H341,"0")</f>
        <v>30.96</v>
      </c>
      <c r="BO341" s="64">
        <f t="shared" ref="BO341:BO347" si="55">IFERROR(1/J341*(X341/H341),"0")</f>
        <v>4.1666666666666664E-2</v>
      </c>
      <c r="BP341" s="64">
        <f t="shared" ref="BP341:BP347" si="56">IFERROR(1/J341*(Y341/H341),"0")</f>
        <v>4.1666666666666664E-2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70</v>
      </c>
      <c r="X342" s="563">
        <v>90</v>
      </c>
      <c r="Y342" s="564">
        <f t="shared" si="52"/>
        <v>90</v>
      </c>
      <c r="Z342" s="36">
        <f>IFERROR(IF(Y342=0,"",ROUNDUP(Y342/H342,0)*0.02175),"")</f>
        <v>0.1305</v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92.88000000000001</v>
      </c>
      <c r="BN342" s="64">
        <f t="shared" si="54"/>
        <v>92.88000000000001</v>
      </c>
      <c r="BO342" s="64">
        <f t="shared" si="55"/>
        <v>0.125</v>
      </c>
      <c r="BP342" s="64">
        <f t="shared" si="56"/>
        <v>0.125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70</v>
      </c>
      <c r="X343" s="563">
        <v>500</v>
      </c>
      <c r="Y343" s="564">
        <f t="shared" si="52"/>
        <v>510</v>
      </c>
      <c r="Z343" s="36">
        <f>IFERROR(IF(Y343=0,"",ROUNDUP(Y343/H343,0)*0.02175),"")</f>
        <v>0.73949999999999994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516</v>
      </c>
      <c r="BN343" s="64">
        <f t="shared" si="54"/>
        <v>526.32000000000005</v>
      </c>
      <c r="BO343" s="64">
        <f t="shared" si="55"/>
        <v>0.69444444444444442</v>
      </c>
      <c r="BP343" s="64">
        <f t="shared" si="56"/>
        <v>0.70833333333333326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70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72</v>
      </c>
      <c r="Q348" s="578"/>
      <c r="R348" s="578"/>
      <c r="S348" s="578"/>
      <c r="T348" s="578"/>
      <c r="U348" s="578"/>
      <c r="V348" s="579"/>
      <c r="W348" s="37" t="s">
        <v>73</v>
      </c>
      <c r="X348" s="565">
        <f>IFERROR(X341/H341,"0")+IFERROR(X342/H342,"0")+IFERROR(X343/H343,"0")+IFERROR(X344/H344,"0")+IFERROR(X345/H345,"0")+IFERROR(X346/H346,"0")+IFERROR(X347/H347,"0")</f>
        <v>41.333333333333336</v>
      </c>
      <c r="Y348" s="565">
        <f>IFERROR(Y341/H341,"0")+IFERROR(Y342/H342,"0")+IFERROR(Y343/H343,"0")+IFERROR(Y344/H344,"0")+IFERROR(Y345/H345,"0")+IFERROR(Y346/H346,"0")+IFERROR(Y347/H347,"0")</f>
        <v>42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0.91349999999999998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72</v>
      </c>
      <c r="Q349" s="578"/>
      <c r="R349" s="578"/>
      <c r="S349" s="578"/>
      <c r="T349" s="578"/>
      <c r="U349" s="578"/>
      <c r="V349" s="579"/>
      <c r="W349" s="37" t="s">
        <v>70</v>
      </c>
      <c r="X349" s="565">
        <f>IFERROR(SUM(X341:X347),"0")</f>
        <v>620</v>
      </c>
      <c r="Y349" s="565">
        <f>IFERROR(SUM(Y341:Y347),"0")</f>
        <v>630</v>
      </c>
      <c r="Z349" s="37"/>
      <c r="AA349" s="566"/>
      <c r="AB349" s="566"/>
      <c r="AC349" s="566"/>
    </row>
    <row r="350" spans="1:68" ht="14.25" customHeight="1" x14ac:dyDescent="0.25">
      <c r="A350" s="575" t="s">
        <v>139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70</v>
      </c>
      <c r="X351" s="563">
        <v>500</v>
      </c>
      <c r="Y351" s="564">
        <f>IFERROR(IF(X351="",0,CEILING((X351/$H351),1)*$H351),"")</f>
        <v>510</v>
      </c>
      <c r="Z351" s="36">
        <f>IFERROR(IF(Y351=0,"",ROUNDUP(Y351/H351,0)*0.02175),"")</f>
        <v>0.73949999999999994</v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516</v>
      </c>
      <c r="BN351" s="64">
        <f>IFERROR(Y351*I351/H351,"0")</f>
        <v>526.32000000000005</v>
      </c>
      <c r="BO351" s="64">
        <f>IFERROR(1/J351*(X351/H351),"0")</f>
        <v>0.69444444444444442</v>
      </c>
      <c r="BP351" s="64">
        <f>IFERROR(1/J351*(Y351/H351),"0")</f>
        <v>0.70833333333333326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72</v>
      </c>
      <c r="Q353" s="578"/>
      <c r="R353" s="578"/>
      <c r="S353" s="578"/>
      <c r="T353" s="578"/>
      <c r="U353" s="578"/>
      <c r="V353" s="579"/>
      <c r="W353" s="37" t="s">
        <v>73</v>
      </c>
      <c r="X353" s="565">
        <f>IFERROR(X351/H351,"0")+IFERROR(X352/H352,"0")</f>
        <v>33.333333333333336</v>
      </c>
      <c r="Y353" s="565">
        <f>IFERROR(Y351/H351,"0")+IFERROR(Y352/H352,"0")</f>
        <v>34</v>
      </c>
      <c r="Z353" s="565">
        <f>IFERROR(IF(Z351="",0,Z351),"0")+IFERROR(IF(Z352="",0,Z352),"0")</f>
        <v>0.73949999999999994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72</v>
      </c>
      <c r="Q354" s="578"/>
      <c r="R354" s="578"/>
      <c r="S354" s="578"/>
      <c r="T354" s="578"/>
      <c r="U354" s="578"/>
      <c r="V354" s="579"/>
      <c r="W354" s="37" t="s">
        <v>70</v>
      </c>
      <c r="X354" s="565">
        <f>IFERROR(SUM(X351:X352),"0")</f>
        <v>500</v>
      </c>
      <c r="Y354" s="565">
        <f>IFERROR(SUM(Y351:Y352),"0")</f>
        <v>510</v>
      </c>
      <c r="Z354" s="37"/>
      <c r="AA354" s="566"/>
      <c r="AB354" s="566"/>
      <c r="AC354" s="566"/>
    </row>
    <row r="355" spans="1:68" ht="14.25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72</v>
      </c>
      <c r="Q358" s="578"/>
      <c r="R358" s="578"/>
      <c r="S358" s="578"/>
      <c r="T358" s="578"/>
      <c r="U358" s="578"/>
      <c r="V358" s="579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72</v>
      </c>
      <c r="Q359" s="578"/>
      <c r="R359" s="578"/>
      <c r="S359" s="578"/>
      <c r="T359" s="578"/>
      <c r="U359" s="578"/>
      <c r="V359" s="579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customHeight="1" x14ac:dyDescent="0.25">
      <c r="A360" s="575" t="s">
        <v>174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72</v>
      </c>
      <c r="Q362" s="578"/>
      <c r="R362" s="578"/>
      <c r="S362" s="578"/>
      <c r="T362" s="578"/>
      <c r="U362" s="578"/>
      <c r="V362" s="579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72</v>
      </c>
      <c r="Q363" s="578"/>
      <c r="R363" s="578"/>
      <c r="S363" s="578"/>
      <c r="T363" s="578"/>
      <c r="U363" s="578"/>
      <c r="V363" s="579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customHeight="1" x14ac:dyDescent="0.25">
      <c r="A364" s="580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580</v>
      </c>
      <c r="B366" s="54" t="s">
        <v>581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72</v>
      </c>
      <c r="Q370" s="578"/>
      <c r="R370" s="578"/>
      <c r="S370" s="578"/>
      <c r="T370" s="578"/>
      <c r="U370" s="578"/>
      <c r="V370" s="579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72</v>
      </c>
      <c r="Q371" s="578"/>
      <c r="R371" s="578"/>
      <c r="S371" s="578"/>
      <c r="T371" s="578"/>
      <c r="U371" s="578"/>
      <c r="V371" s="579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590</v>
      </c>
      <c r="B373" s="54" t="s">
        <v>591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72</v>
      </c>
      <c r="Q374" s="578"/>
      <c r="R374" s="578"/>
      <c r="S374" s="578"/>
      <c r="T374" s="578"/>
      <c r="U374" s="578"/>
      <c r="V374" s="579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72</v>
      </c>
      <c r="Q375" s="578"/>
      <c r="R375" s="578"/>
      <c r="S375" s="578"/>
      <c r="T375" s="578"/>
      <c r="U375" s="578"/>
      <c r="V375" s="579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70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596</v>
      </c>
      <c r="B378" s="54" t="s">
        <v>597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72</v>
      </c>
      <c r="Q379" s="578"/>
      <c r="R379" s="578"/>
      <c r="S379" s="578"/>
      <c r="T379" s="578"/>
      <c r="U379" s="578"/>
      <c r="V379" s="579"/>
      <c r="W379" s="37" t="s">
        <v>73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72</v>
      </c>
      <c r="Q380" s="578"/>
      <c r="R380" s="578"/>
      <c r="S380" s="578"/>
      <c r="T380" s="578"/>
      <c r="U380" s="578"/>
      <c r="V380" s="579"/>
      <c r="W380" s="37" t="s">
        <v>70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customHeight="1" x14ac:dyDescent="0.25">
      <c r="A381" s="575" t="s">
        <v>174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72</v>
      </c>
      <c r="Q383" s="578"/>
      <c r="R383" s="578"/>
      <c r="S383" s="578"/>
      <c r="T383" s="578"/>
      <c r="U383" s="578"/>
      <c r="V383" s="579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72</v>
      </c>
      <c r="Q384" s="578"/>
      <c r="R384" s="578"/>
      <c r="S384" s="578"/>
      <c r="T384" s="578"/>
      <c r="U384" s="578"/>
      <c r="V384" s="579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601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606</v>
      </c>
      <c r="B389" s="54" t="s">
        <v>607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606</v>
      </c>
      <c r="B390" s="54" t="s">
        <v>609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613</v>
      </c>
      <c r="B392" s="54" t="s">
        <v>614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620</v>
      </c>
      <c r="B395" s="54" t="s">
        <v>621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72</v>
      </c>
      <c r="Q398" s="578"/>
      <c r="R398" s="578"/>
      <c r="S398" s="578"/>
      <c r="T398" s="578"/>
      <c r="U398" s="578"/>
      <c r="V398" s="579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72</v>
      </c>
      <c r="Q399" s="578"/>
      <c r="R399" s="578"/>
      <c r="S399" s="578"/>
      <c r="T399" s="578"/>
      <c r="U399" s="578"/>
      <c r="V399" s="579"/>
      <c r="W399" s="37" t="s">
        <v>70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631</v>
      </c>
      <c r="B402" s="54" t="s">
        <v>632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72</v>
      </c>
      <c r="Q403" s="578"/>
      <c r="R403" s="578"/>
      <c r="S403" s="578"/>
      <c r="T403" s="578"/>
      <c r="U403" s="578"/>
      <c r="V403" s="579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72</v>
      </c>
      <c r="Q404" s="578"/>
      <c r="R404" s="578"/>
      <c r="S404" s="578"/>
      <c r="T404" s="578"/>
      <c r="U404" s="578"/>
      <c r="V404" s="579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139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635</v>
      </c>
      <c r="B407" s="54" t="s">
        <v>636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72</v>
      </c>
      <c r="Q408" s="578"/>
      <c r="R408" s="578"/>
      <c r="S408" s="578"/>
      <c r="T408" s="578"/>
      <c r="U408" s="578"/>
      <c r="V408" s="579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72</v>
      </c>
      <c r="Q409" s="578"/>
      <c r="R409" s="578"/>
      <c r="S409" s="578"/>
      <c r="T409" s="578"/>
      <c r="U409" s="578"/>
      <c r="V409" s="579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644</v>
      </c>
      <c r="B413" s="54" t="s">
        <v>645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72</v>
      </c>
      <c r="Q415" s="578"/>
      <c r="R415" s="578"/>
      <c r="S415" s="578"/>
      <c r="T415" s="578"/>
      <c r="U415" s="578"/>
      <c r="V415" s="579"/>
      <c r="W415" s="37" t="s">
        <v>73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72</v>
      </c>
      <c r="Q416" s="578"/>
      <c r="R416" s="578"/>
      <c r="S416" s="578"/>
      <c r="T416" s="578"/>
      <c r="U416" s="578"/>
      <c r="V416" s="579"/>
      <c r="W416" s="37" t="s">
        <v>70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customHeight="1" x14ac:dyDescent="0.25">
      <c r="A417" s="580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72</v>
      </c>
      <c r="Q420" s="578"/>
      <c r="R420" s="578"/>
      <c r="S420" s="578"/>
      <c r="T420" s="578"/>
      <c r="U420" s="578"/>
      <c r="V420" s="579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72</v>
      </c>
      <c r="Q421" s="578"/>
      <c r="R421" s="578"/>
      <c r="S421" s="578"/>
      <c r="T421" s="578"/>
      <c r="U421" s="578"/>
      <c r="V421" s="579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654</v>
      </c>
      <c r="B424" s="54" t="s">
        <v>655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72</v>
      </c>
      <c r="Q425" s="578"/>
      <c r="R425" s="578"/>
      <c r="S425" s="578"/>
      <c r="T425" s="578"/>
      <c r="U425" s="578"/>
      <c r="V425" s="579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72</v>
      </c>
      <c r="Q426" s="578"/>
      <c r="R426" s="578"/>
      <c r="S426" s="578"/>
      <c r="T426" s="578"/>
      <c r="U426" s="578"/>
      <c r="V426" s="579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657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70</v>
      </c>
      <c r="X430" s="563">
        <v>25</v>
      </c>
      <c r="Y430" s="564">
        <f t="shared" ref="Y430:Y444" si="63">IFERROR(IF(X430="",0,CEILING((X430/$H430),1)*$H430),"")</f>
        <v>26.400000000000002</v>
      </c>
      <c r="Z430" s="36">
        <f t="shared" ref="Z430:Z436" si="64">IFERROR(IF(Y430=0,"",ROUNDUP(Y430/H430,0)*0.01196),"")</f>
        <v>5.9799999999999999E-2</v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26.704545454545453</v>
      </c>
      <c r="BN430" s="64">
        <f t="shared" ref="BN430:BN444" si="66">IFERROR(Y430*I430/H430,"0")</f>
        <v>28.200000000000003</v>
      </c>
      <c r="BO430" s="64">
        <f t="shared" ref="BO430:BO444" si="67">IFERROR(1/J430*(X430/H430),"0")</f>
        <v>4.5527389277389273E-2</v>
      </c>
      <c r="BP430" s="64">
        <f t="shared" ref="BP430:BP444" si="68">IFERROR(1/J430*(Y430/H430),"0")</f>
        <v>4.807692307692308E-2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70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75" t="s">
        <v>669</v>
      </c>
      <c r="Q433" s="568"/>
      <c r="R433" s="568"/>
      <c r="S433" s="568"/>
      <c r="T433" s="569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671</v>
      </c>
      <c r="B434" s="54" t="s">
        <v>672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70</v>
      </c>
      <c r="X435" s="563">
        <v>0</v>
      </c>
      <c r="Y435" s="564">
        <f t="shared" si="63"/>
        <v>0</v>
      </c>
      <c r="Z435" s="36" t="str">
        <f t="shared" si="64"/>
        <v/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0</v>
      </c>
      <c r="BN435" s="64">
        <f t="shared" si="66"/>
        <v>0</v>
      </c>
      <c r="BO435" s="64">
        <f t="shared" si="67"/>
        <v>0</v>
      </c>
      <c r="BP435" s="64">
        <f t="shared" si="68"/>
        <v>0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682</v>
      </c>
      <c r="B439" s="54" t="s">
        <v>684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685</v>
      </c>
      <c r="B440" s="54" t="s">
        <v>686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68"/>
      <c r="R440" s="568"/>
      <c r="S440" s="568"/>
      <c r="T440" s="569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688</v>
      </c>
      <c r="B441" s="54" t="s">
        <v>689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690</v>
      </c>
      <c r="B442" s="54" t="s">
        <v>691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692</v>
      </c>
      <c r="B444" s="54" t="s">
        <v>694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72</v>
      </c>
      <c r="Q445" s="578"/>
      <c r="R445" s="578"/>
      <c r="S445" s="578"/>
      <c r="T445" s="578"/>
      <c r="U445" s="578"/>
      <c r="V445" s="579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4.7348484848484844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5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5.9799999999999999E-2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72</v>
      </c>
      <c r="Q446" s="578"/>
      <c r="R446" s="578"/>
      <c r="S446" s="578"/>
      <c r="T446" s="578"/>
      <c r="U446" s="578"/>
      <c r="V446" s="579"/>
      <c r="W446" s="37" t="s">
        <v>70</v>
      </c>
      <c r="X446" s="565">
        <f>IFERROR(SUM(X430:X444),"0")</f>
        <v>25</v>
      </c>
      <c r="Y446" s="565">
        <f>IFERROR(SUM(Y430:Y444),"0")</f>
        <v>26.400000000000002</v>
      </c>
      <c r="Z446" s="37"/>
      <c r="AA446" s="566"/>
      <c r="AB446" s="566"/>
      <c r="AC446" s="566"/>
    </row>
    <row r="447" spans="1:68" ht="14.25" customHeight="1" x14ac:dyDescent="0.25">
      <c r="A447" s="575" t="s">
        <v>139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70</v>
      </c>
      <c r="X448" s="563">
        <v>10</v>
      </c>
      <c r="Y448" s="564">
        <f>IFERROR(IF(X448="",0,CEILING((X448/$H448),1)*$H448),"")</f>
        <v>10.56</v>
      </c>
      <c r="Z448" s="36">
        <f>IFERROR(IF(Y448=0,"",ROUNDUP(Y448/H448,0)*0.01196),"")</f>
        <v>2.392E-2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10.681818181818182</v>
      </c>
      <c r="BN448" s="64">
        <f>IFERROR(Y448*I448/H448,"0")</f>
        <v>11.28</v>
      </c>
      <c r="BO448" s="64">
        <f>IFERROR(1/J448*(X448/H448),"0")</f>
        <v>1.8210955710955712E-2</v>
      </c>
      <c r="BP448" s="64">
        <f>IFERROR(1/J448*(Y448/H448),"0")</f>
        <v>1.9230769230769232E-2</v>
      </c>
    </row>
    <row r="449" spans="1:68" ht="16.5" customHeight="1" x14ac:dyDescent="0.25">
      <c r="A449" s="54" t="s">
        <v>698</v>
      </c>
      <c r="B449" s="54" t="s">
        <v>699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700</v>
      </c>
      <c r="B450" s="54" t="s">
        <v>701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65">
        <f>IFERROR(X448/H448,"0")+IFERROR(X449/H449,"0")+IFERROR(X450/H450,"0")</f>
        <v>1.8939393939393938</v>
      </c>
      <c r="Y451" s="565">
        <f>IFERROR(Y448/H448,"0")+IFERROR(Y449/H449,"0")+IFERROR(Y450/H450,"0")</f>
        <v>2</v>
      </c>
      <c r="Z451" s="565">
        <f>IFERROR(IF(Z448="",0,Z448),"0")+IFERROR(IF(Z449="",0,Z449),"0")+IFERROR(IF(Z450="",0,Z450),"0")</f>
        <v>2.392E-2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65">
        <f>IFERROR(SUM(X448:X450),"0")</f>
        <v>10</v>
      </c>
      <c r="Y452" s="565">
        <f>IFERROR(SUM(Y448:Y450),"0")</f>
        <v>10.56</v>
      </c>
      <c r="Z452" s="37"/>
      <c r="AA452" s="566"/>
      <c r="AB452" s="566"/>
      <c r="AC452" s="566"/>
    </row>
    <row r="453" spans="1:68" ht="14.25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70</v>
      </c>
      <c r="X454" s="563">
        <v>0</v>
      </c>
      <c r="Y454" s="564">
        <f t="shared" ref="Y454:Y460" si="69"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0</v>
      </c>
      <c r="BN454" s="64">
        <f t="shared" ref="BN454:BN460" si="71">IFERROR(Y454*I454/H454,"0")</f>
        <v>0</v>
      </c>
      <c r="BO454" s="64">
        <f t="shared" ref="BO454:BO460" si="72">IFERROR(1/J454*(X454/H454),"0")</f>
        <v>0</v>
      </c>
      <c r="BP454" s="64">
        <f t="shared" ref="BP454:BP460" si="73">IFERROR(1/J454*(Y454/H454),"0")</f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70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70</v>
      </c>
      <c r="X456" s="563">
        <v>10</v>
      </c>
      <c r="Y456" s="564">
        <f t="shared" si="69"/>
        <v>10.56</v>
      </c>
      <c r="Z456" s="36">
        <f>IFERROR(IF(Y456=0,"",ROUNDUP(Y456/H456,0)*0.01196),"")</f>
        <v>2.392E-2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10.681818181818182</v>
      </c>
      <c r="BN456" s="64">
        <f t="shared" si="71"/>
        <v>11.28</v>
      </c>
      <c r="BO456" s="64">
        <f t="shared" si="72"/>
        <v>1.8210955710955712E-2</v>
      </c>
      <c r="BP456" s="64">
        <f t="shared" si="73"/>
        <v>1.9230769230769232E-2</v>
      </c>
    </row>
    <row r="457" spans="1:68" ht="27" customHeight="1" x14ac:dyDescent="0.25">
      <c r="A457" s="54" t="s">
        <v>711</v>
      </c>
      <c r="B457" s="54" t="s">
        <v>712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72</v>
      </c>
      <c r="Q461" s="578"/>
      <c r="R461" s="578"/>
      <c r="S461" s="578"/>
      <c r="T461" s="578"/>
      <c r="U461" s="578"/>
      <c r="V461" s="579"/>
      <c r="W461" s="37" t="s">
        <v>73</v>
      </c>
      <c r="X461" s="565">
        <f>IFERROR(X454/H454,"0")+IFERROR(X455/H455,"0")+IFERROR(X456/H456,"0")+IFERROR(X457/H457,"0")+IFERROR(X458/H458,"0")+IFERROR(X459/H459,"0")+IFERROR(X460/H460,"0")</f>
        <v>1.8939393939393938</v>
      </c>
      <c r="Y461" s="565">
        <f>IFERROR(Y454/H454,"0")+IFERROR(Y455/H455,"0")+IFERROR(Y456/H456,"0")+IFERROR(Y457/H457,"0")+IFERROR(Y458/H458,"0")+IFERROR(Y459/H459,"0")+IFERROR(Y460/H460,"0")</f>
        <v>2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2.392E-2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72</v>
      </c>
      <c r="Q462" s="578"/>
      <c r="R462" s="578"/>
      <c r="S462" s="578"/>
      <c r="T462" s="578"/>
      <c r="U462" s="578"/>
      <c r="V462" s="579"/>
      <c r="W462" s="37" t="s">
        <v>70</v>
      </c>
      <c r="X462" s="565">
        <f>IFERROR(SUM(X454:X460),"0")</f>
        <v>10</v>
      </c>
      <c r="Y462" s="565">
        <f>IFERROR(SUM(Y454:Y460),"0")</f>
        <v>10.56</v>
      </c>
      <c r="Z462" s="37"/>
      <c r="AA462" s="566"/>
      <c r="AB462" s="566"/>
      <c r="AC462" s="566"/>
    </row>
    <row r="463" spans="1:68" ht="14.25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724</v>
      </c>
      <c r="B466" s="54" t="s">
        <v>725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727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728</v>
      </c>
      <c r="B472" s="54" t="s">
        <v>729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793" t="s">
        <v>730</v>
      </c>
      <c r="Q472" s="568"/>
      <c r="R472" s="568"/>
      <c r="S472" s="568"/>
      <c r="T472" s="569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43" t="s">
        <v>734</v>
      </c>
      <c r="Q473" s="568"/>
      <c r="R473" s="568"/>
      <c r="S473" s="568"/>
      <c r="T473" s="569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5" t="s">
        <v>738</v>
      </c>
      <c r="Q474" s="568"/>
      <c r="R474" s="568"/>
      <c r="S474" s="568"/>
      <c r="T474" s="569"/>
      <c r="U474" s="34"/>
      <c r="V474" s="34"/>
      <c r="W474" s="35" t="s">
        <v>70</v>
      </c>
      <c r="X474" s="563">
        <v>70</v>
      </c>
      <c r="Y474" s="564">
        <f>IFERROR(IF(X474="",0,CEILING((X474/$H474),1)*$H474),"")</f>
        <v>72</v>
      </c>
      <c r="Z474" s="36">
        <f>IFERROR(IF(Y474=0,"",ROUNDUP(Y474/H474,0)*0.01898),"")</f>
        <v>0.11388000000000001</v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72.537500000000009</v>
      </c>
      <c r="BN474" s="64">
        <f>IFERROR(Y474*I474/H474,"0")</f>
        <v>74.61</v>
      </c>
      <c r="BO474" s="64">
        <f>IFERROR(1/J474*(X474/H474),"0")</f>
        <v>9.1145833333333329E-2</v>
      </c>
      <c r="BP474" s="64">
        <f>IFERROR(1/J474*(Y474/H474),"0")</f>
        <v>9.375E-2</v>
      </c>
    </row>
    <row r="475" spans="1:68" ht="27" customHeight="1" x14ac:dyDescent="0.25">
      <c r="A475" s="54" t="s">
        <v>740</v>
      </c>
      <c r="B475" s="54" t="s">
        <v>741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21" t="s">
        <v>742</v>
      </c>
      <c r="Q475" s="568"/>
      <c r="R475" s="568"/>
      <c r="S475" s="568"/>
      <c r="T475" s="569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72</v>
      </c>
      <c r="Q476" s="578"/>
      <c r="R476" s="578"/>
      <c r="S476" s="578"/>
      <c r="T476" s="578"/>
      <c r="U476" s="578"/>
      <c r="V476" s="579"/>
      <c r="W476" s="37" t="s">
        <v>73</v>
      </c>
      <c r="X476" s="565">
        <f>IFERROR(X472/H472,"0")+IFERROR(X473/H473,"0")+IFERROR(X474/H474,"0")+IFERROR(X475/H475,"0")</f>
        <v>5.833333333333333</v>
      </c>
      <c r="Y476" s="565">
        <f>IFERROR(Y472/H472,"0")+IFERROR(Y473/H473,"0")+IFERROR(Y474/H474,"0")+IFERROR(Y475/H475,"0")</f>
        <v>6</v>
      </c>
      <c r="Z476" s="565">
        <f>IFERROR(IF(Z472="",0,Z472),"0")+IFERROR(IF(Z473="",0,Z473),"0")+IFERROR(IF(Z474="",0,Z474),"0")+IFERROR(IF(Z475="",0,Z475),"0")</f>
        <v>0.11388000000000001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72</v>
      </c>
      <c r="Q477" s="578"/>
      <c r="R477" s="578"/>
      <c r="S477" s="578"/>
      <c r="T477" s="578"/>
      <c r="U477" s="578"/>
      <c r="V477" s="579"/>
      <c r="W477" s="37" t="s">
        <v>70</v>
      </c>
      <c r="X477" s="565">
        <f>IFERROR(SUM(X472:X475),"0")</f>
        <v>70</v>
      </c>
      <c r="Y477" s="565">
        <f>IFERROR(SUM(Y472:Y475),"0")</f>
        <v>72</v>
      </c>
      <c r="Z477" s="37"/>
      <c r="AA477" s="566"/>
      <c r="AB477" s="566"/>
      <c r="AC477" s="566"/>
    </row>
    <row r="478" spans="1:68" ht="14.25" customHeight="1" x14ac:dyDescent="0.25">
      <c r="A478" s="575" t="s">
        <v>139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743</v>
      </c>
      <c r="B479" s="54" t="s">
        <v>744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83" t="s">
        <v>745</v>
      </c>
      <c r="Q479" s="568"/>
      <c r="R479" s="568"/>
      <c r="S479" s="568"/>
      <c r="T479" s="569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747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7" t="s">
        <v>748</v>
      </c>
      <c r="Q480" s="568"/>
      <c r="R480" s="568"/>
      <c r="S480" s="568"/>
      <c r="T480" s="569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750</v>
      </c>
      <c r="B481" s="54" t="s">
        <v>751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9" t="s">
        <v>752</v>
      </c>
      <c r="Q481" s="568"/>
      <c r="R481" s="568"/>
      <c r="S481" s="568"/>
      <c r="T481" s="569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753</v>
      </c>
      <c r="B482" s="54" t="s">
        <v>754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1" t="s">
        <v>755</v>
      </c>
      <c r="Q482" s="568"/>
      <c r="R482" s="568"/>
      <c r="S482" s="568"/>
      <c r="T482" s="569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72</v>
      </c>
      <c r="Q483" s="578"/>
      <c r="R483" s="578"/>
      <c r="S483" s="578"/>
      <c r="T483" s="578"/>
      <c r="U483" s="578"/>
      <c r="V483" s="579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72</v>
      </c>
      <c r="Q484" s="578"/>
      <c r="R484" s="578"/>
      <c r="S484" s="578"/>
      <c r="T484" s="578"/>
      <c r="U484" s="578"/>
      <c r="V484" s="579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6" t="s">
        <v>759</v>
      </c>
      <c r="Q486" s="568"/>
      <c r="R486" s="568"/>
      <c r="S486" s="568"/>
      <c r="T486" s="569"/>
      <c r="U486" s="34"/>
      <c r="V486" s="34"/>
      <c r="W486" s="35" t="s">
        <v>70</v>
      </c>
      <c r="X486" s="563">
        <v>25</v>
      </c>
      <c r="Y486" s="564">
        <f>IFERROR(IF(X486="",0,CEILING((X486/$H486),1)*$H486),"")</f>
        <v>25.200000000000003</v>
      </c>
      <c r="Z486" s="36">
        <f>IFERROR(IF(Y486=0,"",ROUNDUP(Y486/H486,0)*0.00902),"")</f>
        <v>5.4120000000000001E-2</v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26.607142857142858</v>
      </c>
      <c r="BN486" s="64">
        <f>IFERROR(Y486*I486/H486,"0")</f>
        <v>26.82</v>
      </c>
      <c r="BO486" s="64">
        <f>IFERROR(1/J486*(X486/H486),"0")</f>
        <v>4.5093795093795096E-2</v>
      </c>
      <c r="BP486" s="64">
        <f>IFERROR(1/J486*(Y486/H486),"0")</f>
        <v>4.5454545454545456E-2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95" t="s">
        <v>763</v>
      </c>
      <c r="Q487" s="568"/>
      <c r="R487" s="568"/>
      <c r="S487" s="568"/>
      <c r="T487" s="569"/>
      <c r="U487" s="34"/>
      <c r="V487" s="34"/>
      <c r="W487" s="35" t="s">
        <v>70</v>
      </c>
      <c r="X487" s="563">
        <v>75</v>
      </c>
      <c r="Y487" s="564">
        <f>IFERROR(IF(X487="",0,CEILING((X487/$H487),1)*$H487),"")</f>
        <v>75.600000000000009</v>
      </c>
      <c r="Z487" s="36">
        <f>IFERROR(IF(Y487=0,"",ROUNDUP(Y487/H487,0)*0.00902),"")</f>
        <v>0.16236</v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79.821428571428569</v>
      </c>
      <c r="BN487" s="64">
        <f>IFERROR(Y487*I487/H487,"0")</f>
        <v>80.459999999999994</v>
      </c>
      <c r="BO487" s="64">
        <f>IFERROR(1/J487*(X487/H487),"0")</f>
        <v>0.13528138528138528</v>
      </c>
      <c r="BP487" s="64">
        <f>IFERROR(1/J487*(Y487/H487),"0")</f>
        <v>0.13636363636363635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72</v>
      </c>
      <c r="Q488" s="578"/>
      <c r="R488" s="578"/>
      <c r="S488" s="578"/>
      <c r="T488" s="578"/>
      <c r="U488" s="578"/>
      <c r="V488" s="579"/>
      <c r="W488" s="37" t="s">
        <v>73</v>
      </c>
      <c r="X488" s="565">
        <f>IFERROR(X486/H486,"0")+IFERROR(X487/H487,"0")</f>
        <v>23.80952380952381</v>
      </c>
      <c r="Y488" s="565">
        <f>IFERROR(Y486/H486,"0")+IFERROR(Y487/H487,"0")</f>
        <v>24</v>
      </c>
      <c r="Z488" s="565">
        <f>IFERROR(IF(Z486="",0,Z486),"0")+IFERROR(IF(Z487="",0,Z487),"0")</f>
        <v>0.21648000000000001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72</v>
      </c>
      <c r="Q489" s="578"/>
      <c r="R489" s="578"/>
      <c r="S489" s="578"/>
      <c r="T489" s="578"/>
      <c r="U489" s="578"/>
      <c r="V489" s="579"/>
      <c r="W489" s="37" t="s">
        <v>70</v>
      </c>
      <c r="X489" s="565">
        <f>IFERROR(SUM(X486:X487),"0")</f>
        <v>100</v>
      </c>
      <c r="Y489" s="565">
        <f>IFERROR(SUM(Y486:Y487),"0")</f>
        <v>100.80000000000001</v>
      </c>
      <c r="Z489" s="37"/>
      <c r="AA489" s="566"/>
      <c r="AB489" s="566"/>
      <c r="AC489" s="566"/>
    </row>
    <row r="490" spans="1:68" ht="14.25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57" t="s">
        <v>767</v>
      </c>
      <c r="Q491" s="568"/>
      <c r="R491" s="568"/>
      <c r="S491" s="568"/>
      <c r="T491" s="569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769</v>
      </c>
      <c r="B492" s="54" t="s">
        <v>770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81" t="s">
        <v>771</v>
      </c>
      <c r="Q492" s="568"/>
      <c r="R492" s="568"/>
      <c r="S492" s="568"/>
      <c r="T492" s="569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72</v>
      </c>
      <c r="Q493" s="578"/>
      <c r="R493" s="578"/>
      <c r="S493" s="578"/>
      <c r="T493" s="578"/>
      <c r="U493" s="578"/>
      <c r="V493" s="579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72</v>
      </c>
      <c r="Q494" s="578"/>
      <c r="R494" s="578"/>
      <c r="S494" s="578"/>
      <c r="T494" s="578"/>
      <c r="U494" s="578"/>
      <c r="V494" s="579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5" t="s">
        <v>174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4" t="s">
        <v>774</v>
      </c>
      <c r="Q496" s="568"/>
      <c r="R496" s="568"/>
      <c r="S496" s="568"/>
      <c r="T496" s="569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7" t="s">
        <v>778</v>
      </c>
      <c r="Q497" s="568"/>
      <c r="R497" s="568"/>
      <c r="S497" s="568"/>
      <c r="T497" s="569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72</v>
      </c>
      <c r="Q498" s="578"/>
      <c r="R498" s="578"/>
      <c r="S498" s="578"/>
      <c r="T498" s="578"/>
      <c r="U498" s="578"/>
      <c r="V498" s="579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72</v>
      </c>
      <c r="Q499" s="578"/>
      <c r="R499" s="578"/>
      <c r="S499" s="578"/>
      <c r="T499" s="578"/>
      <c r="U499" s="578"/>
      <c r="V499" s="579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139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781</v>
      </c>
      <c r="B502" s="54" t="s">
        <v>782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783</v>
      </c>
      <c r="Q502" s="568"/>
      <c r="R502" s="568"/>
      <c r="S502" s="568"/>
      <c r="T502" s="569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72</v>
      </c>
      <c r="Q503" s="578"/>
      <c r="R503" s="578"/>
      <c r="S503" s="578"/>
      <c r="T503" s="578"/>
      <c r="U503" s="578"/>
      <c r="V503" s="579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72</v>
      </c>
      <c r="Q504" s="578"/>
      <c r="R504" s="578"/>
      <c r="S504" s="578"/>
      <c r="T504" s="578"/>
      <c r="U504" s="578"/>
      <c r="V504" s="579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785</v>
      </c>
      <c r="Q505" s="615"/>
      <c r="R505" s="615"/>
      <c r="S505" s="615"/>
      <c r="T505" s="615"/>
      <c r="U505" s="615"/>
      <c r="V505" s="616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3357.75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3445.67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786</v>
      </c>
      <c r="Q506" s="615"/>
      <c r="R506" s="615"/>
      <c r="S506" s="615"/>
      <c r="T506" s="615"/>
      <c r="U506" s="615"/>
      <c r="V506" s="616"/>
      <c r="W506" s="37" t="s">
        <v>70</v>
      </c>
      <c r="X506" s="565">
        <f>IFERROR(SUM(BM22:BM502),"0")</f>
        <v>3520.3601911791911</v>
      </c>
      <c r="Y506" s="565">
        <f>IFERROR(SUM(BN22:BN502),"0")</f>
        <v>3612.5800000000017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787</v>
      </c>
      <c r="Q507" s="615"/>
      <c r="R507" s="615"/>
      <c r="S507" s="615"/>
      <c r="T507" s="615"/>
      <c r="U507" s="615"/>
      <c r="V507" s="616"/>
      <c r="W507" s="37" t="s">
        <v>788</v>
      </c>
      <c r="X507" s="38">
        <f>ROUNDUP(SUM(BO22:BO502),0)</f>
        <v>6</v>
      </c>
      <c r="Y507" s="38">
        <f>ROUNDUP(SUM(BP22:BP502),0)</f>
        <v>6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789</v>
      </c>
      <c r="Q508" s="615"/>
      <c r="R508" s="615"/>
      <c r="S508" s="615"/>
      <c r="T508" s="615"/>
      <c r="U508" s="615"/>
      <c r="V508" s="616"/>
      <c r="W508" s="37" t="s">
        <v>70</v>
      </c>
      <c r="X508" s="565">
        <f>GrossWeightTotal+PalletQtyTotal*25</f>
        <v>3670.3601911791911</v>
      </c>
      <c r="Y508" s="565">
        <f>GrossWeightTotalR+PalletQtyTotalR*25</f>
        <v>3762.5800000000017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790</v>
      </c>
      <c r="Q509" s="615"/>
      <c r="R509" s="615"/>
      <c r="S509" s="615"/>
      <c r="T509" s="615"/>
      <c r="U509" s="615"/>
      <c r="V509" s="616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403.23898015564669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413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791</v>
      </c>
      <c r="Q510" s="615"/>
      <c r="R510" s="615"/>
      <c r="S510" s="615"/>
      <c r="T510" s="615"/>
      <c r="U510" s="615"/>
      <c r="V510" s="616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6.59849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3" t="s">
        <v>101</v>
      </c>
      <c r="D512" s="712"/>
      <c r="E512" s="712"/>
      <c r="F512" s="712"/>
      <c r="G512" s="712"/>
      <c r="H512" s="607"/>
      <c r="I512" s="583" t="s">
        <v>258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544</v>
      </c>
      <c r="U512" s="607"/>
      <c r="V512" s="583" t="s">
        <v>601</v>
      </c>
      <c r="W512" s="712"/>
      <c r="X512" s="712"/>
      <c r="Y512" s="607"/>
      <c r="Z512" s="560" t="s">
        <v>657</v>
      </c>
      <c r="AA512" s="583" t="s">
        <v>727</v>
      </c>
      <c r="AB512" s="607"/>
      <c r="AC512" s="52"/>
      <c r="AF512" s="561"/>
    </row>
    <row r="513" spans="1:32" ht="14.25" customHeight="1" thickTop="1" x14ac:dyDescent="0.2">
      <c r="A513" s="595" t="s">
        <v>794</v>
      </c>
      <c r="B513" s="583" t="s">
        <v>63</v>
      </c>
      <c r="C513" s="583" t="s">
        <v>102</v>
      </c>
      <c r="D513" s="583" t="s">
        <v>119</v>
      </c>
      <c r="E513" s="583" t="s">
        <v>181</v>
      </c>
      <c r="F513" s="583" t="s">
        <v>204</v>
      </c>
      <c r="G513" s="583" t="s">
        <v>237</v>
      </c>
      <c r="H513" s="583" t="s">
        <v>101</v>
      </c>
      <c r="I513" s="583" t="s">
        <v>259</v>
      </c>
      <c r="J513" s="583" t="s">
        <v>299</v>
      </c>
      <c r="K513" s="583" t="s">
        <v>360</v>
      </c>
      <c r="L513" s="583" t="s">
        <v>401</v>
      </c>
      <c r="M513" s="583" t="s">
        <v>417</v>
      </c>
      <c r="N513" s="561"/>
      <c r="O513" s="583" t="s">
        <v>430</v>
      </c>
      <c r="P513" s="583" t="s">
        <v>440</v>
      </c>
      <c r="Q513" s="583" t="s">
        <v>447</v>
      </c>
      <c r="R513" s="583" t="s">
        <v>452</v>
      </c>
      <c r="S513" s="583" t="s">
        <v>534</v>
      </c>
      <c r="T513" s="583" t="s">
        <v>545</v>
      </c>
      <c r="U513" s="583" t="s">
        <v>579</v>
      </c>
      <c r="V513" s="583" t="s">
        <v>602</v>
      </c>
      <c r="W513" s="583" t="s">
        <v>634</v>
      </c>
      <c r="X513" s="583" t="s">
        <v>649</v>
      </c>
      <c r="Y513" s="583" t="s">
        <v>653</v>
      </c>
      <c r="Z513" s="583" t="s">
        <v>657</v>
      </c>
      <c r="AA513" s="583" t="s">
        <v>727</v>
      </c>
      <c r="AB513" s="583" t="s">
        <v>780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51.2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436.5</v>
      </c>
      <c r="E515" s="46">
        <f>IFERROR(Y89*1,"0")+IFERROR(Y90*1,"0")+IFERROR(Y91*1,"0")+IFERROR(Y95*1,"0")+IFERROR(Y96*1,"0")+IFERROR(Y97*1,"0")+IFERROR(Y98*1,"0")+IFERROR(Y99*1,"0")+IFERROR(Y100*1,"0")</f>
        <v>29.7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38.25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36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12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94.4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1348.6</v>
      </c>
      <c r="S515" s="46">
        <f>IFERROR(Y333*1,"0")+IFERROR(Y334*1,"0")+IFERROR(Y335*1,"0")</f>
        <v>38.700000000000003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1140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47.52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172.8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2025-07-21T09:19:16Z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