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9C72AE3-947B-4BB1-87A0-22C1681C3C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P497" i="1" s="1"/>
  <c r="BO496" i="1"/>
  <c r="BM496" i="1"/>
  <c r="Y496" i="1"/>
  <c r="Y499" i="1" s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BP411" i="1" s="1"/>
  <c r="P411" i="1"/>
  <c r="X409" i="1"/>
  <c r="X408" i="1"/>
  <c r="BO407" i="1"/>
  <c r="BM407" i="1"/>
  <c r="Y407" i="1"/>
  <c r="Y409" i="1" s="1"/>
  <c r="P407" i="1"/>
  <c r="X404" i="1"/>
  <c r="X403" i="1"/>
  <c r="BO402" i="1"/>
  <c r="BM402" i="1"/>
  <c r="Y402" i="1"/>
  <c r="BP402" i="1" s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X363" i="1"/>
  <c r="X362" i="1"/>
  <c r="BO361" i="1"/>
  <c r="BM361" i="1"/>
  <c r="Y361" i="1"/>
  <c r="Y363" i="1" s="1"/>
  <c r="P361" i="1"/>
  <c r="X359" i="1"/>
  <c r="X358" i="1"/>
  <c r="BO357" i="1"/>
  <c r="BM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Y329" i="1" s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X254" i="1"/>
  <c r="X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O148" i="1"/>
  <c r="BM148" i="1"/>
  <c r="Y148" i="1"/>
  <c r="P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X128" i="1"/>
  <c r="X127" i="1"/>
  <c r="BO126" i="1"/>
  <c r="BM126" i="1"/>
  <c r="Y126" i="1"/>
  <c r="P126" i="1"/>
  <c r="BO125" i="1"/>
  <c r="BM125" i="1"/>
  <c r="Y125" i="1"/>
  <c r="Y128" i="1" s="1"/>
  <c r="P125" i="1"/>
  <c r="X123" i="1"/>
  <c r="X122" i="1"/>
  <c r="BO121" i="1"/>
  <c r="BM121" i="1"/>
  <c r="Y121" i="1"/>
  <c r="BP121" i="1" s="1"/>
  <c r="P121" i="1"/>
  <c r="BO120" i="1"/>
  <c r="BN120" i="1"/>
  <c r="BM120" i="1"/>
  <c r="Z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Y143" i="1" l="1"/>
  <c r="BP142" i="1"/>
  <c r="BN142" i="1"/>
  <c r="Z142" i="1"/>
  <c r="Z143" i="1" s="1"/>
  <c r="BP146" i="1"/>
  <c r="BN146" i="1"/>
  <c r="Z146" i="1"/>
  <c r="BP172" i="1"/>
  <c r="BN172" i="1"/>
  <c r="Z172" i="1"/>
  <c r="BP205" i="1"/>
  <c r="BN205" i="1"/>
  <c r="Z205" i="1"/>
  <c r="BP243" i="1"/>
  <c r="BN243" i="1"/>
  <c r="Z243" i="1"/>
  <c r="BP265" i="1"/>
  <c r="BN265" i="1"/>
  <c r="Z265" i="1"/>
  <c r="BP308" i="1"/>
  <c r="BN308" i="1"/>
  <c r="Z308" i="1"/>
  <c r="X505" i="1"/>
  <c r="Y32" i="1"/>
  <c r="Z42" i="1"/>
  <c r="BN42" i="1"/>
  <c r="D515" i="1"/>
  <c r="Z61" i="1"/>
  <c r="BN61" i="1"/>
  <c r="Z77" i="1"/>
  <c r="BN77" i="1"/>
  <c r="Z99" i="1"/>
  <c r="BN99" i="1"/>
  <c r="Z114" i="1"/>
  <c r="BN114" i="1"/>
  <c r="BP162" i="1"/>
  <c r="BN162" i="1"/>
  <c r="Z162" i="1"/>
  <c r="BP193" i="1"/>
  <c r="BN193" i="1"/>
  <c r="Z193" i="1"/>
  <c r="BP223" i="1"/>
  <c r="BN223" i="1"/>
  <c r="Z223" i="1"/>
  <c r="BP257" i="1"/>
  <c r="BN257" i="1"/>
  <c r="Z257" i="1"/>
  <c r="BP296" i="1"/>
  <c r="BN296" i="1"/>
  <c r="Z296" i="1"/>
  <c r="BP328" i="1"/>
  <c r="BN328" i="1"/>
  <c r="Z328" i="1"/>
  <c r="BP333" i="1"/>
  <c r="BN333" i="1"/>
  <c r="Z333" i="1"/>
  <c r="Z345" i="1"/>
  <c r="BN345" i="1"/>
  <c r="Z361" i="1"/>
  <c r="Z362" i="1" s="1"/>
  <c r="BN361" i="1"/>
  <c r="BP361" i="1"/>
  <c r="Y362" i="1"/>
  <c r="Z366" i="1"/>
  <c r="BN366" i="1"/>
  <c r="Z390" i="1"/>
  <c r="BN390" i="1"/>
  <c r="Z402" i="1"/>
  <c r="BN402" i="1"/>
  <c r="Z407" i="1"/>
  <c r="Z408" i="1" s="1"/>
  <c r="BN407" i="1"/>
  <c r="BP407" i="1"/>
  <c r="Y408" i="1"/>
  <c r="Z411" i="1"/>
  <c r="BN411" i="1"/>
  <c r="Z438" i="1"/>
  <c r="BN438" i="1"/>
  <c r="Z441" i="1"/>
  <c r="BN441" i="1"/>
  <c r="Z457" i="1"/>
  <c r="BN457" i="1"/>
  <c r="Z496" i="1"/>
  <c r="BN496" i="1"/>
  <c r="BP496" i="1"/>
  <c r="Z497" i="1"/>
  <c r="BN497" i="1"/>
  <c r="Y498" i="1"/>
  <c r="Z22" i="1"/>
  <c r="Z23" i="1" s="1"/>
  <c r="BN22" i="1"/>
  <c r="BP22" i="1"/>
  <c r="Z26" i="1"/>
  <c r="BN26" i="1"/>
  <c r="BP26" i="1"/>
  <c r="Z30" i="1"/>
  <c r="BN30" i="1"/>
  <c r="C515" i="1"/>
  <c r="Z53" i="1"/>
  <c r="BN53" i="1"/>
  <c r="Z57" i="1"/>
  <c r="BN57" i="1"/>
  <c r="Y65" i="1"/>
  <c r="Z63" i="1"/>
  <c r="BN63" i="1"/>
  <c r="Y71" i="1"/>
  <c r="Z75" i="1"/>
  <c r="BN75" i="1"/>
  <c r="Z79" i="1"/>
  <c r="BN79" i="1"/>
  <c r="Y85" i="1"/>
  <c r="BP83" i="1"/>
  <c r="F515" i="1"/>
  <c r="BP106" i="1"/>
  <c r="BN106" i="1"/>
  <c r="Z106" i="1"/>
  <c r="Y122" i="1"/>
  <c r="BP118" i="1"/>
  <c r="BN118" i="1"/>
  <c r="Z118" i="1"/>
  <c r="BP137" i="1"/>
  <c r="BN137" i="1"/>
  <c r="Z137" i="1"/>
  <c r="BP160" i="1"/>
  <c r="BN160" i="1"/>
  <c r="Z160" i="1"/>
  <c r="Y174" i="1"/>
  <c r="BP170" i="1"/>
  <c r="BN170" i="1"/>
  <c r="Z170" i="1"/>
  <c r="Y199" i="1"/>
  <c r="BP191" i="1"/>
  <c r="BN191" i="1"/>
  <c r="Z191" i="1"/>
  <c r="Y211" i="1"/>
  <c r="BP203" i="1"/>
  <c r="BN203" i="1"/>
  <c r="Z203" i="1"/>
  <c r="BP221" i="1"/>
  <c r="BN221" i="1"/>
  <c r="Z221" i="1"/>
  <c r="BP241" i="1"/>
  <c r="BN241" i="1"/>
  <c r="Z241" i="1"/>
  <c r="BP252" i="1"/>
  <c r="BN252" i="1"/>
  <c r="Z252" i="1"/>
  <c r="BP260" i="1"/>
  <c r="BN260" i="1"/>
  <c r="Z260" i="1"/>
  <c r="BP97" i="1"/>
  <c r="BN97" i="1"/>
  <c r="Z97" i="1"/>
  <c r="Y116" i="1"/>
  <c r="BP112" i="1"/>
  <c r="BN112" i="1"/>
  <c r="Z112" i="1"/>
  <c r="BP126" i="1"/>
  <c r="BN126" i="1"/>
  <c r="Z126" i="1"/>
  <c r="BP148" i="1"/>
  <c r="BN148" i="1"/>
  <c r="Z148" i="1"/>
  <c r="BP164" i="1"/>
  <c r="BN164" i="1"/>
  <c r="Z164" i="1"/>
  <c r="Y178" i="1"/>
  <c r="Y177" i="1"/>
  <c r="BP176" i="1"/>
  <c r="BN176" i="1"/>
  <c r="Z176" i="1"/>
  <c r="Z177" i="1" s="1"/>
  <c r="BP181" i="1"/>
  <c r="BN181" i="1"/>
  <c r="Z181" i="1"/>
  <c r="BP195" i="1"/>
  <c r="BN195" i="1"/>
  <c r="Z195" i="1"/>
  <c r="BP207" i="1"/>
  <c r="BN207" i="1"/>
  <c r="Z207" i="1"/>
  <c r="BP225" i="1"/>
  <c r="BN225" i="1"/>
  <c r="Z225" i="1"/>
  <c r="BP248" i="1"/>
  <c r="BN248" i="1"/>
  <c r="Z248" i="1"/>
  <c r="BP259" i="1"/>
  <c r="BN259" i="1"/>
  <c r="Z259" i="1"/>
  <c r="BP267" i="1"/>
  <c r="BN267" i="1"/>
  <c r="Z267" i="1"/>
  <c r="P515" i="1"/>
  <c r="Y273" i="1"/>
  <c r="BP272" i="1"/>
  <c r="BN272" i="1"/>
  <c r="Z272" i="1"/>
  <c r="Z273" i="1" s="1"/>
  <c r="Y278" i="1"/>
  <c r="Y277" i="1"/>
  <c r="BP276" i="1"/>
  <c r="BN276" i="1"/>
  <c r="Z276" i="1"/>
  <c r="Z277" i="1" s="1"/>
  <c r="Q515" i="1"/>
  <c r="Y282" i="1"/>
  <c r="BP281" i="1"/>
  <c r="BN281" i="1"/>
  <c r="Z281" i="1"/>
  <c r="Z282" i="1" s="1"/>
  <c r="BP286" i="1"/>
  <c r="BN286" i="1"/>
  <c r="Z286" i="1"/>
  <c r="BP298" i="1"/>
  <c r="BN298" i="1"/>
  <c r="Z298" i="1"/>
  <c r="BP314" i="1"/>
  <c r="BN314" i="1"/>
  <c r="Z314" i="1"/>
  <c r="BP320" i="1"/>
  <c r="BN320" i="1"/>
  <c r="Z320" i="1"/>
  <c r="BP335" i="1"/>
  <c r="BN335" i="1"/>
  <c r="Z335" i="1"/>
  <c r="BP347" i="1"/>
  <c r="BN347" i="1"/>
  <c r="Z347" i="1"/>
  <c r="BP368" i="1"/>
  <c r="BN368" i="1"/>
  <c r="Z368" i="1"/>
  <c r="BP392" i="1"/>
  <c r="BN392" i="1"/>
  <c r="Z392" i="1"/>
  <c r="BP413" i="1"/>
  <c r="BN413" i="1"/>
  <c r="Z413" i="1"/>
  <c r="BP443" i="1"/>
  <c r="BN443" i="1"/>
  <c r="Z443" i="1"/>
  <c r="BP459" i="1"/>
  <c r="BN459" i="1"/>
  <c r="Z459" i="1"/>
  <c r="BP487" i="1"/>
  <c r="BN487" i="1"/>
  <c r="Z487" i="1"/>
  <c r="E515" i="1"/>
  <c r="Y101" i="1"/>
  <c r="Y150" i="1"/>
  <c r="Y168" i="1"/>
  <c r="Y269" i="1"/>
  <c r="O515" i="1"/>
  <c r="Y268" i="1"/>
  <c r="BP290" i="1"/>
  <c r="BN290" i="1"/>
  <c r="Z290" i="1"/>
  <c r="BP306" i="1"/>
  <c r="BN306" i="1"/>
  <c r="Z306" i="1"/>
  <c r="BP319" i="1"/>
  <c r="BN319" i="1"/>
  <c r="Z319" i="1"/>
  <c r="Y330" i="1"/>
  <c r="BP326" i="1"/>
  <c r="BN326" i="1"/>
  <c r="Z326" i="1"/>
  <c r="BP343" i="1"/>
  <c r="BN343" i="1"/>
  <c r="Z343" i="1"/>
  <c r="BP357" i="1"/>
  <c r="BN357" i="1"/>
  <c r="Z357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BP436" i="1"/>
  <c r="BN436" i="1"/>
  <c r="Z436" i="1"/>
  <c r="BP455" i="1"/>
  <c r="BN455" i="1"/>
  <c r="Z455" i="1"/>
  <c r="Y489" i="1"/>
  <c r="Y488" i="1"/>
  <c r="BP486" i="1"/>
  <c r="BN486" i="1"/>
  <c r="Z486" i="1"/>
  <c r="Z488" i="1" s="1"/>
  <c r="Y37" i="1"/>
  <c r="Y45" i="1"/>
  <c r="Y49" i="1"/>
  <c r="Y58" i="1"/>
  <c r="H9" i="1"/>
  <c r="A10" i="1"/>
  <c r="Y33" i="1"/>
  <c r="Y66" i="1"/>
  <c r="Y72" i="1"/>
  <c r="Y80" i="1"/>
  <c r="Y86" i="1"/>
  <c r="Y93" i="1"/>
  <c r="Y102" i="1"/>
  <c r="Y109" i="1"/>
  <c r="Y115" i="1"/>
  <c r="Y123" i="1"/>
  <c r="Y127" i="1"/>
  <c r="Y134" i="1"/>
  <c r="Y138" i="1"/>
  <c r="Y149" i="1"/>
  <c r="Y167" i="1"/>
  <c r="Y173" i="1"/>
  <c r="Y184" i="1"/>
  <c r="Y188" i="1"/>
  <c r="Y200" i="1"/>
  <c r="Y212" i="1"/>
  <c r="BP222" i="1"/>
  <c r="BN222" i="1"/>
  <c r="Z222" i="1"/>
  <c r="BP226" i="1"/>
  <c r="BN226" i="1"/>
  <c r="Z226" i="1"/>
  <c r="Y228" i="1"/>
  <c r="Y233" i="1"/>
  <c r="BP230" i="1"/>
  <c r="BN230" i="1"/>
  <c r="Z230" i="1"/>
  <c r="Z232" i="1" s="1"/>
  <c r="BP240" i="1"/>
  <c r="BN240" i="1"/>
  <c r="Z240" i="1"/>
  <c r="Y244" i="1"/>
  <c r="BP249" i="1"/>
  <c r="BN249" i="1"/>
  <c r="Z249" i="1"/>
  <c r="Y253" i="1"/>
  <c r="BP258" i="1"/>
  <c r="BN258" i="1"/>
  <c r="Z258" i="1"/>
  <c r="Z261" i="1" s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Y317" i="1"/>
  <c r="BP321" i="1"/>
  <c r="BN321" i="1"/>
  <c r="Z321" i="1"/>
  <c r="Z323" i="1" s="1"/>
  <c r="BP334" i="1"/>
  <c r="BN334" i="1"/>
  <c r="Z334" i="1"/>
  <c r="BP344" i="1"/>
  <c r="BN344" i="1"/>
  <c r="Z344" i="1"/>
  <c r="Y348" i="1"/>
  <c r="BP352" i="1"/>
  <c r="BN352" i="1"/>
  <c r="Z352" i="1"/>
  <c r="Z353" i="1" s="1"/>
  <c r="Y354" i="1"/>
  <c r="Y359" i="1"/>
  <c r="BP356" i="1"/>
  <c r="BN356" i="1"/>
  <c r="Z356" i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F9" i="1"/>
  <c r="J9" i="1"/>
  <c r="B515" i="1"/>
  <c r="X506" i="1"/>
  <c r="X507" i="1"/>
  <c r="X50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Z96" i="1"/>
  <c r="BN96" i="1"/>
  <c r="Z98" i="1"/>
  <c r="BN98" i="1"/>
  <c r="Z100" i="1"/>
  <c r="BN100" i="1"/>
  <c r="Z105" i="1"/>
  <c r="BN105" i="1"/>
  <c r="BP105" i="1"/>
  <c r="Z107" i="1"/>
  <c r="BN107" i="1"/>
  <c r="Y110" i="1"/>
  <c r="Z113" i="1"/>
  <c r="BN113" i="1"/>
  <c r="Z119" i="1"/>
  <c r="BN119" i="1"/>
  <c r="Z121" i="1"/>
  <c r="BN121" i="1"/>
  <c r="Z125" i="1"/>
  <c r="Z127" i="1" s="1"/>
  <c r="BN125" i="1"/>
  <c r="BP125" i="1"/>
  <c r="G515" i="1"/>
  <c r="Z132" i="1"/>
  <c r="Z133" i="1" s="1"/>
  <c r="BN132" i="1"/>
  <c r="Y133" i="1"/>
  <c r="Z136" i="1"/>
  <c r="Z138" i="1" s="1"/>
  <c r="BN136" i="1"/>
  <c r="BP136" i="1"/>
  <c r="H515" i="1"/>
  <c r="Y144" i="1"/>
  <c r="Z147" i="1"/>
  <c r="BN147" i="1"/>
  <c r="I515" i="1"/>
  <c r="Y156" i="1"/>
  <c r="Z159" i="1"/>
  <c r="BN159" i="1"/>
  <c r="Z161" i="1"/>
  <c r="BN161" i="1"/>
  <c r="Z163" i="1"/>
  <c r="BN163" i="1"/>
  <c r="Z165" i="1"/>
  <c r="BN165" i="1"/>
  <c r="Z171" i="1"/>
  <c r="BN171" i="1"/>
  <c r="J515" i="1"/>
  <c r="Z182" i="1"/>
  <c r="Z183" i="1" s="1"/>
  <c r="BN182" i="1"/>
  <c r="Y183" i="1"/>
  <c r="Z186" i="1"/>
  <c r="Z188" i="1" s="1"/>
  <c r="BN186" i="1"/>
  <c r="BP186" i="1"/>
  <c r="Z192" i="1"/>
  <c r="BN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Z214" i="1"/>
  <c r="BN214" i="1"/>
  <c r="BP214" i="1"/>
  <c r="BP215" i="1"/>
  <c r="BN215" i="1"/>
  <c r="Z215" i="1"/>
  <c r="Y217" i="1"/>
  <c r="K515" i="1"/>
  <c r="Y227" i="1"/>
  <c r="BP220" i="1"/>
  <c r="BN220" i="1"/>
  <c r="Z220" i="1"/>
  <c r="BP224" i="1"/>
  <c r="BN224" i="1"/>
  <c r="Z224" i="1"/>
  <c r="Y232" i="1"/>
  <c r="Y236" i="1"/>
  <c r="BP235" i="1"/>
  <c r="BN235" i="1"/>
  <c r="Z235" i="1"/>
  <c r="Z236" i="1" s="1"/>
  <c r="Y237" i="1"/>
  <c r="Y245" i="1"/>
  <c r="BP239" i="1"/>
  <c r="BN239" i="1"/>
  <c r="Z239" i="1"/>
  <c r="BP242" i="1"/>
  <c r="BN242" i="1"/>
  <c r="Z242" i="1"/>
  <c r="BP251" i="1"/>
  <c r="BN251" i="1"/>
  <c r="Z251" i="1"/>
  <c r="Y261" i="1"/>
  <c r="BP266" i="1"/>
  <c r="BN266" i="1"/>
  <c r="Z266" i="1"/>
  <c r="Z268" i="1" s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24" i="1"/>
  <c r="Y323" i="1"/>
  <c r="BP327" i="1"/>
  <c r="BN327" i="1"/>
  <c r="Z327" i="1"/>
  <c r="Z329" i="1" s="1"/>
  <c r="S515" i="1"/>
  <c r="Y336" i="1"/>
  <c r="BP342" i="1"/>
  <c r="BN342" i="1"/>
  <c r="Z342" i="1"/>
  <c r="BP346" i="1"/>
  <c r="BN346" i="1"/>
  <c r="Z346" i="1"/>
  <c r="Y353" i="1"/>
  <c r="Y358" i="1"/>
  <c r="BP367" i="1"/>
  <c r="BN367" i="1"/>
  <c r="Z367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370" i="1" l="1"/>
  <c r="Z348" i="1"/>
  <c r="Z316" i="1"/>
  <c r="Z310" i="1"/>
  <c r="Z173" i="1"/>
  <c r="Z149" i="1"/>
  <c r="Z122" i="1"/>
  <c r="Z115" i="1"/>
  <c r="Z101" i="1"/>
  <c r="Z358" i="1"/>
  <c r="Z336" i="1"/>
  <c r="Z498" i="1"/>
  <c r="Z415" i="1"/>
  <c r="Z227" i="1"/>
  <c r="Z211" i="1"/>
  <c r="Z199" i="1"/>
  <c r="Z80" i="1"/>
  <c r="Y507" i="1"/>
  <c r="Z44" i="1"/>
  <c r="Y506" i="1"/>
  <c r="Z398" i="1"/>
  <c r="Z167" i="1"/>
  <c r="Z65" i="1"/>
  <c r="Y509" i="1"/>
  <c r="Z32" i="1"/>
  <c r="Z292" i="1"/>
  <c r="Z253" i="1"/>
  <c r="Y508" i="1"/>
  <c r="Z445" i="1"/>
  <c r="Y505" i="1"/>
  <c r="Z302" i="1"/>
  <c r="Z483" i="1"/>
  <c r="Z461" i="1"/>
  <c r="Z244" i="1"/>
  <c r="Z216" i="1"/>
  <c r="Z109" i="1"/>
  <c r="Z92" i="1"/>
  <c r="Z71" i="1"/>
  <c r="Z58" i="1"/>
  <c r="X508" i="1"/>
  <c r="Z510" i="1" l="1"/>
</calcChain>
</file>

<file path=xl/sharedStrings.xml><?xml version="1.0" encoding="utf-8"?>
<sst xmlns="http://schemas.openxmlformats.org/spreadsheetml/2006/main" count="2264" uniqueCount="812">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</sst>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7" t="s">
        <v>0</v>
      </c>
      <c r="E1" s="602"/>
      <c r="F1" s="602"/>
      <c r="G1" s="12" t="s">
        <v>1</v>
      </c>
      <c r="H1" s="617" t="s">
        <v>2</v>
      </c>
      <c r="I1" s="602"/>
      <c r="J1" s="602"/>
      <c r="K1" s="602"/>
      <c r="L1" s="602"/>
      <c r="M1" s="602"/>
      <c r="N1" s="602"/>
      <c r="O1" s="602"/>
      <c r="P1" s="602"/>
      <c r="Q1" s="602"/>
      <c r="R1" s="601" t="s">
        <v>3</v>
      </c>
      <c r="S1" s="602"/>
      <c r="T1" s="6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0"/>
      <c r="R2" s="570"/>
      <c r="S2" s="570"/>
      <c r="T2" s="570"/>
      <c r="U2" s="570"/>
      <c r="V2" s="570"/>
      <c r="W2" s="570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0"/>
      <c r="Q3" s="570"/>
      <c r="R3" s="570"/>
      <c r="S3" s="570"/>
      <c r="T3" s="570"/>
      <c r="U3" s="570"/>
      <c r="V3" s="570"/>
      <c r="W3" s="570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2" t="s">
        <v>8</v>
      </c>
      <c r="B5" s="628"/>
      <c r="C5" s="629"/>
      <c r="D5" s="618"/>
      <c r="E5" s="619"/>
      <c r="F5" s="845" t="s">
        <v>9</v>
      </c>
      <c r="G5" s="629"/>
      <c r="H5" s="618" t="s">
        <v>811</v>
      </c>
      <c r="I5" s="807"/>
      <c r="J5" s="807"/>
      <c r="K5" s="807"/>
      <c r="L5" s="807"/>
      <c r="M5" s="619"/>
      <c r="N5" s="58"/>
      <c r="P5" s="24" t="s">
        <v>10</v>
      </c>
      <c r="Q5" s="861">
        <v>45861</v>
      </c>
      <c r="R5" s="694"/>
      <c r="T5" s="743" t="s">
        <v>11</v>
      </c>
      <c r="U5" s="597"/>
      <c r="V5" s="746" t="s">
        <v>12</v>
      </c>
      <c r="W5" s="694"/>
      <c r="AB5" s="51"/>
      <c r="AC5" s="51"/>
      <c r="AD5" s="51"/>
      <c r="AE5" s="51"/>
    </row>
    <row r="6" spans="1:32" s="557" customFormat="1" ht="24" customHeight="1" x14ac:dyDescent="0.2">
      <c r="A6" s="702" t="s">
        <v>13</v>
      </c>
      <c r="B6" s="628"/>
      <c r="C6" s="629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Среда</v>
      </c>
      <c r="R6" s="568"/>
      <c r="T6" s="755" t="s">
        <v>16</v>
      </c>
      <c r="U6" s="597"/>
      <c r="V6" s="894" t="s">
        <v>17</v>
      </c>
      <c r="W6" s="633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2"/>
      <c r="M7" s="613"/>
      <c r="N7" s="60"/>
      <c r="P7" s="24"/>
      <c r="Q7" s="42"/>
      <c r="R7" s="42"/>
      <c r="T7" s="570"/>
      <c r="U7" s="597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2"/>
      <c r="C8" s="573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709">
        <v>0.5</v>
      </c>
      <c r="R8" s="613"/>
      <c r="T8" s="570"/>
      <c r="U8" s="597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0"/>
      <c r="C9" s="570"/>
      <c r="D9" s="698"/>
      <c r="E9" s="585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0"/>
      <c r="H9" s="584" t="str">
        <f>IF(AND($A$9="Тип доверенности/получателя при получении в адресе перегруза:",$D$9="Разовая доверенность"),"Введите ФИО","")</f>
        <v/>
      </c>
      <c r="I9" s="585"/>
      <c r="J9" s="5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5"/>
      <c r="L9" s="585"/>
      <c r="M9" s="585"/>
      <c r="N9" s="555"/>
      <c r="P9" s="26" t="s">
        <v>21</v>
      </c>
      <c r="Q9" s="690"/>
      <c r="R9" s="691"/>
      <c r="T9" s="570"/>
      <c r="U9" s="597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0"/>
      <c r="C10" s="570"/>
      <c r="D10" s="698"/>
      <c r="E10" s="585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0"/>
      <c r="H10" s="799" t="str">
        <f>IFERROR(VLOOKUP($D$10,Proxy,2,FALSE),"")</f>
        <v/>
      </c>
      <c r="I10" s="570"/>
      <c r="J10" s="570"/>
      <c r="K10" s="570"/>
      <c r="L10" s="570"/>
      <c r="M10" s="570"/>
      <c r="N10" s="556"/>
      <c r="P10" s="26" t="s">
        <v>22</v>
      </c>
      <c r="Q10" s="756"/>
      <c r="R10" s="757"/>
      <c r="U10" s="24" t="s">
        <v>23</v>
      </c>
      <c r="V10" s="632" t="s">
        <v>24</v>
      </c>
      <c r="W10" s="633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3"/>
      <c r="R11" s="694"/>
      <c r="U11" s="24" t="s">
        <v>27</v>
      </c>
      <c r="V11" s="847" t="s">
        <v>28</v>
      </c>
      <c r="W11" s="691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6" t="s">
        <v>29</v>
      </c>
      <c r="B12" s="628"/>
      <c r="C12" s="628"/>
      <c r="D12" s="628"/>
      <c r="E12" s="628"/>
      <c r="F12" s="628"/>
      <c r="G12" s="628"/>
      <c r="H12" s="628"/>
      <c r="I12" s="628"/>
      <c r="J12" s="628"/>
      <c r="K12" s="628"/>
      <c r="L12" s="628"/>
      <c r="M12" s="629"/>
      <c r="N12" s="62"/>
      <c r="P12" s="24" t="s">
        <v>30</v>
      </c>
      <c r="Q12" s="709"/>
      <c r="R12" s="613"/>
      <c r="S12" s="23"/>
      <c r="U12" s="24"/>
      <c r="V12" s="602"/>
      <c r="W12" s="570"/>
      <c r="AB12" s="51"/>
      <c r="AC12" s="51"/>
      <c r="AD12" s="51"/>
      <c r="AE12" s="51"/>
    </row>
    <row r="13" spans="1:32" s="557" customFormat="1" ht="23.25" customHeight="1" x14ac:dyDescent="0.2">
      <c r="A13" s="736" t="s">
        <v>31</v>
      </c>
      <c r="B13" s="628"/>
      <c r="C13" s="628"/>
      <c r="D13" s="628"/>
      <c r="E13" s="628"/>
      <c r="F13" s="628"/>
      <c r="G13" s="628"/>
      <c r="H13" s="628"/>
      <c r="I13" s="628"/>
      <c r="J13" s="628"/>
      <c r="K13" s="628"/>
      <c r="L13" s="628"/>
      <c r="M13" s="629"/>
      <c r="N13" s="62"/>
      <c r="O13" s="26"/>
      <c r="P13" s="26" t="s">
        <v>32</v>
      </c>
      <c r="Q13" s="847"/>
      <c r="R13" s="6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6" t="s">
        <v>33</v>
      </c>
      <c r="B14" s="628"/>
      <c r="C14" s="628"/>
      <c r="D14" s="628"/>
      <c r="E14" s="628"/>
      <c r="F14" s="628"/>
      <c r="G14" s="628"/>
      <c r="H14" s="628"/>
      <c r="I14" s="628"/>
      <c r="J14" s="628"/>
      <c r="K14" s="628"/>
      <c r="L14" s="628"/>
      <c r="M14" s="6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881" t="s">
        <v>34</v>
      </c>
      <c r="B15" s="628"/>
      <c r="C15" s="628"/>
      <c r="D15" s="628"/>
      <c r="E15" s="628"/>
      <c r="F15" s="628"/>
      <c r="G15" s="628"/>
      <c r="H15" s="628"/>
      <c r="I15" s="628"/>
      <c r="J15" s="628"/>
      <c r="K15" s="628"/>
      <c r="L15" s="628"/>
      <c r="M15" s="629"/>
      <c r="N15" s="63"/>
      <c r="P15" s="763" t="s">
        <v>35</v>
      </c>
      <c r="Q15" s="602"/>
      <c r="R15" s="602"/>
      <c r="S15" s="602"/>
      <c r="T15" s="6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4"/>
      <c r="Q16" s="764"/>
      <c r="R16" s="764"/>
      <c r="S16" s="764"/>
      <c r="T16" s="7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9" t="s">
        <v>36</v>
      </c>
      <c r="B17" s="609" t="s">
        <v>37</v>
      </c>
      <c r="C17" s="715" t="s">
        <v>38</v>
      </c>
      <c r="D17" s="609" t="s">
        <v>39</v>
      </c>
      <c r="E17" s="670"/>
      <c r="F17" s="609" t="s">
        <v>40</v>
      </c>
      <c r="G17" s="609" t="s">
        <v>41</v>
      </c>
      <c r="H17" s="609" t="s">
        <v>42</v>
      </c>
      <c r="I17" s="609" t="s">
        <v>43</v>
      </c>
      <c r="J17" s="609" t="s">
        <v>44</v>
      </c>
      <c r="K17" s="609" t="s">
        <v>45</v>
      </c>
      <c r="L17" s="609" t="s">
        <v>46</v>
      </c>
      <c r="M17" s="609" t="s">
        <v>47</v>
      </c>
      <c r="N17" s="609" t="s">
        <v>48</v>
      </c>
      <c r="O17" s="609" t="s">
        <v>49</v>
      </c>
      <c r="P17" s="609" t="s">
        <v>50</v>
      </c>
      <c r="Q17" s="669"/>
      <c r="R17" s="669"/>
      <c r="S17" s="669"/>
      <c r="T17" s="670"/>
      <c r="U17" s="877" t="s">
        <v>51</v>
      </c>
      <c r="V17" s="629"/>
      <c r="W17" s="609" t="s">
        <v>52</v>
      </c>
      <c r="X17" s="609" t="s">
        <v>53</v>
      </c>
      <c r="Y17" s="891" t="s">
        <v>54</v>
      </c>
      <c r="Z17" s="900" t="s">
        <v>55</v>
      </c>
      <c r="AA17" s="797" t="s">
        <v>56</v>
      </c>
      <c r="AB17" s="797" t="s">
        <v>57</v>
      </c>
      <c r="AC17" s="797" t="s">
        <v>58</v>
      </c>
      <c r="AD17" s="797" t="s">
        <v>59</v>
      </c>
      <c r="AE17" s="840"/>
      <c r="AF17" s="841"/>
      <c r="AG17" s="66"/>
      <c r="BD17" s="65" t="s">
        <v>60</v>
      </c>
    </row>
    <row r="18" spans="1:68" ht="14.25" customHeight="1" x14ac:dyDescent="0.2">
      <c r="A18" s="610"/>
      <c r="B18" s="610"/>
      <c r="C18" s="610"/>
      <c r="D18" s="671"/>
      <c r="E18" s="673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71"/>
      <c r="Q18" s="672"/>
      <c r="R18" s="672"/>
      <c r="S18" s="672"/>
      <c r="T18" s="673"/>
      <c r="U18" s="67" t="s">
        <v>61</v>
      </c>
      <c r="V18" s="67" t="s">
        <v>62</v>
      </c>
      <c r="W18" s="610"/>
      <c r="X18" s="610"/>
      <c r="Y18" s="892"/>
      <c r="Z18" s="901"/>
      <c r="AA18" s="798"/>
      <c r="AB18" s="798"/>
      <c r="AC18" s="798"/>
      <c r="AD18" s="842"/>
      <c r="AE18" s="843"/>
      <c r="AF18" s="844"/>
      <c r="AG18" s="66"/>
      <c r="BD18" s="65"/>
    </row>
    <row r="19" spans="1:68" ht="27.75" hidden="1" customHeight="1" x14ac:dyDescent="0.2">
      <c r="A19" s="640" t="s">
        <v>63</v>
      </c>
      <c r="B19" s="641"/>
      <c r="C19" s="641"/>
      <c r="D19" s="641"/>
      <c r="E19" s="641"/>
      <c r="F19" s="641"/>
      <c r="G19" s="641"/>
      <c r="H19" s="641"/>
      <c r="I19" s="641"/>
      <c r="J19" s="641"/>
      <c r="K19" s="641"/>
      <c r="L19" s="641"/>
      <c r="M19" s="641"/>
      <c r="N19" s="641"/>
      <c r="O19" s="641"/>
      <c r="P19" s="641"/>
      <c r="Q19" s="641"/>
      <c r="R19" s="641"/>
      <c r="S19" s="641"/>
      <c r="T19" s="641"/>
      <c r="U19" s="641"/>
      <c r="V19" s="641"/>
      <c r="W19" s="641"/>
      <c r="X19" s="641"/>
      <c r="Y19" s="641"/>
      <c r="Z19" s="641"/>
      <c r="AA19" s="48"/>
      <c r="AB19" s="48"/>
      <c r="AC19" s="48"/>
    </row>
    <row r="20" spans="1:68" ht="16.5" hidden="1" customHeight="1" x14ac:dyDescent="0.25">
      <c r="A20" s="574" t="s">
        <v>63</v>
      </c>
      <c r="B20" s="570"/>
      <c r="C20" s="570"/>
      <c r="D20" s="570"/>
      <c r="E20" s="570"/>
      <c r="F20" s="570"/>
      <c r="G20" s="570"/>
      <c r="H20" s="570"/>
      <c r="I20" s="570"/>
      <c r="J20" s="570"/>
      <c r="K20" s="570"/>
      <c r="L20" s="570"/>
      <c r="M20" s="570"/>
      <c r="N20" s="570"/>
      <c r="O20" s="570"/>
      <c r="P20" s="570"/>
      <c r="Q20" s="570"/>
      <c r="R20" s="570"/>
      <c r="S20" s="570"/>
      <c r="T20" s="570"/>
      <c r="U20" s="570"/>
      <c r="V20" s="570"/>
      <c r="W20" s="570"/>
      <c r="X20" s="570"/>
      <c r="Y20" s="570"/>
      <c r="Z20" s="570"/>
      <c r="AA20" s="558"/>
      <c r="AB20" s="558"/>
      <c r="AC20" s="558"/>
    </row>
    <row r="21" spans="1:68" ht="14.25" hidden="1" customHeight="1" x14ac:dyDescent="0.25">
      <c r="A21" s="569" t="s">
        <v>64</v>
      </c>
      <c r="B21" s="570"/>
      <c r="C21" s="570"/>
      <c r="D21" s="570"/>
      <c r="E21" s="570"/>
      <c r="F21" s="570"/>
      <c r="G21" s="570"/>
      <c r="H21" s="570"/>
      <c r="I21" s="570"/>
      <c r="J21" s="570"/>
      <c r="K21" s="570"/>
      <c r="L21" s="570"/>
      <c r="M21" s="570"/>
      <c r="N21" s="570"/>
      <c r="O21" s="570"/>
      <c r="P21" s="570"/>
      <c r="Q21" s="570"/>
      <c r="R21" s="570"/>
      <c r="S21" s="570"/>
      <c r="T21" s="570"/>
      <c r="U21" s="570"/>
      <c r="V21" s="570"/>
      <c r="W21" s="570"/>
      <c r="X21" s="570"/>
      <c r="Y21" s="570"/>
      <c r="Z21" s="570"/>
      <c r="AA21" s="559"/>
      <c r="AB21" s="559"/>
      <c r="AC21" s="55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99" t="s">
        <v>69</v>
      </c>
      <c r="Q22" s="576"/>
      <c r="R22" s="576"/>
      <c r="S22" s="576"/>
      <c r="T22" s="577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2"/>
      <c r="B23" s="570"/>
      <c r="C23" s="570"/>
      <c r="D23" s="570"/>
      <c r="E23" s="570"/>
      <c r="F23" s="570"/>
      <c r="G23" s="570"/>
      <c r="H23" s="570"/>
      <c r="I23" s="570"/>
      <c r="J23" s="570"/>
      <c r="K23" s="570"/>
      <c r="L23" s="570"/>
      <c r="M23" s="570"/>
      <c r="N23" s="570"/>
      <c r="O23" s="593"/>
      <c r="P23" s="571" t="s">
        <v>72</v>
      </c>
      <c r="Q23" s="572"/>
      <c r="R23" s="572"/>
      <c r="S23" s="572"/>
      <c r="T23" s="572"/>
      <c r="U23" s="572"/>
      <c r="V23" s="573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0"/>
      <c r="B24" s="570"/>
      <c r="C24" s="570"/>
      <c r="D24" s="570"/>
      <c r="E24" s="570"/>
      <c r="F24" s="570"/>
      <c r="G24" s="570"/>
      <c r="H24" s="570"/>
      <c r="I24" s="570"/>
      <c r="J24" s="570"/>
      <c r="K24" s="570"/>
      <c r="L24" s="570"/>
      <c r="M24" s="570"/>
      <c r="N24" s="570"/>
      <c r="O24" s="593"/>
      <c r="P24" s="571" t="s">
        <v>72</v>
      </c>
      <c r="Q24" s="572"/>
      <c r="R24" s="572"/>
      <c r="S24" s="572"/>
      <c r="T24" s="572"/>
      <c r="U24" s="572"/>
      <c r="V24" s="573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69" t="s">
        <v>74</v>
      </c>
      <c r="B25" s="570"/>
      <c r="C25" s="570"/>
      <c r="D25" s="570"/>
      <c r="E25" s="570"/>
      <c r="F25" s="570"/>
      <c r="G25" s="570"/>
      <c r="H25" s="570"/>
      <c r="I25" s="570"/>
      <c r="J25" s="570"/>
      <c r="K25" s="570"/>
      <c r="L25" s="570"/>
      <c r="M25" s="570"/>
      <c r="N25" s="570"/>
      <c r="O25" s="570"/>
      <c r="P25" s="570"/>
      <c r="Q25" s="570"/>
      <c r="R25" s="570"/>
      <c r="S25" s="570"/>
      <c r="T25" s="570"/>
      <c r="U25" s="570"/>
      <c r="V25" s="570"/>
      <c r="W25" s="570"/>
      <c r="X25" s="570"/>
      <c r="Y25" s="570"/>
      <c r="Z25" s="570"/>
      <c r="AA25" s="559"/>
      <c r="AB25" s="559"/>
      <c r="AC25" s="55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6"/>
      <c r="R26" s="576"/>
      <c r="S26" s="576"/>
      <c r="T26" s="577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6"/>
      <c r="R27" s="576"/>
      <c r="S27" s="576"/>
      <c r="T27" s="577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6"/>
      <c r="R28" s="576"/>
      <c r="S28" s="576"/>
      <c r="T28" s="577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6"/>
      <c r="R29" s="576"/>
      <c r="S29" s="576"/>
      <c r="T29" s="577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6"/>
      <c r="R30" s="576"/>
      <c r="S30" s="576"/>
      <c r="T30" s="577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6"/>
      <c r="R31" s="576"/>
      <c r="S31" s="576"/>
      <c r="T31" s="577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2"/>
      <c r="B32" s="570"/>
      <c r="C32" s="570"/>
      <c r="D32" s="570"/>
      <c r="E32" s="570"/>
      <c r="F32" s="570"/>
      <c r="G32" s="570"/>
      <c r="H32" s="570"/>
      <c r="I32" s="570"/>
      <c r="J32" s="570"/>
      <c r="K32" s="570"/>
      <c r="L32" s="570"/>
      <c r="M32" s="570"/>
      <c r="N32" s="570"/>
      <c r="O32" s="593"/>
      <c r="P32" s="571" t="s">
        <v>72</v>
      </c>
      <c r="Q32" s="572"/>
      <c r="R32" s="572"/>
      <c r="S32" s="572"/>
      <c r="T32" s="572"/>
      <c r="U32" s="572"/>
      <c r="V32" s="573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0"/>
      <c r="B33" s="570"/>
      <c r="C33" s="570"/>
      <c r="D33" s="570"/>
      <c r="E33" s="570"/>
      <c r="F33" s="570"/>
      <c r="G33" s="570"/>
      <c r="H33" s="570"/>
      <c r="I33" s="570"/>
      <c r="J33" s="570"/>
      <c r="K33" s="570"/>
      <c r="L33" s="570"/>
      <c r="M33" s="570"/>
      <c r="N33" s="570"/>
      <c r="O33" s="593"/>
      <c r="P33" s="571" t="s">
        <v>72</v>
      </c>
      <c r="Q33" s="572"/>
      <c r="R33" s="572"/>
      <c r="S33" s="572"/>
      <c r="T33" s="572"/>
      <c r="U33" s="572"/>
      <c r="V33" s="573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69" t="s">
        <v>95</v>
      </c>
      <c r="B34" s="570"/>
      <c r="C34" s="570"/>
      <c r="D34" s="570"/>
      <c r="E34" s="570"/>
      <c r="F34" s="570"/>
      <c r="G34" s="570"/>
      <c r="H34" s="570"/>
      <c r="I34" s="570"/>
      <c r="J34" s="570"/>
      <c r="K34" s="570"/>
      <c r="L34" s="570"/>
      <c r="M34" s="570"/>
      <c r="N34" s="570"/>
      <c r="O34" s="570"/>
      <c r="P34" s="570"/>
      <c r="Q34" s="570"/>
      <c r="R34" s="570"/>
      <c r="S34" s="570"/>
      <c r="T34" s="570"/>
      <c r="U34" s="570"/>
      <c r="V34" s="570"/>
      <c r="W34" s="570"/>
      <c r="X34" s="570"/>
      <c r="Y34" s="570"/>
      <c r="Z34" s="570"/>
      <c r="AA34" s="559"/>
      <c r="AB34" s="559"/>
      <c r="AC34" s="55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6"/>
      <c r="R35" s="576"/>
      <c r="S35" s="576"/>
      <c r="T35" s="577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2"/>
      <c r="B36" s="570"/>
      <c r="C36" s="570"/>
      <c r="D36" s="570"/>
      <c r="E36" s="570"/>
      <c r="F36" s="570"/>
      <c r="G36" s="570"/>
      <c r="H36" s="570"/>
      <c r="I36" s="570"/>
      <c r="J36" s="570"/>
      <c r="K36" s="570"/>
      <c r="L36" s="570"/>
      <c r="M36" s="570"/>
      <c r="N36" s="570"/>
      <c r="O36" s="593"/>
      <c r="P36" s="571" t="s">
        <v>72</v>
      </c>
      <c r="Q36" s="572"/>
      <c r="R36" s="572"/>
      <c r="S36" s="572"/>
      <c r="T36" s="572"/>
      <c r="U36" s="572"/>
      <c r="V36" s="573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0"/>
      <c r="B37" s="570"/>
      <c r="C37" s="570"/>
      <c r="D37" s="570"/>
      <c r="E37" s="570"/>
      <c r="F37" s="570"/>
      <c r="G37" s="570"/>
      <c r="H37" s="570"/>
      <c r="I37" s="570"/>
      <c r="J37" s="570"/>
      <c r="K37" s="570"/>
      <c r="L37" s="570"/>
      <c r="M37" s="570"/>
      <c r="N37" s="570"/>
      <c r="O37" s="593"/>
      <c r="P37" s="571" t="s">
        <v>72</v>
      </c>
      <c r="Q37" s="572"/>
      <c r="R37" s="572"/>
      <c r="S37" s="572"/>
      <c r="T37" s="572"/>
      <c r="U37" s="572"/>
      <c r="V37" s="573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0" t="s">
        <v>101</v>
      </c>
      <c r="B38" s="641"/>
      <c r="C38" s="641"/>
      <c r="D38" s="641"/>
      <c r="E38" s="641"/>
      <c r="F38" s="641"/>
      <c r="G38" s="641"/>
      <c r="H38" s="641"/>
      <c r="I38" s="641"/>
      <c r="J38" s="641"/>
      <c r="K38" s="641"/>
      <c r="L38" s="641"/>
      <c r="M38" s="641"/>
      <c r="N38" s="641"/>
      <c r="O38" s="641"/>
      <c r="P38" s="641"/>
      <c r="Q38" s="641"/>
      <c r="R38" s="641"/>
      <c r="S38" s="641"/>
      <c r="T38" s="641"/>
      <c r="U38" s="641"/>
      <c r="V38" s="641"/>
      <c r="W38" s="641"/>
      <c r="X38" s="641"/>
      <c r="Y38" s="641"/>
      <c r="Z38" s="641"/>
      <c r="AA38" s="48"/>
      <c r="AB38" s="48"/>
      <c r="AC38" s="48"/>
    </row>
    <row r="39" spans="1:68" ht="16.5" hidden="1" customHeight="1" x14ac:dyDescent="0.25">
      <c r="A39" s="574" t="s">
        <v>102</v>
      </c>
      <c r="B39" s="570"/>
      <c r="C39" s="570"/>
      <c r="D39" s="570"/>
      <c r="E39" s="570"/>
      <c r="F39" s="570"/>
      <c r="G39" s="570"/>
      <c r="H39" s="570"/>
      <c r="I39" s="570"/>
      <c r="J39" s="570"/>
      <c r="K39" s="570"/>
      <c r="L39" s="570"/>
      <c r="M39" s="570"/>
      <c r="N39" s="570"/>
      <c r="O39" s="570"/>
      <c r="P39" s="570"/>
      <c r="Q39" s="570"/>
      <c r="R39" s="570"/>
      <c r="S39" s="570"/>
      <c r="T39" s="570"/>
      <c r="U39" s="570"/>
      <c r="V39" s="570"/>
      <c r="W39" s="570"/>
      <c r="X39" s="570"/>
      <c r="Y39" s="570"/>
      <c r="Z39" s="570"/>
      <c r="AA39" s="558"/>
      <c r="AB39" s="558"/>
      <c r="AC39" s="558"/>
    </row>
    <row r="40" spans="1:68" ht="14.25" hidden="1" customHeight="1" x14ac:dyDescent="0.25">
      <c r="A40" s="569" t="s">
        <v>103</v>
      </c>
      <c r="B40" s="570"/>
      <c r="C40" s="570"/>
      <c r="D40" s="570"/>
      <c r="E40" s="570"/>
      <c r="F40" s="570"/>
      <c r="G40" s="570"/>
      <c r="H40" s="570"/>
      <c r="I40" s="570"/>
      <c r="J40" s="570"/>
      <c r="K40" s="570"/>
      <c r="L40" s="570"/>
      <c r="M40" s="570"/>
      <c r="N40" s="570"/>
      <c r="O40" s="570"/>
      <c r="P40" s="570"/>
      <c r="Q40" s="570"/>
      <c r="R40" s="570"/>
      <c r="S40" s="570"/>
      <c r="T40" s="570"/>
      <c r="U40" s="570"/>
      <c r="V40" s="570"/>
      <c r="W40" s="570"/>
      <c r="X40" s="570"/>
      <c r="Y40" s="570"/>
      <c r="Z40" s="570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6"/>
      <c r="R41" s="576"/>
      <c r="S41" s="576"/>
      <c r="T41" s="577"/>
      <c r="U41" s="34"/>
      <c r="V41" s="34"/>
      <c r="W41" s="35" t="s">
        <v>70</v>
      </c>
      <c r="X41" s="563">
        <v>40</v>
      </c>
      <c r="Y41" s="564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2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6"/>
      <c r="R42" s="576"/>
      <c r="S42" s="576"/>
      <c r="T42" s="577"/>
      <c r="U42" s="34"/>
      <c r="V42" s="34"/>
      <c r="W42" s="35" t="s">
        <v>70</v>
      </c>
      <c r="X42" s="563">
        <v>20.399999999999999</v>
      </c>
      <c r="Y42" s="564">
        <f>IFERROR(IF(X42="",0,CEILING((X42/$H42),1)*$H42),"")</f>
        <v>24</v>
      </c>
      <c r="Z42" s="36">
        <f>IFERROR(IF(Y42=0,"",ROUNDUP(Y42/H42,0)*0.00902),"")</f>
        <v>5.4120000000000001E-2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21.471</v>
      </c>
      <c r="BN42" s="64">
        <f>IFERROR(Y42*I42/H42,"0")</f>
        <v>25.259999999999998</v>
      </c>
      <c r="BO42" s="64">
        <f>IFERROR(1/J42*(X42/H42),"0")</f>
        <v>3.8636363636363635E-2</v>
      </c>
      <c r="BP42" s="64">
        <f>IFERROR(1/J42*(Y42/H42),"0")</f>
        <v>4.5454545454545456E-2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8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6"/>
      <c r="R43" s="576"/>
      <c r="S43" s="576"/>
      <c r="T43" s="577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2"/>
      <c r="B44" s="570"/>
      <c r="C44" s="570"/>
      <c r="D44" s="570"/>
      <c r="E44" s="570"/>
      <c r="F44" s="570"/>
      <c r="G44" s="570"/>
      <c r="H44" s="570"/>
      <c r="I44" s="570"/>
      <c r="J44" s="570"/>
      <c r="K44" s="570"/>
      <c r="L44" s="570"/>
      <c r="M44" s="570"/>
      <c r="N44" s="570"/>
      <c r="O44" s="593"/>
      <c r="P44" s="571" t="s">
        <v>72</v>
      </c>
      <c r="Q44" s="572"/>
      <c r="R44" s="572"/>
      <c r="S44" s="572"/>
      <c r="T44" s="572"/>
      <c r="U44" s="572"/>
      <c r="V44" s="573"/>
      <c r="W44" s="37" t="s">
        <v>73</v>
      </c>
      <c r="X44" s="565">
        <f>IFERROR(X41/H41,"0")+IFERROR(X42/H42,"0")+IFERROR(X43/H43,"0")</f>
        <v>8.8037037037037038</v>
      </c>
      <c r="Y44" s="565">
        <f>IFERROR(Y41/H41,"0")+IFERROR(Y42/H42,"0")+IFERROR(Y43/H43,"0")</f>
        <v>10</v>
      </c>
      <c r="Z44" s="565">
        <f>IFERROR(IF(Z41="",0,Z41),"0")+IFERROR(IF(Z42="",0,Z42),"0")+IFERROR(IF(Z43="",0,Z43),"0")</f>
        <v>0.13003999999999999</v>
      </c>
      <c r="AA44" s="566"/>
      <c r="AB44" s="566"/>
      <c r="AC44" s="566"/>
    </row>
    <row r="45" spans="1:68" x14ac:dyDescent="0.2">
      <c r="A45" s="570"/>
      <c r="B45" s="570"/>
      <c r="C45" s="570"/>
      <c r="D45" s="570"/>
      <c r="E45" s="570"/>
      <c r="F45" s="570"/>
      <c r="G45" s="570"/>
      <c r="H45" s="570"/>
      <c r="I45" s="570"/>
      <c r="J45" s="570"/>
      <c r="K45" s="570"/>
      <c r="L45" s="570"/>
      <c r="M45" s="570"/>
      <c r="N45" s="570"/>
      <c r="O45" s="593"/>
      <c r="P45" s="571" t="s">
        <v>72</v>
      </c>
      <c r="Q45" s="572"/>
      <c r="R45" s="572"/>
      <c r="S45" s="572"/>
      <c r="T45" s="572"/>
      <c r="U45" s="572"/>
      <c r="V45" s="573"/>
      <c r="W45" s="37" t="s">
        <v>70</v>
      </c>
      <c r="X45" s="565">
        <f>IFERROR(SUM(X41:X43),"0")</f>
        <v>60.4</v>
      </c>
      <c r="Y45" s="565">
        <f>IFERROR(SUM(Y41:Y43),"0")</f>
        <v>67.2</v>
      </c>
      <c r="Z45" s="37"/>
      <c r="AA45" s="566"/>
      <c r="AB45" s="566"/>
      <c r="AC45" s="566"/>
    </row>
    <row r="46" spans="1:68" ht="14.25" hidden="1" customHeight="1" x14ac:dyDescent="0.25">
      <c r="A46" s="569" t="s">
        <v>74</v>
      </c>
      <c r="B46" s="570"/>
      <c r="C46" s="570"/>
      <c r="D46" s="570"/>
      <c r="E46" s="570"/>
      <c r="F46" s="570"/>
      <c r="G46" s="570"/>
      <c r="H46" s="570"/>
      <c r="I46" s="570"/>
      <c r="J46" s="570"/>
      <c r="K46" s="570"/>
      <c r="L46" s="570"/>
      <c r="M46" s="570"/>
      <c r="N46" s="570"/>
      <c r="O46" s="570"/>
      <c r="P46" s="570"/>
      <c r="Q46" s="570"/>
      <c r="R46" s="570"/>
      <c r="S46" s="570"/>
      <c r="T46" s="570"/>
      <c r="U46" s="570"/>
      <c r="V46" s="570"/>
      <c r="W46" s="570"/>
      <c r="X46" s="570"/>
      <c r="Y46" s="570"/>
      <c r="Z46" s="570"/>
      <c r="AA46" s="559"/>
      <c r="AB46" s="559"/>
      <c r="AC46" s="55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6"/>
      <c r="R47" s="576"/>
      <c r="S47" s="576"/>
      <c r="T47" s="577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2"/>
      <c r="B48" s="570"/>
      <c r="C48" s="570"/>
      <c r="D48" s="570"/>
      <c r="E48" s="570"/>
      <c r="F48" s="570"/>
      <c r="G48" s="570"/>
      <c r="H48" s="570"/>
      <c r="I48" s="570"/>
      <c r="J48" s="570"/>
      <c r="K48" s="570"/>
      <c r="L48" s="570"/>
      <c r="M48" s="570"/>
      <c r="N48" s="570"/>
      <c r="O48" s="593"/>
      <c r="P48" s="571" t="s">
        <v>72</v>
      </c>
      <c r="Q48" s="572"/>
      <c r="R48" s="572"/>
      <c r="S48" s="572"/>
      <c r="T48" s="572"/>
      <c r="U48" s="572"/>
      <c r="V48" s="573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0"/>
      <c r="B49" s="570"/>
      <c r="C49" s="570"/>
      <c r="D49" s="570"/>
      <c r="E49" s="570"/>
      <c r="F49" s="570"/>
      <c r="G49" s="570"/>
      <c r="H49" s="570"/>
      <c r="I49" s="570"/>
      <c r="J49" s="570"/>
      <c r="K49" s="570"/>
      <c r="L49" s="570"/>
      <c r="M49" s="570"/>
      <c r="N49" s="570"/>
      <c r="O49" s="593"/>
      <c r="P49" s="571" t="s">
        <v>72</v>
      </c>
      <c r="Q49" s="572"/>
      <c r="R49" s="572"/>
      <c r="S49" s="572"/>
      <c r="T49" s="572"/>
      <c r="U49" s="572"/>
      <c r="V49" s="573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4" t="s">
        <v>119</v>
      </c>
      <c r="B50" s="570"/>
      <c r="C50" s="570"/>
      <c r="D50" s="570"/>
      <c r="E50" s="570"/>
      <c r="F50" s="570"/>
      <c r="G50" s="570"/>
      <c r="H50" s="570"/>
      <c r="I50" s="570"/>
      <c r="J50" s="570"/>
      <c r="K50" s="570"/>
      <c r="L50" s="570"/>
      <c r="M50" s="570"/>
      <c r="N50" s="570"/>
      <c r="O50" s="570"/>
      <c r="P50" s="570"/>
      <c r="Q50" s="570"/>
      <c r="R50" s="570"/>
      <c r="S50" s="570"/>
      <c r="T50" s="570"/>
      <c r="U50" s="570"/>
      <c r="V50" s="570"/>
      <c r="W50" s="570"/>
      <c r="X50" s="570"/>
      <c r="Y50" s="570"/>
      <c r="Z50" s="570"/>
      <c r="AA50" s="558"/>
      <c r="AB50" s="558"/>
      <c r="AC50" s="558"/>
    </row>
    <row r="51" spans="1:68" ht="14.25" hidden="1" customHeight="1" x14ac:dyDescent="0.25">
      <c r="A51" s="569" t="s">
        <v>103</v>
      </c>
      <c r="B51" s="570"/>
      <c r="C51" s="570"/>
      <c r="D51" s="570"/>
      <c r="E51" s="570"/>
      <c r="F51" s="570"/>
      <c r="G51" s="570"/>
      <c r="H51" s="570"/>
      <c r="I51" s="570"/>
      <c r="J51" s="570"/>
      <c r="K51" s="570"/>
      <c r="L51" s="570"/>
      <c r="M51" s="570"/>
      <c r="N51" s="570"/>
      <c r="O51" s="570"/>
      <c r="P51" s="570"/>
      <c r="Q51" s="570"/>
      <c r="R51" s="570"/>
      <c r="S51" s="570"/>
      <c r="T51" s="570"/>
      <c r="U51" s="570"/>
      <c r="V51" s="570"/>
      <c r="W51" s="570"/>
      <c r="X51" s="570"/>
      <c r="Y51" s="570"/>
      <c r="Z51" s="570"/>
      <c r="AA51" s="559"/>
      <c r="AB51" s="559"/>
      <c r="AC51" s="55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6"/>
      <c r="R52" s="576"/>
      <c r="S52" s="576"/>
      <c r="T52" s="577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6"/>
      <c r="R53" s="576"/>
      <c r="S53" s="576"/>
      <c r="T53" s="577"/>
      <c r="U53" s="34"/>
      <c r="V53" s="34"/>
      <c r="W53" s="35" t="s">
        <v>70</v>
      </c>
      <c r="X53" s="563">
        <v>950</v>
      </c>
      <c r="Y53" s="564">
        <f t="shared" si="6"/>
        <v>950.40000000000009</v>
      </c>
      <c r="Z53" s="36">
        <f>IFERROR(IF(Y53=0,"",ROUNDUP(Y53/H53,0)*0.01898),"")</f>
        <v>1.6702399999999999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988.2638888888888</v>
      </c>
      <c r="BN53" s="64">
        <f t="shared" si="8"/>
        <v>988.68</v>
      </c>
      <c r="BO53" s="64">
        <f t="shared" si="9"/>
        <v>1.3744212962962963</v>
      </c>
      <c r="BP53" s="64">
        <f t="shared" si="10"/>
        <v>1.375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6"/>
      <c r="R54" s="576"/>
      <c r="S54" s="576"/>
      <c r="T54" s="577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6"/>
      <c r="R55" s="576"/>
      <c r="S55" s="576"/>
      <c r="T55" s="577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3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6"/>
      <c r="R56" s="576"/>
      <c r="S56" s="576"/>
      <c r="T56" s="577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6"/>
      <c r="R57" s="576"/>
      <c r="S57" s="576"/>
      <c r="T57" s="577"/>
      <c r="U57" s="34"/>
      <c r="V57" s="34"/>
      <c r="W57" s="35" t="s">
        <v>70</v>
      </c>
      <c r="X57" s="563">
        <v>310.5</v>
      </c>
      <c r="Y57" s="564">
        <f t="shared" si="6"/>
        <v>310.5</v>
      </c>
      <c r="Z57" s="36">
        <f>IFERROR(IF(Y57=0,"",ROUNDUP(Y57/H57,0)*0.00902),"")</f>
        <v>0.62238000000000004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324.99</v>
      </c>
      <c r="BN57" s="64">
        <f t="shared" si="8"/>
        <v>324.99</v>
      </c>
      <c r="BO57" s="64">
        <f t="shared" si="9"/>
        <v>0.52272727272727271</v>
      </c>
      <c r="BP57" s="64">
        <f t="shared" si="10"/>
        <v>0.52272727272727271</v>
      </c>
    </row>
    <row r="58" spans="1:68" x14ac:dyDescent="0.2">
      <c r="A58" s="592"/>
      <c r="B58" s="570"/>
      <c r="C58" s="570"/>
      <c r="D58" s="570"/>
      <c r="E58" s="570"/>
      <c r="F58" s="570"/>
      <c r="G58" s="570"/>
      <c r="H58" s="570"/>
      <c r="I58" s="570"/>
      <c r="J58" s="570"/>
      <c r="K58" s="570"/>
      <c r="L58" s="570"/>
      <c r="M58" s="570"/>
      <c r="N58" s="570"/>
      <c r="O58" s="593"/>
      <c r="P58" s="571" t="s">
        <v>72</v>
      </c>
      <c r="Q58" s="572"/>
      <c r="R58" s="572"/>
      <c r="S58" s="572"/>
      <c r="T58" s="572"/>
      <c r="U58" s="572"/>
      <c r="V58" s="573"/>
      <c r="W58" s="37" t="s">
        <v>73</v>
      </c>
      <c r="X58" s="565">
        <f>IFERROR(X52/H52,"0")+IFERROR(X53/H53,"0")+IFERROR(X54/H54,"0")+IFERROR(X55/H55,"0")+IFERROR(X56/H56,"0")+IFERROR(X57/H57,"0")</f>
        <v>156.96296296296296</v>
      </c>
      <c r="Y58" s="565">
        <f>IFERROR(Y52/H52,"0")+IFERROR(Y53/H53,"0")+IFERROR(Y54/H54,"0")+IFERROR(Y55/H55,"0")+IFERROR(Y56/H56,"0")+IFERROR(Y57/H57,"0")</f>
        <v>157</v>
      </c>
      <c r="Z58" s="565">
        <f>IFERROR(IF(Z52="",0,Z52),"0")+IFERROR(IF(Z53="",0,Z53),"0")+IFERROR(IF(Z54="",0,Z54),"0")+IFERROR(IF(Z55="",0,Z55),"0")+IFERROR(IF(Z56="",0,Z56),"0")+IFERROR(IF(Z57="",0,Z57),"0")</f>
        <v>2.2926199999999999</v>
      </c>
      <c r="AA58" s="566"/>
      <c r="AB58" s="566"/>
      <c r="AC58" s="566"/>
    </row>
    <row r="59" spans="1:68" x14ac:dyDescent="0.2">
      <c r="A59" s="570"/>
      <c r="B59" s="570"/>
      <c r="C59" s="570"/>
      <c r="D59" s="570"/>
      <c r="E59" s="570"/>
      <c r="F59" s="570"/>
      <c r="G59" s="570"/>
      <c r="H59" s="570"/>
      <c r="I59" s="570"/>
      <c r="J59" s="570"/>
      <c r="K59" s="570"/>
      <c r="L59" s="570"/>
      <c r="M59" s="570"/>
      <c r="N59" s="570"/>
      <c r="O59" s="593"/>
      <c r="P59" s="571" t="s">
        <v>72</v>
      </c>
      <c r="Q59" s="572"/>
      <c r="R59" s="572"/>
      <c r="S59" s="572"/>
      <c r="T59" s="572"/>
      <c r="U59" s="572"/>
      <c r="V59" s="573"/>
      <c r="W59" s="37" t="s">
        <v>70</v>
      </c>
      <c r="X59" s="565">
        <f>IFERROR(SUM(X52:X57),"0")</f>
        <v>1260.5</v>
      </c>
      <c r="Y59" s="565">
        <f>IFERROR(SUM(Y52:Y57),"0")</f>
        <v>1260.9000000000001</v>
      </c>
      <c r="Z59" s="37"/>
      <c r="AA59" s="566"/>
      <c r="AB59" s="566"/>
      <c r="AC59" s="566"/>
    </row>
    <row r="60" spans="1:68" ht="14.25" hidden="1" customHeight="1" x14ac:dyDescent="0.25">
      <c r="A60" s="569" t="s">
        <v>139</v>
      </c>
      <c r="B60" s="570"/>
      <c r="C60" s="570"/>
      <c r="D60" s="570"/>
      <c r="E60" s="570"/>
      <c r="F60" s="570"/>
      <c r="G60" s="570"/>
      <c r="H60" s="570"/>
      <c r="I60" s="570"/>
      <c r="J60" s="570"/>
      <c r="K60" s="570"/>
      <c r="L60" s="570"/>
      <c r="M60" s="570"/>
      <c r="N60" s="570"/>
      <c r="O60" s="570"/>
      <c r="P60" s="570"/>
      <c r="Q60" s="570"/>
      <c r="R60" s="570"/>
      <c r="S60" s="570"/>
      <c r="T60" s="570"/>
      <c r="U60" s="570"/>
      <c r="V60" s="570"/>
      <c r="W60" s="570"/>
      <c r="X60" s="570"/>
      <c r="Y60" s="570"/>
      <c r="Z60" s="570"/>
      <c r="AA60" s="559"/>
      <c r="AB60" s="559"/>
      <c r="AC60" s="55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6"/>
      <c r="R61" s="576"/>
      <c r="S61" s="576"/>
      <c r="T61" s="577"/>
      <c r="U61" s="34"/>
      <c r="V61" s="34"/>
      <c r="W61" s="35" t="s">
        <v>70</v>
      </c>
      <c r="X61" s="563">
        <v>440</v>
      </c>
      <c r="Y61" s="564">
        <f>IFERROR(IF(X61="",0,CEILING((X61/$H61),1)*$H61),"")</f>
        <v>442.8</v>
      </c>
      <c r="Z61" s="36">
        <f>IFERROR(IF(Y61=0,"",ROUNDUP(Y61/H61,0)*0.01898),"")</f>
        <v>0.77817999999999998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457.72222222222217</v>
      </c>
      <c r="BN61" s="64">
        <f>IFERROR(Y61*I61/H61,"0")</f>
        <v>460.63499999999999</v>
      </c>
      <c r="BO61" s="64">
        <f>IFERROR(1/J61*(X61/H61),"0")</f>
        <v>0.63657407407407407</v>
      </c>
      <c r="BP61" s="64">
        <f>IFERROR(1/J61*(Y61/H61),"0")</f>
        <v>0.640625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6"/>
      <c r="R62" s="576"/>
      <c r="S62" s="576"/>
      <c r="T62" s="577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5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6"/>
      <c r="R63" s="576"/>
      <c r="S63" s="576"/>
      <c r="T63" s="577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6"/>
      <c r="R64" s="576"/>
      <c r="S64" s="576"/>
      <c r="T64" s="577"/>
      <c r="U64" s="34"/>
      <c r="V64" s="34"/>
      <c r="W64" s="35" t="s">
        <v>70</v>
      </c>
      <c r="X64" s="563">
        <v>76.5</v>
      </c>
      <c r="Y64" s="564">
        <f>IFERROR(IF(X64="",0,CEILING((X64/$H64),1)*$H64),"")</f>
        <v>78.300000000000011</v>
      </c>
      <c r="Z64" s="36">
        <f>IFERROR(IF(Y64=0,"",ROUNDUP(Y64/H64,0)*0.00651),"")</f>
        <v>0.18879000000000001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81.599999999999994</v>
      </c>
      <c r="BN64" s="64">
        <f>IFERROR(Y64*I64/H64,"0")</f>
        <v>83.52</v>
      </c>
      <c r="BO64" s="64">
        <f>IFERROR(1/J64*(X64/H64),"0")</f>
        <v>0.15567765567765568</v>
      </c>
      <c r="BP64" s="64">
        <f>IFERROR(1/J64*(Y64/H64),"0")</f>
        <v>0.15934065934065939</v>
      </c>
    </row>
    <row r="65" spans="1:68" x14ac:dyDescent="0.2">
      <c r="A65" s="592"/>
      <c r="B65" s="570"/>
      <c r="C65" s="570"/>
      <c r="D65" s="570"/>
      <c r="E65" s="570"/>
      <c r="F65" s="570"/>
      <c r="G65" s="570"/>
      <c r="H65" s="570"/>
      <c r="I65" s="570"/>
      <c r="J65" s="570"/>
      <c r="K65" s="570"/>
      <c r="L65" s="570"/>
      <c r="M65" s="570"/>
      <c r="N65" s="570"/>
      <c r="O65" s="593"/>
      <c r="P65" s="571" t="s">
        <v>72</v>
      </c>
      <c r="Q65" s="572"/>
      <c r="R65" s="572"/>
      <c r="S65" s="572"/>
      <c r="T65" s="572"/>
      <c r="U65" s="572"/>
      <c r="V65" s="573"/>
      <c r="W65" s="37" t="s">
        <v>73</v>
      </c>
      <c r="X65" s="565">
        <f>IFERROR(X61/H61,"0")+IFERROR(X62/H62,"0")+IFERROR(X63/H63,"0")+IFERROR(X64/H64,"0")</f>
        <v>69.074074074074076</v>
      </c>
      <c r="Y65" s="565">
        <f>IFERROR(Y61/H61,"0")+IFERROR(Y62/H62,"0")+IFERROR(Y63/H63,"0")+IFERROR(Y64/H64,"0")</f>
        <v>70</v>
      </c>
      <c r="Z65" s="565">
        <f>IFERROR(IF(Z61="",0,Z61),"0")+IFERROR(IF(Z62="",0,Z62),"0")+IFERROR(IF(Z63="",0,Z63),"0")+IFERROR(IF(Z64="",0,Z64),"0")</f>
        <v>0.96697</v>
      </c>
      <c r="AA65" s="566"/>
      <c r="AB65" s="566"/>
      <c r="AC65" s="566"/>
    </row>
    <row r="66" spans="1:68" x14ac:dyDescent="0.2">
      <c r="A66" s="570"/>
      <c r="B66" s="570"/>
      <c r="C66" s="570"/>
      <c r="D66" s="570"/>
      <c r="E66" s="570"/>
      <c r="F66" s="570"/>
      <c r="G66" s="570"/>
      <c r="H66" s="570"/>
      <c r="I66" s="570"/>
      <c r="J66" s="570"/>
      <c r="K66" s="570"/>
      <c r="L66" s="570"/>
      <c r="M66" s="570"/>
      <c r="N66" s="570"/>
      <c r="O66" s="593"/>
      <c r="P66" s="571" t="s">
        <v>72</v>
      </c>
      <c r="Q66" s="572"/>
      <c r="R66" s="572"/>
      <c r="S66" s="572"/>
      <c r="T66" s="572"/>
      <c r="U66" s="572"/>
      <c r="V66" s="573"/>
      <c r="W66" s="37" t="s">
        <v>70</v>
      </c>
      <c r="X66" s="565">
        <f>IFERROR(SUM(X61:X64),"0")</f>
        <v>516.5</v>
      </c>
      <c r="Y66" s="565">
        <f>IFERROR(SUM(Y61:Y64),"0")</f>
        <v>521.1</v>
      </c>
      <c r="Z66" s="37"/>
      <c r="AA66" s="566"/>
      <c r="AB66" s="566"/>
      <c r="AC66" s="566"/>
    </row>
    <row r="67" spans="1:68" ht="14.25" hidden="1" customHeight="1" x14ac:dyDescent="0.25">
      <c r="A67" s="569" t="s">
        <v>64</v>
      </c>
      <c r="B67" s="570"/>
      <c r="C67" s="570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559"/>
      <c r="AB67" s="559"/>
      <c r="AC67" s="55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6"/>
      <c r="R68" s="576"/>
      <c r="S68" s="576"/>
      <c r="T68" s="577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6"/>
      <c r="R69" s="576"/>
      <c r="S69" s="576"/>
      <c r="T69" s="577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6"/>
      <c r="R70" s="576"/>
      <c r="S70" s="576"/>
      <c r="T70" s="577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2"/>
      <c r="B71" s="570"/>
      <c r="C71" s="570"/>
      <c r="D71" s="570"/>
      <c r="E71" s="570"/>
      <c r="F71" s="570"/>
      <c r="G71" s="570"/>
      <c r="H71" s="570"/>
      <c r="I71" s="570"/>
      <c r="J71" s="570"/>
      <c r="K71" s="570"/>
      <c r="L71" s="570"/>
      <c r="M71" s="570"/>
      <c r="N71" s="570"/>
      <c r="O71" s="593"/>
      <c r="P71" s="571" t="s">
        <v>72</v>
      </c>
      <c r="Q71" s="572"/>
      <c r="R71" s="572"/>
      <c r="S71" s="572"/>
      <c r="T71" s="572"/>
      <c r="U71" s="572"/>
      <c r="V71" s="573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0"/>
      <c r="B72" s="570"/>
      <c r="C72" s="570"/>
      <c r="D72" s="570"/>
      <c r="E72" s="570"/>
      <c r="F72" s="570"/>
      <c r="G72" s="570"/>
      <c r="H72" s="570"/>
      <c r="I72" s="570"/>
      <c r="J72" s="570"/>
      <c r="K72" s="570"/>
      <c r="L72" s="570"/>
      <c r="M72" s="570"/>
      <c r="N72" s="570"/>
      <c r="O72" s="593"/>
      <c r="P72" s="571" t="s">
        <v>72</v>
      </c>
      <c r="Q72" s="572"/>
      <c r="R72" s="572"/>
      <c r="S72" s="572"/>
      <c r="T72" s="572"/>
      <c r="U72" s="572"/>
      <c r="V72" s="573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69" t="s">
        <v>74</v>
      </c>
      <c r="B73" s="570"/>
      <c r="C73" s="570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559"/>
      <c r="AB73" s="559"/>
      <c r="AC73" s="55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6"/>
      <c r="R74" s="576"/>
      <c r="S74" s="576"/>
      <c r="T74" s="577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6"/>
      <c r="R75" s="576"/>
      <c r="S75" s="576"/>
      <c r="T75" s="577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6"/>
      <c r="R76" s="576"/>
      <c r="S76" s="576"/>
      <c r="T76" s="577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8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6"/>
      <c r="R77" s="576"/>
      <c r="S77" s="576"/>
      <c r="T77" s="577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6"/>
      <c r="R78" s="576"/>
      <c r="S78" s="576"/>
      <c r="T78" s="577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6"/>
      <c r="R79" s="576"/>
      <c r="S79" s="576"/>
      <c r="T79" s="577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2"/>
      <c r="B80" s="570"/>
      <c r="C80" s="570"/>
      <c r="D80" s="570"/>
      <c r="E80" s="570"/>
      <c r="F80" s="570"/>
      <c r="G80" s="570"/>
      <c r="H80" s="570"/>
      <c r="I80" s="570"/>
      <c r="J80" s="570"/>
      <c r="K80" s="570"/>
      <c r="L80" s="570"/>
      <c r="M80" s="570"/>
      <c r="N80" s="570"/>
      <c r="O80" s="593"/>
      <c r="P80" s="571" t="s">
        <v>72</v>
      </c>
      <c r="Q80" s="572"/>
      <c r="R80" s="572"/>
      <c r="S80" s="572"/>
      <c r="T80" s="572"/>
      <c r="U80" s="572"/>
      <c r="V80" s="573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0"/>
      <c r="B81" s="570"/>
      <c r="C81" s="570"/>
      <c r="D81" s="570"/>
      <c r="E81" s="570"/>
      <c r="F81" s="570"/>
      <c r="G81" s="570"/>
      <c r="H81" s="570"/>
      <c r="I81" s="570"/>
      <c r="J81" s="570"/>
      <c r="K81" s="570"/>
      <c r="L81" s="570"/>
      <c r="M81" s="570"/>
      <c r="N81" s="570"/>
      <c r="O81" s="593"/>
      <c r="P81" s="571" t="s">
        <v>72</v>
      </c>
      <c r="Q81" s="572"/>
      <c r="R81" s="572"/>
      <c r="S81" s="572"/>
      <c r="T81" s="572"/>
      <c r="U81" s="572"/>
      <c r="V81" s="573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69" t="s">
        <v>174</v>
      </c>
      <c r="B82" s="570"/>
      <c r="C82" s="570"/>
      <c r="D82" s="570"/>
      <c r="E82" s="570"/>
      <c r="F82" s="570"/>
      <c r="G82" s="570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  <c r="Y82" s="570"/>
      <c r="Z82" s="570"/>
      <c r="AA82" s="559"/>
      <c r="AB82" s="559"/>
      <c r="AC82" s="55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6"/>
      <c r="R83" s="576"/>
      <c r="S83" s="576"/>
      <c r="T83" s="577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6"/>
      <c r="R84" s="576"/>
      <c r="S84" s="576"/>
      <c r="T84" s="577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2"/>
      <c r="B85" s="570"/>
      <c r="C85" s="570"/>
      <c r="D85" s="570"/>
      <c r="E85" s="570"/>
      <c r="F85" s="570"/>
      <c r="G85" s="570"/>
      <c r="H85" s="570"/>
      <c r="I85" s="570"/>
      <c r="J85" s="570"/>
      <c r="K85" s="570"/>
      <c r="L85" s="570"/>
      <c r="M85" s="570"/>
      <c r="N85" s="570"/>
      <c r="O85" s="593"/>
      <c r="P85" s="571" t="s">
        <v>72</v>
      </c>
      <c r="Q85" s="572"/>
      <c r="R85" s="572"/>
      <c r="S85" s="572"/>
      <c r="T85" s="572"/>
      <c r="U85" s="572"/>
      <c r="V85" s="573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0"/>
      <c r="B86" s="570"/>
      <c r="C86" s="570"/>
      <c r="D86" s="570"/>
      <c r="E86" s="570"/>
      <c r="F86" s="570"/>
      <c r="G86" s="570"/>
      <c r="H86" s="570"/>
      <c r="I86" s="570"/>
      <c r="J86" s="570"/>
      <c r="K86" s="570"/>
      <c r="L86" s="570"/>
      <c r="M86" s="570"/>
      <c r="N86" s="570"/>
      <c r="O86" s="593"/>
      <c r="P86" s="571" t="s">
        <v>72</v>
      </c>
      <c r="Q86" s="572"/>
      <c r="R86" s="572"/>
      <c r="S86" s="572"/>
      <c r="T86" s="572"/>
      <c r="U86" s="572"/>
      <c r="V86" s="573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74" t="s">
        <v>181</v>
      </c>
      <c r="B87" s="570"/>
      <c r="C87" s="570"/>
      <c r="D87" s="570"/>
      <c r="E87" s="570"/>
      <c r="F87" s="570"/>
      <c r="G87" s="570"/>
      <c r="H87" s="570"/>
      <c r="I87" s="570"/>
      <c r="J87" s="570"/>
      <c r="K87" s="570"/>
      <c r="L87" s="570"/>
      <c r="M87" s="570"/>
      <c r="N87" s="570"/>
      <c r="O87" s="570"/>
      <c r="P87" s="570"/>
      <c r="Q87" s="570"/>
      <c r="R87" s="570"/>
      <c r="S87" s="570"/>
      <c r="T87" s="570"/>
      <c r="U87" s="570"/>
      <c r="V87" s="570"/>
      <c r="W87" s="570"/>
      <c r="X87" s="570"/>
      <c r="Y87" s="570"/>
      <c r="Z87" s="570"/>
      <c r="AA87" s="558"/>
      <c r="AB87" s="558"/>
      <c r="AC87" s="558"/>
    </row>
    <row r="88" spans="1:68" ht="14.25" hidden="1" customHeight="1" x14ac:dyDescent="0.25">
      <c r="A88" s="569" t="s">
        <v>103</v>
      </c>
      <c r="B88" s="570"/>
      <c r="C88" s="570"/>
      <c r="D88" s="570"/>
      <c r="E88" s="570"/>
      <c r="F88" s="570"/>
      <c r="G88" s="570"/>
      <c r="H88" s="570"/>
      <c r="I88" s="570"/>
      <c r="J88" s="570"/>
      <c r="K88" s="570"/>
      <c r="L88" s="570"/>
      <c r="M88" s="570"/>
      <c r="N88" s="570"/>
      <c r="O88" s="570"/>
      <c r="P88" s="570"/>
      <c r="Q88" s="570"/>
      <c r="R88" s="570"/>
      <c r="S88" s="570"/>
      <c r="T88" s="570"/>
      <c r="U88" s="570"/>
      <c r="V88" s="570"/>
      <c r="W88" s="570"/>
      <c r="X88" s="570"/>
      <c r="Y88" s="570"/>
      <c r="Z88" s="570"/>
      <c r="AA88" s="559"/>
      <c r="AB88" s="559"/>
      <c r="AC88" s="55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6"/>
      <c r="R89" s="576"/>
      <c r="S89" s="576"/>
      <c r="T89" s="577"/>
      <c r="U89" s="34"/>
      <c r="V89" s="34"/>
      <c r="W89" s="35" t="s">
        <v>70</v>
      </c>
      <c r="X89" s="563">
        <v>150</v>
      </c>
      <c r="Y89" s="564">
        <f>IFERROR(IF(X89="",0,CEILING((X89/$H89),1)*$H89),"")</f>
        <v>151.20000000000002</v>
      </c>
      <c r="Z89" s="36">
        <f>IFERROR(IF(Y89=0,"",ROUNDUP(Y89/H89,0)*0.01898),"")</f>
        <v>0.26572000000000001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156.04166666666666</v>
      </c>
      <c r="BN89" s="64">
        <f>IFERROR(Y89*I89/H89,"0")</f>
        <v>157.29000000000002</v>
      </c>
      <c r="BO89" s="64">
        <f>IFERROR(1/J89*(X89/H89),"0")</f>
        <v>0.21701388888888887</v>
      </c>
      <c r="BP89" s="64">
        <f>IFERROR(1/J89*(Y89/H89),"0")</f>
        <v>0.21875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6"/>
      <c r="R90" s="576"/>
      <c r="S90" s="576"/>
      <c r="T90" s="577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6"/>
      <c r="R91" s="576"/>
      <c r="S91" s="576"/>
      <c r="T91" s="577"/>
      <c r="U91" s="34"/>
      <c r="V91" s="34"/>
      <c r="W91" s="35" t="s">
        <v>70</v>
      </c>
      <c r="X91" s="563">
        <v>72</v>
      </c>
      <c r="Y91" s="564">
        <f>IFERROR(IF(X91="",0,CEILING((X91/$H91),1)*$H91),"")</f>
        <v>72</v>
      </c>
      <c r="Z91" s="36">
        <f>IFERROR(IF(Y91=0,"",ROUNDUP(Y91/H91,0)*0.00902),"")</f>
        <v>0.14432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75.36</v>
      </c>
      <c r="BN91" s="64">
        <f>IFERROR(Y91*I91/H91,"0")</f>
        <v>75.36</v>
      </c>
      <c r="BO91" s="64">
        <f>IFERROR(1/J91*(X91/H91),"0")</f>
        <v>0.12121212121212122</v>
      </c>
      <c r="BP91" s="64">
        <f>IFERROR(1/J91*(Y91/H91),"0")</f>
        <v>0.12121212121212122</v>
      </c>
    </row>
    <row r="92" spans="1:68" x14ac:dyDescent="0.2">
      <c r="A92" s="592"/>
      <c r="B92" s="570"/>
      <c r="C92" s="570"/>
      <c r="D92" s="570"/>
      <c r="E92" s="570"/>
      <c r="F92" s="570"/>
      <c r="G92" s="570"/>
      <c r="H92" s="570"/>
      <c r="I92" s="570"/>
      <c r="J92" s="570"/>
      <c r="K92" s="570"/>
      <c r="L92" s="570"/>
      <c r="M92" s="570"/>
      <c r="N92" s="570"/>
      <c r="O92" s="593"/>
      <c r="P92" s="571" t="s">
        <v>72</v>
      </c>
      <c r="Q92" s="572"/>
      <c r="R92" s="572"/>
      <c r="S92" s="572"/>
      <c r="T92" s="572"/>
      <c r="U92" s="572"/>
      <c r="V92" s="573"/>
      <c r="W92" s="37" t="s">
        <v>73</v>
      </c>
      <c r="X92" s="565">
        <f>IFERROR(X89/H89,"0")+IFERROR(X90/H90,"0")+IFERROR(X91/H91,"0")</f>
        <v>29.888888888888886</v>
      </c>
      <c r="Y92" s="565">
        <f>IFERROR(Y89/H89,"0")+IFERROR(Y90/H90,"0")+IFERROR(Y91/H91,"0")</f>
        <v>30</v>
      </c>
      <c r="Z92" s="565">
        <f>IFERROR(IF(Z89="",0,Z89),"0")+IFERROR(IF(Z90="",0,Z90),"0")+IFERROR(IF(Z91="",0,Z91),"0")</f>
        <v>0.41004000000000002</v>
      </c>
      <c r="AA92" s="566"/>
      <c r="AB92" s="566"/>
      <c r="AC92" s="566"/>
    </row>
    <row r="93" spans="1:68" x14ac:dyDescent="0.2">
      <c r="A93" s="570"/>
      <c r="B93" s="570"/>
      <c r="C93" s="570"/>
      <c r="D93" s="570"/>
      <c r="E93" s="570"/>
      <c r="F93" s="570"/>
      <c r="G93" s="570"/>
      <c r="H93" s="570"/>
      <c r="I93" s="570"/>
      <c r="J93" s="570"/>
      <c r="K93" s="570"/>
      <c r="L93" s="570"/>
      <c r="M93" s="570"/>
      <c r="N93" s="570"/>
      <c r="O93" s="593"/>
      <c r="P93" s="571" t="s">
        <v>72</v>
      </c>
      <c r="Q93" s="572"/>
      <c r="R93" s="572"/>
      <c r="S93" s="572"/>
      <c r="T93" s="572"/>
      <c r="U93" s="572"/>
      <c r="V93" s="573"/>
      <c r="W93" s="37" t="s">
        <v>70</v>
      </c>
      <c r="X93" s="565">
        <f>IFERROR(SUM(X89:X91),"0")</f>
        <v>222</v>
      </c>
      <c r="Y93" s="565">
        <f>IFERROR(SUM(Y89:Y91),"0")</f>
        <v>223.20000000000002</v>
      </c>
      <c r="Z93" s="37"/>
      <c r="AA93" s="566"/>
      <c r="AB93" s="566"/>
      <c r="AC93" s="566"/>
    </row>
    <row r="94" spans="1:68" ht="14.25" hidden="1" customHeight="1" x14ac:dyDescent="0.25">
      <c r="A94" s="569" t="s">
        <v>74</v>
      </c>
      <c r="B94" s="570"/>
      <c r="C94" s="570"/>
      <c r="D94" s="570"/>
      <c r="E94" s="570"/>
      <c r="F94" s="570"/>
      <c r="G94" s="570"/>
      <c r="H94" s="570"/>
      <c r="I94" s="570"/>
      <c r="J94" s="570"/>
      <c r="K94" s="570"/>
      <c r="L94" s="570"/>
      <c r="M94" s="570"/>
      <c r="N94" s="570"/>
      <c r="O94" s="570"/>
      <c r="P94" s="570"/>
      <c r="Q94" s="570"/>
      <c r="R94" s="570"/>
      <c r="S94" s="570"/>
      <c r="T94" s="570"/>
      <c r="U94" s="570"/>
      <c r="V94" s="570"/>
      <c r="W94" s="570"/>
      <c r="X94" s="570"/>
      <c r="Y94" s="570"/>
      <c r="Z94" s="570"/>
      <c r="AA94" s="559"/>
      <c r="AB94" s="559"/>
      <c r="AC94" s="55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8" t="s">
        <v>191</v>
      </c>
      <c r="Q95" s="576"/>
      <c r="R95" s="576"/>
      <c r="S95" s="576"/>
      <c r="T95" s="577"/>
      <c r="U95" s="34"/>
      <c r="V95" s="34"/>
      <c r="W95" s="35" t="s">
        <v>70</v>
      </c>
      <c r="X95" s="563">
        <v>85</v>
      </c>
      <c r="Y95" s="564">
        <f t="shared" ref="Y95:Y100" si="16">IFERROR(IF(X95="",0,CEILING((X95/$H95),1)*$H95),"")</f>
        <v>89.1</v>
      </c>
      <c r="Z95" s="36">
        <f>IFERROR(IF(Y95=0,"",ROUNDUP(Y95/H95,0)*0.01898),"")</f>
        <v>0.20877999999999999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90.446296296296296</v>
      </c>
      <c r="BN95" s="64">
        <f t="shared" ref="BN95:BN100" si="18">IFERROR(Y95*I95/H95,"0")</f>
        <v>94.808999999999983</v>
      </c>
      <c r="BO95" s="64">
        <f t="shared" ref="BO95:BO100" si="19">IFERROR(1/J95*(X95/H95),"0")</f>
        <v>0.16396604938271606</v>
      </c>
      <c r="BP95" s="64">
        <f t="shared" ref="BP95:BP100" si="20">IFERROR(1/J95*(Y95/H95),"0")</f>
        <v>0.171875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6"/>
      <c r="R96" s="576"/>
      <c r="S96" s="576"/>
      <c r="T96" s="577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73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6"/>
      <c r="R97" s="576"/>
      <c r="S97" s="576"/>
      <c r="T97" s="577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0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6"/>
      <c r="R98" s="576"/>
      <c r="S98" s="576"/>
      <c r="T98" s="577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6"/>
      <c r="R99" s="576"/>
      <c r="S99" s="576"/>
      <c r="T99" s="577"/>
      <c r="U99" s="34"/>
      <c r="V99" s="34"/>
      <c r="W99" s="35" t="s">
        <v>70</v>
      </c>
      <c r="X99" s="563">
        <v>18.899999999999999</v>
      </c>
      <c r="Y99" s="564">
        <f t="shared" si="16"/>
        <v>18.900000000000002</v>
      </c>
      <c r="Z99" s="36">
        <f>IFERROR(IF(Y99=0,"",ROUNDUP(Y99/H99,0)*0.00651),"")</f>
        <v>4.5569999999999999E-2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20.663999999999994</v>
      </c>
      <c r="BN99" s="64">
        <f t="shared" si="18"/>
        <v>20.664000000000001</v>
      </c>
      <c r="BO99" s="64">
        <f t="shared" si="19"/>
        <v>3.8461538461538457E-2</v>
      </c>
      <c r="BP99" s="64">
        <f t="shared" si="20"/>
        <v>3.8461538461538464E-2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6"/>
      <c r="R100" s="576"/>
      <c r="S100" s="576"/>
      <c r="T100" s="577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2"/>
      <c r="B101" s="570"/>
      <c r="C101" s="570"/>
      <c r="D101" s="570"/>
      <c r="E101" s="570"/>
      <c r="F101" s="570"/>
      <c r="G101" s="570"/>
      <c r="H101" s="570"/>
      <c r="I101" s="570"/>
      <c r="J101" s="570"/>
      <c r="K101" s="570"/>
      <c r="L101" s="570"/>
      <c r="M101" s="570"/>
      <c r="N101" s="570"/>
      <c r="O101" s="593"/>
      <c r="P101" s="571" t="s">
        <v>72</v>
      </c>
      <c r="Q101" s="572"/>
      <c r="R101" s="572"/>
      <c r="S101" s="572"/>
      <c r="T101" s="572"/>
      <c r="U101" s="572"/>
      <c r="V101" s="573"/>
      <c r="W101" s="37" t="s">
        <v>73</v>
      </c>
      <c r="X101" s="565">
        <f>IFERROR(X95/H95,"0")+IFERROR(X96/H96,"0")+IFERROR(X97/H97,"0")+IFERROR(X98/H98,"0")+IFERROR(X99/H99,"0")+IFERROR(X100/H100,"0")</f>
        <v>17.493827160493826</v>
      </c>
      <c r="Y101" s="565">
        <f>IFERROR(Y95/H95,"0")+IFERROR(Y96/H96,"0")+IFERROR(Y97/H97,"0")+IFERROR(Y98/H98,"0")+IFERROR(Y99/H99,"0")+IFERROR(Y100/H100,"0")</f>
        <v>18</v>
      </c>
      <c r="Z101" s="565">
        <f>IFERROR(IF(Z95="",0,Z95),"0")+IFERROR(IF(Z96="",0,Z96),"0")+IFERROR(IF(Z97="",0,Z97),"0")+IFERROR(IF(Z98="",0,Z98),"0")+IFERROR(IF(Z99="",0,Z99),"0")+IFERROR(IF(Z100="",0,Z100),"0")</f>
        <v>0.25434999999999997</v>
      </c>
      <c r="AA101" s="566"/>
      <c r="AB101" s="566"/>
      <c r="AC101" s="566"/>
    </row>
    <row r="102" spans="1:68" x14ac:dyDescent="0.2">
      <c r="A102" s="570"/>
      <c r="B102" s="570"/>
      <c r="C102" s="570"/>
      <c r="D102" s="570"/>
      <c r="E102" s="570"/>
      <c r="F102" s="570"/>
      <c r="G102" s="570"/>
      <c r="H102" s="570"/>
      <c r="I102" s="570"/>
      <c r="J102" s="570"/>
      <c r="K102" s="570"/>
      <c r="L102" s="570"/>
      <c r="M102" s="570"/>
      <c r="N102" s="570"/>
      <c r="O102" s="593"/>
      <c r="P102" s="571" t="s">
        <v>72</v>
      </c>
      <c r="Q102" s="572"/>
      <c r="R102" s="572"/>
      <c r="S102" s="572"/>
      <c r="T102" s="572"/>
      <c r="U102" s="572"/>
      <c r="V102" s="573"/>
      <c r="W102" s="37" t="s">
        <v>70</v>
      </c>
      <c r="X102" s="565">
        <f>IFERROR(SUM(X95:X100),"0")</f>
        <v>103.9</v>
      </c>
      <c r="Y102" s="565">
        <f>IFERROR(SUM(Y95:Y100),"0")</f>
        <v>108</v>
      </c>
      <c r="Z102" s="37"/>
      <c r="AA102" s="566"/>
      <c r="AB102" s="566"/>
      <c r="AC102" s="566"/>
    </row>
    <row r="103" spans="1:68" ht="16.5" hidden="1" customHeight="1" x14ac:dyDescent="0.25">
      <c r="A103" s="574" t="s">
        <v>204</v>
      </c>
      <c r="B103" s="570"/>
      <c r="C103" s="570"/>
      <c r="D103" s="570"/>
      <c r="E103" s="570"/>
      <c r="F103" s="570"/>
      <c r="G103" s="570"/>
      <c r="H103" s="570"/>
      <c r="I103" s="570"/>
      <c r="J103" s="570"/>
      <c r="K103" s="570"/>
      <c r="L103" s="570"/>
      <c r="M103" s="570"/>
      <c r="N103" s="570"/>
      <c r="O103" s="570"/>
      <c r="P103" s="570"/>
      <c r="Q103" s="570"/>
      <c r="R103" s="570"/>
      <c r="S103" s="570"/>
      <c r="T103" s="570"/>
      <c r="U103" s="570"/>
      <c r="V103" s="570"/>
      <c r="W103" s="570"/>
      <c r="X103" s="570"/>
      <c r="Y103" s="570"/>
      <c r="Z103" s="570"/>
      <c r="AA103" s="558"/>
      <c r="AB103" s="558"/>
      <c r="AC103" s="558"/>
    </row>
    <row r="104" spans="1:68" ht="14.25" hidden="1" customHeight="1" x14ac:dyDescent="0.25">
      <c r="A104" s="569" t="s">
        <v>103</v>
      </c>
      <c r="B104" s="570"/>
      <c r="C104" s="570"/>
      <c r="D104" s="570"/>
      <c r="E104" s="570"/>
      <c r="F104" s="570"/>
      <c r="G104" s="570"/>
      <c r="H104" s="570"/>
      <c r="I104" s="570"/>
      <c r="J104" s="570"/>
      <c r="K104" s="570"/>
      <c r="L104" s="570"/>
      <c r="M104" s="570"/>
      <c r="N104" s="570"/>
      <c r="O104" s="570"/>
      <c r="P104" s="570"/>
      <c r="Q104" s="570"/>
      <c r="R104" s="570"/>
      <c r="S104" s="570"/>
      <c r="T104" s="570"/>
      <c r="U104" s="570"/>
      <c r="V104" s="570"/>
      <c r="W104" s="570"/>
      <c r="X104" s="570"/>
      <c r="Y104" s="570"/>
      <c r="Z104" s="570"/>
      <c r="AA104" s="559"/>
      <c r="AB104" s="559"/>
      <c r="AC104" s="55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6"/>
      <c r="R105" s="576"/>
      <c r="S105" s="576"/>
      <c r="T105" s="577"/>
      <c r="U105" s="34"/>
      <c r="V105" s="34"/>
      <c r="W105" s="35" t="s">
        <v>70</v>
      </c>
      <c r="X105" s="563">
        <v>10</v>
      </c>
      <c r="Y105" s="564">
        <f>IFERROR(IF(X105="",0,CEILING((X105/$H105),1)*$H105),"")</f>
        <v>10.8</v>
      </c>
      <c r="Z105" s="36">
        <f>IFERROR(IF(Y105=0,"",ROUNDUP(Y105/H105,0)*0.01898),"")</f>
        <v>1.898E-2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10.402777777777777</v>
      </c>
      <c r="BN105" s="64">
        <f>IFERROR(Y105*I105/H105,"0")</f>
        <v>11.234999999999999</v>
      </c>
      <c r="BO105" s="64">
        <f>IFERROR(1/J105*(X105/H105),"0")</f>
        <v>1.4467592592592591E-2</v>
      </c>
      <c r="BP105" s="64">
        <f>IFERROR(1/J105*(Y105/H105),"0")</f>
        <v>1.5625E-2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6"/>
      <c r="R106" s="576"/>
      <c r="S106" s="576"/>
      <c r="T106" s="577"/>
      <c r="U106" s="34"/>
      <c r="V106" s="34"/>
      <c r="W106" s="35" t="s">
        <v>70</v>
      </c>
      <c r="X106" s="563">
        <v>11.25</v>
      </c>
      <c r="Y106" s="564">
        <f>IFERROR(IF(X106="",0,CEILING((X106/$H106),1)*$H106),"")</f>
        <v>11.25</v>
      </c>
      <c r="Z106" s="36">
        <f>IFERROR(IF(Y106=0,"",ROUNDUP(Y106/H106,0)*0.00902),"")</f>
        <v>2.7060000000000001E-2</v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11.879999999999999</v>
      </c>
      <c r="BN106" s="64">
        <f>IFERROR(Y106*I106/H106,"0")</f>
        <v>11.879999999999999</v>
      </c>
      <c r="BO106" s="64">
        <f>IFERROR(1/J106*(X106/H106),"0")</f>
        <v>2.2727272727272728E-2</v>
      </c>
      <c r="BP106" s="64">
        <f>IFERROR(1/J106*(Y106/H106),"0")</f>
        <v>2.2727272727272728E-2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6"/>
      <c r="R107" s="576"/>
      <c r="S107" s="576"/>
      <c r="T107" s="577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0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6"/>
      <c r="R108" s="576"/>
      <c r="S108" s="576"/>
      <c r="T108" s="577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2"/>
      <c r="B109" s="570"/>
      <c r="C109" s="570"/>
      <c r="D109" s="570"/>
      <c r="E109" s="570"/>
      <c r="F109" s="570"/>
      <c r="G109" s="570"/>
      <c r="H109" s="570"/>
      <c r="I109" s="570"/>
      <c r="J109" s="570"/>
      <c r="K109" s="570"/>
      <c r="L109" s="570"/>
      <c r="M109" s="570"/>
      <c r="N109" s="570"/>
      <c r="O109" s="593"/>
      <c r="P109" s="571" t="s">
        <v>72</v>
      </c>
      <c r="Q109" s="572"/>
      <c r="R109" s="572"/>
      <c r="S109" s="572"/>
      <c r="T109" s="572"/>
      <c r="U109" s="572"/>
      <c r="V109" s="573"/>
      <c r="W109" s="37" t="s">
        <v>73</v>
      </c>
      <c r="X109" s="565">
        <f>IFERROR(X105/H105,"0")+IFERROR(X106/H106,"0")+IFERROR(X107/H107,"0")+IFERROR(X108/H108,"0")</f>
        <v>3.9259259259259256</v>
      </c>
      <c r="Y109" s="565">
        <f>IFERROR(Y105/H105,"0")+IFERROR(Y106/H106,"0")+IFERROR(Y107/H107,"0")+IFERROR(Y108/H108,"0")</f>
        <v>4</v>
      </c>
      <c r="Z109" s="565">
        <f>IFERROR(IF(Z105="",0,Z105),"0")+IFERROR(IF(Z106="",0,Z106),"0")+IFERROR(IF(Z107="",0,Z107),"0")+IFERROR(IF(Z108="",0,Z108),"0")</f>
        <v>4.6039999999999998E-2</v>
      </c>
      <c r="AA109" s="566"/>
      <c r="AB109" s="566"/>
      <c r="AC109" s="566"/>
    </row>
    <row r="110" spans="1:68" x14ac:dyDescent="0.2">
      <c r="A110" s="570"/>
      <c r="B110" s="570"/>
      <c r="C110" s="570"/>
      <c r="D110" s="570"/>
      <c r="E110" s="570"/>
      <c r="F110" s="570"/>
      <c r="G110" s="570"/>
      <c r="H110" s="570"/>
      <c r="I110" s="570"/>
      <c r="J110" s="570"/>
      <c r="K110" s="570"/>
      <c r="L110" s="570"/>
      <c r="M110" s="570"/>
      <c r="N110" s="570"/>
      <c r="O110" s="593"/>
      <c r="P110" s="571" t="s">
        <v>72</v>
      </c>
      <c r="Q110" s="572"/>
      <c r="R110" s="572"/>
      <c r="S110" s="572"/>
      <c r="T110" s="572"/>
      <c r="U110" s="572"/>
      <c r="V110" s="573"/>
      <c r="W110" s="37" t="s">
        <v>70</v>
      </c>
      <c r="X110" s="565">
        <f>IFERROR(SUM(X105:X108),"0")</f>
        <v>21.25</v>
      </c>
      <c r="Y110" s="565">
        <f>IFERROR(SUM(Y105:Y108),"0")</f>
        <v>22.05</v>
      </c>
      <c r="Z110" s="37"/>
      <c r="AA110" s="566"/>
      <c r="AB110" s="566"/>
      <c r="AC110" s="566"/>
    </row>
    <row r="111" spans="1:68" ht="14.25" hidden="1" customHeight="1" x14ac:dyDescent="0.25">
      <c r="A111" s="569" t="s">
        <v>139</v>
      </c>
      <c r="B111" s="570"/>
      <c r="C111" s="570"/>
      <c r="D111" s="570"/>
      <c r="E111" s="570"/>
      <c r="F111" s="570"/>
      <c r="G111" s="570"/>
      <c r="H111" s="570"/>
      <c r="I111" s="570"/>
      <c r="J111" s="570"/>
      <c r="K111" s="570"/>
      <c r="L111" s="570"/>
      <c r="M111" s="570"/>
      <c r="N111" s="570"/>
      <c r="O111" s="570"/>
      <c r="P111" s="570"/>
      <c r="Q111" s="570"/>
      <c r="R111" s="570"/>
      <c r="S111" s="570"/>
      <c r="T111" s="570"/>
      <c r="U111" s="570"/>
      <c r="V111" s="570"/>
      <c r="W111" s="570"/>
      <c r="X111" s="570"/>
      <c r="Y111" s="570"/>
      <c r="Z111" s="570"/>
      <c r="AA111" s="559"/>
      <c r="AB111" s="559"/>
      <c r="AC111" s="55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6"/>
      <c r="R112" s="576"/>
      <c r="S112" s="576"/>
      <c r="T112" s="577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6"/>
      <c r="R113" s="576"/>
      <c r="S113" s="576"/>
      <c r="T113" s="577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6"/>
      <c r="R114" s="576"/>
      <c r="S114" s="576"/>
      <c r="T114" s="577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2"/>
      <c r="B115" s="570"/>
      <c r="C115" s="570"/>
      <c r="D115" s="570"/>
      <c r="E115" s="570"/>
      <c r="F115" s="570"/>
      <c r="G115" s="570"/>
      <c r="H115" s="570"/>
      <c r="I115" s="570"/>
      <c r="J115" s="570"/>
      <c r="K115" s="570"/>
      <c r="L115" s="570"/>
      <c r="M115" s="570"/>
      <c r="N115" s="570"/>
      <c r="O115" s="593"/>
      <c r="P115" s="571" t="s">
        <v>72</v>
      </c>
      <c r="Q115" s="572"/>
      <c r="R115" s="572"/>
      <c r="S115" s="572"/>
      <c r="T115" s="572"/>
      <c r="U115" s="572"/>
      <c r="V115" s="573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0"/>
      <c r="B116" s="570"/>
      <c r="C116" s="570"/>
      <c r="D116" s="570"/>
      <c r="E116" s="570"/>
      <c r="F116" s="570"/>
      <c r="G116" s="570"/>
      <c r="H116" s="570"/>
      <c r="I116" s="570"/>
      <c r="J116" s="570"/>
      <c r="K116" s="570"/>
      <c r="L116" s="570"/>
      <c r="M116" s="570"/>
      <c r="N116" s="570"/>
      <c r="O116" s="593"/>
      <c r="P116" s="571" t="s">
        <v>72</v>
      </c>
      <c r="Q116" s="572"/>
      <c r="R116" s="572"/>
      <c r="S116" s="572"/>
      <c r="T116" s="572"/>
      <c r="U116" s="572"/>
      <c r="V116" s="573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69" t="s">
        <v>74</v>
      </c>
      <c r="B117" s="570"/>
      <c r="C117" s="570"/>
      <c r="D117" s="570"/>
      <c r="E117" s="570"/>
      <c r="F117" s="570"/>
      <c r="G117" s="570"/>
      <c r="H117" s="570"/>
      <c r="I117" s="570"/>
      <c r="J117" s="570"/>
      <c r="K117" s="570"/>
      <c r="L117" s="570"/>
      <c r="M117" s="570"/>
      <c r="N117" s="570"/>
      <c r="O117" s="570"/>
      <c r="P117" s="570"/>
      <c r="Q117" s="570"/>
      <c r="R117" s="570"/>
      <c r="S117" s="570"/>
      <c r="T117" s="570"/>
      <c r="U117" s="570"/>
      <c r="V117" s="570"/>
      <c r="W117" s="570"/>
      <c r="X117" s="570"/>
      <c r="Y117" s="570"/>
      <c r="Z117" s="570"/>
      <c r="AA117" s="559"/>
      <c r="AB117" s="559"/>
      <c r="AC117" s="55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6"/>
      <c r="R118" s="576"/>
      <c r="S118" s="576"/>
      <c r="T118" s="577"/>
      <c r="U118" s="34"/>
      <c r="V118" s="34"/>
      <c r="W118" s="35" t="s">
        <v>70</v>
      </c>
      <c r="X118" s="563">
        <v>38</v>
      </c>
      <c r="Y118" s="564">
        <f>IFERROR(IF(X118="",0,CEILING((X118/$H118),1)*$H118),"")</f>
        <v>40.5</v>
      </c>
      <c r="Z118" s="36">
        <f>IFERROR(IF(Y118=0,"",ROUNDUP(Y118/H118,0)*0.01898),"")</f>
        <v>9.4899999999999998E-2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40.406666666666666</v>
      </c>
      <c r="BN118" s="64">
        <f>IFERROR(Y118*I118/H118,"0")</f>
        <v>43.065000000000005</v>
      </c>
      <c r="BO118" s="64">
        <f>IFERROR(1/J118*(X118/H118),"0")</f>
        <v>7.3302469135802475E-2</v>
      </c>
      <c r="BP118" s="64">
        <f>IFERROR(1/J118*(Y118/H118),"0")</f>
        <v>7.8125E-2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6"/>
      <c r="R119" s="576"/>
      <c r="S119" s="576"/>
      <c r="T119" s="577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6"/>
      <c r="R120" s="576"/>
      <c r="S120" s="576"/>
      <c r="T120" s="577"/>
      <c r="U120" s="34"/>
      <c r="V120" s="34"/>
      <c r="W120" s="35" t="s">
        <v>70</v>
      </c>
      <c r="X120" s="563">
        <v>23.4</v>
      </c>
      <c r="Y120" s="564">
        <f>IFERROR(IF(X120="",0,CEILING((X120/$H120),1)*$H120),"")</f>
        <v>24.3</v>
      </c>
      <c r="Z120" s="36">
        <f>IFERROR(IF(Y120=0,"",ROUNDUP(Y120/H120,0)*0.00651),"")</f>
        <v>5.8590000000000003E-2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25.583999999999996</v>
      </c>
      <c r="BN120" s="64">
        <f>IFERROR(Y120*I120/H120,"0")</f>
        <v>26.567999999999998</v>
      </c>
      <c r="BO120" s="64">
        <f>IFERROR(1/J120*(X120/H120),"0")</f>
        <v>4.7619047619047616E-2</v>
      </c>
      <c r="BP120" s="64">
        <f>IFERROR(1/J120*(Y120/H120),"0")</f>
        <v>4.9450549450549455E-2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5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6"/>
      <c r="R121" s="576"/>
      <c r="S121" s="576"/>
      <c r="T121" s="577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2"/>
      <c r="B122" s="570"/>
      <c r="C122" s="570"/>
      <c r="D122" s="570"/>
      <c r="E122" s="570"/>
      <c r="F122" s="570"/>
      <c r="G122" s="570"/>
      <c r="H122" s="570"/>
      <c r="I122" s="570"/>
      <c r="J122" s="570"/>
      <c r="K122" s="570"/>
      <c r="L122" s="570"/>
      <c r="M122" s="570"/>
      <c r="N122" s="570"/>
      <c r="O122" s="593"/>
      <c r="P122" s="571" t="s">
        <v>72</v>
      </c>
      <c r="Q122" s="572"/>
      <c r="R122" s="572"/>
      <c r="S122" s="572"/>
      <c r="T122" s="572"/>
      <c r="U122" s="572"/>
      <c r="V122" s="573"/>
      <c r="W122" s="37" t="s">
        <v>73</v>
      </c>
      <c r="X122" s="565">
        <f>IFERROR(X118/H118,"0")+IFERROR(X119/H119,"0")+IFERROR(X120/H120,"0")+IFERROR(X121/H121,"0")</f>
        <v>13.358024691358025</v>
      </c>
      <c r="Y122" s="565">
        <f>IFERROR(Y118/H118,"0")+IFERROR(Y119/H119,"0")+IFERROR(Y120/H120,"0")+IFERROR(Y121/H121,"0")</f>
        <v>14</v>
      </c>
      <c r="Z122" s="565">
        <f>IFERROR(IF(Z118="",0,Z118),"0")+IFERROR(IF(Z119="",0,Z119),"0")+IFERROR(IF(Z120="",0,Z120),"0")+IFERROR(IF(Z121="",0,Z121),"0")</f>
        <v>0.15349000000000002</v>
      </c>
      <c r="AA122" s="566"/>
      <c r="AB122" s="566"/>
      <c r="AC122" s="566"/>
    </row>
    <row r="123" spans="1:68" x14ac:dyDescent="0.2">
      <c r="A123" s="570"/>
      <c r="B123" s="570"/>
      <c r="C123" s="570"/>
      <c r="D123" s="570"/>
      <c r="E123" s="570"/>
      <c r="F123" s="570"/>
      <c r="G123" s="570"/>
      <c r="H123" s="570"/>
      <c r="I123" s="570"/>
      <c r="J123" s="570"/>
      <c r="K123" s="570"/>
      <c r="L123" s="570"/>
      <c r="M123" s="570"/>
      <c r="N123" s="570"/>
      <c r="O123" s="593"/>
      <c r="P123" s="571" t="s">
        <v>72</v>
      </c>
      <c r="Q123" s="572"/>
      <c r="R123" s="572"/>
      <c r="S123" s="572"/>
      <c r="T123" s="572"/>
      <c r="U123" s="572"/>
      <c r="V123" s="573"/>
      <c r="W123" s="37" t="s">
        <v>70</v>
      </c>
      <c r="X123" s="565">
        <f>IFERROR(SUM(X118:X121),"0")</f>
        <v>61.4</v>
      </c>
      <c r="Y123" s="565">
        <f>IFERROR(SUM(Y118:Y121),"0")</f>
        <v>64.8</v>
      </c>
      <c r="Z123" s="37"/>
      <c r="AA123" s="566"/>
      <c r="AB123" s="566"/>
      <c r="AC123" s="566"/>
    </row>
    <row r="124" spans="1:68" ht="14.25" hidden="1" customHeight="1" x14ac:dyDescent="0.25">
      <c r="A124" s="569" t="s">
        <v>174</v>
      </c>
      <c r="B124" s="570"/>
      <c r="C124" s="570"/>
      <c r="D124" s="570"/>
      <c r="E124" s="570"/>
      <c r="F124" s="570"/>
      <c r="G124" s="570"/>
      <c r="H124" s="570"/>
      <c r="I124" s="570"/>
      <c r="J124" s="570"/>
      <c r="K124" s="570"/>
      <c r="L124" s="570"/>
      <c r="M124" s="570"/>
      <c r="N124" s="570"/>
      <c r="O124" s="570"/>
      <c r="P124" s="570"/>
      <c r="Q124" s="570"/>
      <c r="R124" s="570"/>
      <c r="S124" s="570"/>
      <c r="T124" s="570"/>
      <c r="U124" s="570"/>
      <c r="V124" s="570"/>
      <c r="W124" s="570"/>
      <c r="X124" s="570"/>
      <c r="Y124" s="570"/>
      <c r="Z124" s="570"/>
      <c r="AA124" s="559"/>
      <c r="AB124" s="559"/>
      <c r="AC124" s="55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6"/>
      <c r="R125" s="576"/>
      <c r="S125" s="576"/>
      <c r="T125" s="577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6"/>
      <c r="R126" s="576"/>
      <c r="S126" s="576"/>
      <c r="T126" s="577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2"/>
      <c r="B127" s="570"/>
      <c r="C127" s="570"/>
      <c r="D127" s="570"/>
      <c r="E127" s="570"/>
      <c r="F127" s="570"/>
      <c r="G127" s="570"/>
      <c r="H127" s="570"/>
      <c r="I127" s="570"/>
      <c r="J127" s="570"/>
      <c r="K127" s="570"/>
      <c r="L127" s="570"/>
      <c r="M127" s="570"/>
      <c r="N127" s="570"/>
      <c r="O127" s="593"/>
      <c r="P127" s="571" t="s">
        <v>72</v>
      </c>
      <c r="Q127" s="572"/>
      <c r="R127" s="572"/>
      <c r="S127" s="572"/>
      <c r="T127" s="572"/>
      <c r="U127" s="572"/>
      <c r="V127" s="573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0"/>
      <c r="B128" s="570"/>
      <c r="C128" s="570"/>
      <c r="D128" s="570"/>
      <c r="E128" s="570"/>
      <c r="F128" s="570"/>
      <c r="G128" s="570"/>
      <c r="H128" s="570"/>
      <c r="I128" s="570"/>
      <c r="J128" s="570"/>
      <c r="K128" s="570"/>
      <c r="L128" s="570"/>
      <c r="M128" s="570"/>
      <c r="N128" s="570"/>
      <c r="O128" s="593"/>
      <c r="P128" s="571" t="s">
        <v>72</v>
      </c>
      <c r="Q128" s="572"/>
      <c r="R128" s="572"/>
      <c r="S128" s="572"/>
      <c r="T128" s="572"/>
      <c r="U128" s="572"/>
      <c r="V128" s="573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74" t="s">
        <v>237</v>
      </c>
      <c r="B129" s="570"/>
      <c r="C129" s="570"/>
      <c r="D129" s="570"/>
      <c r="E129" s="570"/>
      <c r="F129" s="570"/>
      <c r="G129" s="570"/>
      <c r="H129" s="570"/>
      <c r="I129" s="570"/>
      <c r="J129" s="570"/>
      <c r="K129" s="570"/>
      <c r="L129" s="570"/>
      <c r="M129" s="570"/>
      <c r="N129" s="570"/>
      <c r="O129" s="570"/>
      <c r="P129" s="570"/>
      <c r="Q129" s="570"/>
      <c r="R129" s="570"/>
      <c r="S129" s="570"/>
      <c r="T129" s="570"/>
      <c r="U129" s="570"/>
      <c r="V129" s="570"/>
      <c r="W129" s="570"/>
      <c r="X129" s="570"/>
      <c r="Y129" s="570"/>
      <c r="Z129" s="570"/>
      <c r="AA129" s="558"/>
      <c r="AB129" s="558"/>
      <c r="AC129" s="558"/>
    </row>
    <row r="130" spans="1:68" ht="14.25" hidden="1" customHeight="1" x14ac:dyDescent="0.25">
      <c r="A130" s="569" t="s">
        <v>64</v>
      </c>
      <c r="B130" s="570"/>
      <c r="C130" s="570"/>
      <c r="D130" s="570"/>
      <c r="E130" s="570"/>
      <c r="F130" s="570"/>
      <c r="G130" s="570"/>
      <c r="H130" s="570"/>
      <c r="I130" s="570"/>
      <c r="J130" s="570"/>
      <c r="K130" s="570"/>
      <c r="L130" s="570"/>
      <c r="M130" s="570"/>
      <c r="N130" s="570"/>
      <c r="O130" s="570"/>
      <c r="P130" s="570"/>
      <c r="Q130" s="570"/>
      <c r="R130" s="570"/>
      <c r="S130" s="570"/>
      <c r="T130" s="570"/>
      <c r="U130" s="570"/>
      <c r="V130" s="570"/>
      <c r="W130" s="570"/>
      <c r="X130" s="570"/>
      <c r="Y130" s="570"/>
      <c r="Z130" s="570"/>
      <c r="AA130" s="559"/>
      <c r="AB130" s="559"/>
      <c r="AC130" s="559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6"/>
      <c r="R131" s="576"/>
      <c r="S131" s="576"/>
      <c r="T131" s="577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6"/>
      <c r="R132" s="576"/>
      <c r="S132" s="576"/>
      <c r="T132" s="577"/>
      <c r="U132" s="34"/>
      <c r="V132" s="34"/>
      <c r="W132" s="35" t="s">
        <v>70</v>
      </c>
      <c r="X132" s="563">
        <v>7</v>
      </c>
      <c r="Y132" s="564">
        <f>IFERROR(IF(X132="",0,CEILING((X132/$H132),1)*$H132),"")</f>
        <v>8.3999999999999986</v>
      </c>
      <c r="Z132" s="36">
        <f>IFERROR(IF(Y132=0,"",ROUNDUP(Y132/H132,0)*0.00651),"")</f>
        <v>1.9529999999999999E-2</v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7.67</v>
      </c>
      <c r="BN132" s="64">
        <f>IFERROR(Y132*I132/H132,"0")</f>
        <v>9.2039999999999988</v>
      </c>
      <c r="BO132" s="64">
        <f>IFERROR(1/J132*(X132/H132),"0")</f>
        <v>1.3736263736263738E-2</v>
      </c>
      <c r="BP132" s="64">
        <f>IFERROR(1/J132*(Y132/H132),"0")</f>
        <v>1.6483516483516484E-2</v>
      </c>
    </row>
    <row r="133" spans="1:68" x14ac:dyDescent="0.2">
      <c r="A133" s="592"/>
      <c r="B133" s="570"/>
      <c r="C133" s="570"/>
      <c r="D133" s="570"/>
      <c r="E133" s="570"/>
      <c r="F133" s="570"/>
      <c r="G133" s="570"/>
      <c r="H133" s="570"/>
      <c r="I133" s="570"/>
      <c r="J133" s="570"/>
      <c r="K133" s="570"/>
      <c r="L133" s="570"/>
      <c r="M133" s="570"/>
      <c r="N133" s="570"/>
      <c r="O133" s="593"/>
      <c r="P133" s="571" t="s">
        <v>72</v>
      </c>
      <c r="Q133" s="572"/>
      <c r="R133" s="572"/>
      <c r="S133" s="572"/>
      <c r="T133" s="572"/>
      <c r="U133" s="572"/>
      <c r="V133" s="573"/>
      <c r="W133" s="37" t="s">
        <v>73</v>
      </c>
      <c r="X133" s="565">
        <f>IFERROR(X131/H131,"0")+IFERROR(X132/H132,"0")</f>
        <v>2.5</v>
      </c>
      <c r="Y133" s="565">
        <f>IFERROR(Y131/H131,"0")+IFERROR(Y132/H132,"0")</f>
        <v>2.9999999999999996</v>
      </c>
      <c r="Z133" s="565">
        <f>IFERROR(IF(Z131="",0,Z131),"0")+IFERROR(IF(Z132="",0,Z132),"0")</f>
        <v>1.9529999999999999E-2</v>
      </c>
      <c r="AA133" s="566"/>
      <c r="AB133" s="566"/>
      <c r="AC133" s="566"/>
    </row>
    <row r="134" spans="1:68" x14ac:dyDescent="0.2">
      <c r="A134" s="570"/>
      <c r="B134" s="570"/>
      <c r="C134" s="570"/>
      <c r="D134" s="570"/>
      <c r="E134" s="570"/>
      <c r="F134" s="570"/>
      <c r="G134" s="570"/>
      <c r="H134" s="570"/>
      <c r="I134" s="570"/>
      <c r="J134" s="570"/>
      <c r="K134" s="570"/>
      <c r="L134" s="570"/>
      <c r="M134" s="570"/>
      <c r="N134" s="570"/>
      <c r="O134" s="593"/>
      <c r="P134" s="571" t="s">
        <v>72</v>
      </c>
      <c r="Q134" s="572"/>
      <c r="R134" s="572"/>
      <c r="S134" s="572"/>
      <c r="T134" s="572"/>
      <c r="U134" s="572"/>
      <c r="V134" s="573"/>
      <c r="W134" s="37" t="s">
        <v>70</v>
      </c>
      <c r="X134" s="565">
        <f>IFERROR(SUM(X131:X132),"0")</f>
        <v>7</v>
      </c>
      <c r="Y134" s="565">
        <f>IFERROR(SUM(Y131:Y132),"0")</f>
        <v>8.3999999999999986</v>
      </c>
      <c r="Z134" s="37"/>
      <c r="AA134" s="566"/>
      <c r="AB134" s="566"/>
      <c r="AC134" s="566"/>
    </row>
    <row r="135" spans="1:68" ht="14.25" hidden="1" customHeight="1" x14ac:dyDescent="0.25">
      <c r="A135" s="569" t="s">
        <v>74</v>
      </c>
      <c r="B135" s="570"/>
      <c r="C135" s="570"/>
      <c r="D135" s="570"/>
      <c r="E135" s="570"/>
      <c r="F135" s="570"/>
      <c r="G135" s="570"/>
      <c r="H135" s="570"/>
      <c r="I135" s="570"/>
      <c r="J135" s="570"/>
      <c r="K135" s="570"/>
      <c r="L135" s="570"/>
      <c r="M135" s="570"/>
      <c r="N135" s="570"/>
      <c r="O135" s="570"/>
      <c r="P135" s="570"/>
      <c r="Q135" s="570"/>
      <c r="R135" s="570"/>
      <c r="S135" s="570"/>
      <c r="T135" s="570"/>
      <c r="U135" s="570"/>
      <c r="V135" s="570"/>
      <c r="W135" s="570"/>
      <c r="X135" s="570"/>
      <c r="Y135" s="570"/>
      <c r="Z135" s="570"/>
      <c r="AA135" s="559"/>
      <c r="AB135" s="559"/>
      <c r="AC135" s="559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6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6"/>
      <c r="R136" s="576"/>
      <c r="S136" s="576"/>
      <c r="T136" s="577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6"/>
      <c r="R137" s="576"/>
      <c r="S137" s="576"/>
      <c r="T137" s="577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2"/>
      <c r="B138" s="570"/>
      <c r="C138" s="570"/>
      <c r="D138" s="570"/>
      <c r="E138" s="570"/>
      <c r="F138" s="570"/>
      <c r="G138" s="570"/>
      <c r="H138" s="570"/>
      <c r="I138" s="570"/>
      <c r="J138" s="570"/>
      <c r="K138" s="570"/>
      <c r="L138" s="570"/>
      <c r="M138" s="570"/>
      <c r="N138" s="570"/>
      <c r="O138" s="593"/>
      <c r="P138" s="571" t="s">
        <v>72</v>
      </c>
      <c r="Q138" s="572"/>
      <c r="R138" s="572"/>
      <c r="S138" s="572"/>
      <c r="T138" s="572"/>
      <c r="U138" s="572"/>
      <c r="V138" s="573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0"/>
      <c r="B139" s="570"/>
      <c r="C139" s="570"/>
      <c r="D139" s="570"/>
      <c r="E139" s="570"/>
      <c r="F139" s="570"/>
      <c r="G139" s="570"/>
      <c r="H139" s="570"/>
      <c r="I139" s="570"/>
      <c r="J139" s="570"/>
      <c r="K139" s="570"/>
      <c r="L139" s="570"/>
      <c r="M139" s="570"/>
      <c r="N139" s="570"/>
      <c r="O139" s="593"/>
      <c r="P139" s="571" t="s">
        <v>72</v>
      </c>
      <c r="Q139" s="572"/>
      <c r="R139" s="572"/>
      <c r="S139" s="572"/>
      <c r="T139" s="572"/>
      <c r="U139" s="572"/>
      <c r="V139" s="573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74" t="s">
        <v>101</v>
      </c>
      <c r="B140" s="570"/>
      <c r="C140" s="570"/>
      <c r="D140" s="570"/>
      <c r="E140" s="570"/>
      <c r="F140" s="570"/>
      <c r="G140" s="570"/>
      <c r="H140" s="570"/>
      <c r="I140" s="570"/>
      <c r="J140" s="570"/>
      <c r="K140" s="570"/>
      <c r="L140" s="570"/>
      <c r="M140" s="570"/>
      <c r="N140" s="570"/>
      <c r="O140" s="570"/>
      <c r="P140" s="570"/>
      <c r="Q140" s="570"/>
      <c r="R140" s="570"/>
      <c r="S140" s="570"/>
      <c r="T140" s="570"/>
      <c r="U140" s="570"/>
      <c r="V140" s="570"/>
      <c r="W140" s="570"/>
      <c r="X140" s="570"/>
      <c r="Y140" s="570"/>
      <c r="Z140" s="570"/>
      <c r="AA140" s="558"/>
      <c r="AB140" s="558"/>
      <c r="AC140" s="558"/>
    </row>
    <row r="141" spans="1:68" ht="14.25" hidden="1" customHeight="1" x14ac:dyDescent="0.25">
      <c r="A141" s="569" t="s">
        <v>103</v>
      </c>
      <c r="B141" s="570"/>
      <c r="C141" s="570"/>
      <c r="D141" s="570"/>
      <c r="E141" s="570"/>
      <c r="F141" s="570"/>
      <c r="G141" s="570"/>
      <c r="H141" s="570"/>
      <c r="I141" s="570"/>
      <c r="J141" s="570"/>
      <c r="K141" s="570"/>
      <c r="L141" s="570"/>
      <c r="M141" s="570"/>
      <c r="N141" s="570"/>
      <c r="O141" s="570"/>
      <c r="P141" s="570"/>
      <c r="Q141" s="570"/>
      <c r="R141" s="570"/>
      <c r="S141" s="570"/>
      <c r="T141" s="570"/>
      <c r="U141" s="570"/>
      <c r="V141" s="570"/>
      <c r="W141" s="570"/>
      <c r="X141" s="570"/>
      <c r="Y141" s="570"/>
      <c r="Z141" s="570"/>
      <c r="AA141" s="559"/>
      <c r="AB141" s="559"/>
      <c r="AC141" s="559"/>
    </row>
    <row r="142" spans="1:68" ht="27" hidden="1" customHeight="1" x14ac:dyDescent="0.25">
      <c r="A142" s="54" t="s">
        <v>246</v>
      </c>
      <c r="B142" s="54" t="s">
        <v>247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6"/>
      <c r="R142" s="576"/>
      <c r="S142" s="576"/>
      <c r="T142" s="577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2"/>
      <c r="B143" s="570"/>
      <c r="C143" s="570"/>
      <c r="D143" s="570"/>
      <c r="E143" s="570"/>
      <c r="F143" s="570"/>
      <c r="G143" s="570"/>
      <c r="H143" s="570"/>
      <c r="I143" s="570"/>
      <c r="J143" s="570"/>
      <c r="K143" s="570"/>
      <c r="L143" s="570"/>
      <c r="M143" s="570"/>
      <c r="N143" s="570"/>
      <c r="O143" s="593"/>
      <c r="P143" s="571" t="s">
        <v>72</v>
      </c>
      <c r="Q143" s="572"/>
      <c r="R143" s="572"/>
      <c r="S143" s="572"/>
      <c r="T143" s="572"/>
      <c r="U143" s="572"/>
      <c r="V143" s="573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0"/>
      <c r="B144" s="570"/>
      <c r="C144" s="570"/>
      <c r="D144" s="570"/>
      <c r="E144" s="570"/>
      <c r="F144" s="570"/>
      <c r="G144" s="570"/>
      <c r="H144" s="570"/>
      <c r="I144" s="570"/>
      <c r="J144" s="570"/>
      <c r="K144" s="570"/>
      <c r="L144" s="570"/>
      <c r="M144" s="570"/>
      <c r="N144" s="570"/>
      <c r="O144" s="593"/>
      <c r="P144" s="571" t="s">
        <v>72</v>
      </c>
      <c r="Q144" s="572"/>
      <c r="R144" s="572"/>
      <c r="S144" s="572"/>
      <c r="T144" s="572"/>
      <c r="U144" s="572"/>
      <c r="V144" s="573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69" t="s">
        <v>64</v>
      </c>
      <c r="B145" s="570"/>
      <c r="C145" s="570"/>
      <c r="D145" s="570"/>
      <c r="E145" s="570"/>
      <c r="F145" s="570"/>
      <c r="G145" s="570"/>
      <c r="H145" s="570"/>
      <c r="I145" s="570"/>
      <c r="J145" s="570"/>
      <c r="K145" s="570"/>
      <c r="L145" s="570"/>
      <c r="M145" s="570"/>
      <c r="N145" s="570"/>
      <c r="O145" s="570"/>
      <c r="P145" s="570"/>
      <c r="Q145" s="570"/>
      <c r="R145" s="570"/>
      <c r="S145" s="570"/>
      <c r="T145" s="570"/>
      <c r="U145" s="570"/>
      <c r="V145" s="570"/>
      <c r="W145" s="570"/>
      <c r="X145" s="570"/>
      <c r="Y145" s="570"/>
      <c r="Z145" s="570"/>
      <c r="AA145" s="559"/>
      <c r="AB145" s="559"/>
      <c r="AC145" s="559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6"/>
      <c r="R146" s="576"/>
      <c r="S146" s="576"/>
      <c r="T146" s="577"/>
      <c r="U146" s="34"/>
      <c r="V146" s="34"/>
      <c r="W146" s="35" t="s">
        <v>70</v>
      </c>
      <c r="X146" s="563">
        <v>35</v>
      </c>
      <c r="Y146" s="564">
        <f>IFERROR(IF(X146="",0,CEILING((X146/$H146),1)*$H146),"")</f>
        <v>36</v>
      </c>
      <c r="Z146" s="36">
        <f>IFERROR(IF(Y146=0,"",ROUNDUP(Y146/H146,0)*0.01898),"")</f>
        <v>7.5920000000000001E-2</v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37.275000000000006</v>
      </c>
      <c r="BN146" s="64">
        <f>IFERROR(Y146*I146/H146,"0")</f>
        <v>38.340000000000003</v>
      </c>
      <c r="BO146" s="64">
        <f>IFERROR(1/J146*(X146/H146),"0")</f>
        <v>6.0763888888888888E-2</v>
      </c>
      <c r="BP146" s="64">
        <f>IFERROR(1/J146*(Y146/H146),"0")</f>
        <v>6.25E-2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6"/>
      <c r="R147" s="576"/>
      <c r="S147" s="576"/>
      <c r="T147" s="577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6"/>
      <c r="R148" s="576"/>
      <c r="S148" s="576"/>
      <c r="T148" s="577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2"/>
      <c r="B149" s="570"/>
      <c r="C149" s="570"/>
      <c r="D149" s="570"/>
      <c r="E149" s="570"/>
      <c r="F149" s="570"/>
      <c r="G149" s="570"/>
      <c r="H149" s="570"/>
      <c r="I149" s="570"/>
      <c r="J149" s="570"/>
      <c r="K149" s="570"/>
      <c r="L149" s="570"/>
      <c r="M149" s="570"/>
      <c r="N149" s="570"/>
      <c r="O149" s="593"/>
      <c r="P149" s="571" t="s">
        <v>72</v>
      </c>
      <c r="Q149" s="572"/>
      <c r="R149" s="572"/>
      <c r="S149" s="572"/>
      <c r="T149" s="572"/>
      <c r="U149" s="572"/>
      <c r="V149" s="573"/>
      <c r="W149" s="37" t="s">
        <v>73</v>
      </c>
      <c r="X149" s="565">
        <f>IFERROR(X146/H146,"0")+IFERROR(X147/H147,"0")+IFERROR(X148/H148,"0")</f>
        <v>3.8888888888888888</v>
      </c>
      <c r="Y149" s="565">
        <f>IFERROR(Y146/H146,"0")+IFERROR(Y147/H147,"0")+IFERROR(Y148/H148,"0")</f>
        <v>4</v>
      </c>
      <c r="Z149" s="565">
        <f>IFERROR(IF(Z146="",0,Z146),"0")+IFERROR(IF(Z147="",0,Z147),"0")+IFERROR(IF(Z148="",0,Z148),"0")</f>
        <v>7.5920000000000001E-2</v>
      </c>
      <c r="AA149" s="566"/>
      <c r="AB149" s="566"/>
      <c r="AC149" s="566"/>
    </row>
    <row r="150" spans="1:68" x14ac:dyDescent="0.2">
      <c r="A150" s="570"/>
      <c r="B150" s="570"/>
      <c r="C150" s="570"/>
      <c r="D150" s="570"/>
      <c r="E150" s="570"/>
      <c r="F150" s="570"/>
      <c r="G150" s="570"/>
      <c r="H150" s="570"/>
      <c r="I150" s="570"/>
      <c r="J150" s="570"/>
      <c r="K150" s="570"/>
      <c r="L150" s="570"/>
      <c r="M150" s="570"/>
      <c r="N150" s="570"/>
      <c r="O150" s="593"/>
      <c r="P150" s="571" t="s">
        <v>72</v>
      </c>
      <c r="Q150" s="572"/>
      <c r="R150" s="572"/>
      <c r="S150" s="572"/>
      <c r="T150" s="572"/>
      <c r="U150" s="572"/>
      <c r="V150" s="573"/>
      <c r="W150" s="37" t="s">
        <v>70</v>
      </c>
      <c r="X150" s="565">
        <f>IFERROR(SUM(X146:X148),"0")</f>
        <v>35</v>
      </c>
      <c r="Y150" s="565">
        <f>IFERROR(SUM(Y146:Y148),"0")</f>
        <v>36</v>
      </c>
      <c r="Z150" s="37"/>
      <c r="AA150" s="566"/>
      <c r="AB150" s="566"/>
      <c r="AC150" s="566"/>
    </row>
    <row r="151" spans="1:68" ht="27.75" hidden="1" customHeight="1" x14ac:dyDescent="0.2">
      <c r="A151" s="640" t="s">
        <v>258</v>
      </c>
      <c r="B151" s="641"/>
      <c r="C151" s="641"/>
      <c r="D151" s="641"/>
      <c r="E151" s="641"/>
      <c r="F151" s="641"/>
      <c r="G151" s="641"/>
      <c r="H151" s="641"/>
      <c r="I151" s="641"/>
      <c r="J151" s="641"/>
      <c r="K151" s="641"/>
      <c r="L151" s="641"/>
      <c r="M151" s="641"/>
      <c r="N151" s="641"/>
      <c r="O151" s="641"/>
      <c r="P151" s="641"/>
      <c r="Q151" s="641"/>
      <c r="R151" s="641"/>
      <c r="S151" s="641"/>
      <c r="T151" s="641"/>
      <c r="U151" s="641"/>
      <c r="V151" s="641"/>
      <c r="W151" s="641"/>
      <c r="X151" s="641"/>
      <c r="Y151" s="641"/>
      <c r="Z151" s="641"/>
      <c r="AA151" s="48"/>
      <c r="AB151" s="48"/>
      <c r="AC151" s="48"/>
    </row>
    <row r="152" spans="1:68" ht="16.5" hidden="1" customHeight="1" x14ac:dyDescent="0.25">
      <c r="A152" s="574" t="s">
        <v>259</v>
      </c>
      <c r="B152" s="570"/>
      <c r="C152" s="570"/>
      <c r="D152" s="570"/>
      <c r="E152" s="570"/>
      <c r="F152" s="570"/>
      <c r="G152" s="570"/>
      <c r="H152" s="570"/>
      <c r="I152" s="570"/>
      <c r="J152" s="570"/>
      <c r="K152" s="570"/>
      <c r="L152" s="570"/>
      <c r="M152" s="570"/>
      <c r="N152" s="570"/>
      <c r="O152" s="570"/>
      <c r="P152" s="570"/>
      <c r="Q152" s="570"/>
      <c r="R152" s="570"/>
      <c r="S152" s="570"/>
      <c r="T152" s="570"/>
      <c r="U152" s="570"/>
      <c r="V152" s="570"/>
      <c r="W152" s="570"/>
      <c r="X152" s="570"/>
      <c r="Y152" s="570"/>
      <c r="Z152" s="570"/>
      <c r="AA152" s="558"/>
      <c r="AB152" s="558"/>
      <c r="AC152" s="558"/>
    </row>
    <row r="153" spans="1:68" ht="14.25" hidden="1" customHeight="1" x14ac:dyDescent="0.25">
      <c r="A153" s="569" t="s">
        <v>139</v>
      </c>
      <c r="B153" s="570"/>
      <c r="C153" s="570"/>
      <c r="D153" s="570"/>
      <c r="E153" s="570"/>
      <c r="F153" s="570"/>
      <c r="G153" s="570"/>
      <c r="H153" s="570"/>
      <c r="I153" s="570"/>
      <c r="J153" s="570"/>
      <c r="K153" s="570"/>
      <c r="L153" s="570"/>
      <c r="M153" s="570"/>
      <c r="N153" s="570"/>
      <c r="O153" s="570"/>
      <c r="P153" s="570"/>
      <c r="Q153" s="570"/>
      <c r="R153" s="570"/>
      <c r="S153" s="570"/>
      <c r="T153" s="570"/>
      <c r="U153" s="570"/>
      <c r="V153" s="570"/>
      <c r="W153" s="570"/>
      <c r="X153" s="570"/>
      <c r="Y153" s="570"/>
      <c r="Z153" s="570"/>
      <c r="AA153" s="559"/>
      <c r="AB153" s="559"/>
      <c r="AC153" s="559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6"/>
      <c r="R154" s="576"/>
      <c r="S154" s="576"/>
      <c r="T154" s="577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2"/>
      <c r="B155" s="570"/>
      <c r="C155" s="570"/>
      <c r="D155" s="570"/>
      <c r="E155" s="570"/>
      <c r="F155" s="570"/>
      <c r="G155" s="570"/>
      <c r="H155" s="570"/>
      <c r="I155" s="570"/>
      <c r="J155" s="570"/>
      <c r="K155" s="570"/>
      <c r="L155" s="570"/>
      <c r="M155" s="570"/>
      <c r="N155" s="570"/>
      <c r="O155" s="593"/>
      <c r="P155" s="571" t="s">
        <v>72</v>
      </c>
      <c r="Q155" s="572"/>
      <c r="R155" s="572"/>
      <c r="S155" s="572"/>
      <c r="T155" s="572"/>
      <c r="U155" s="572"/>
      <c r="V155" s="573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0"/>
      <c r="B156" s="570"/>
      <c r="C156" s="570"/>
      <c r="D156" s="570"/>
      <c r="E156" s="570"/>
      <c r="F156" s="570"/>
      <c r="G156" s="570"/>
      <c r="H156" s="570"/>
      <c r="I156" s="570"/>
      <c r="J156" s="570"/>
      <c r="K156" s="570"/>
      <c r="L156" s="570"/>
      <c r="M156" s="570"/>
      <c r="N156" s="570"/>
      <c r="O156" s="593"/>
      <c r="P156" s="571" t="s">
        <v>72</v>
      </c>
      <c r="Q156" s="572"/>
      <c r="R156" s="572"/>
      <c r="S156" s="572"/>
      <c r="T156" s="572"/>
      <c r="U156" s="572"/>
      <c r="V156" s="573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69" t="s">
        <v>64</v>
      </c>
      <c r="B157" s="570"/>
      <c r="C157" s="570"/>
      <c r="D157" s="570"/>
      <c r="E157" s="570"/>
      <c r="F157" s="570"/>
      <c r="G157" s="570"/>
      <c r="H157" s="570"/>
      <c r="I157" s="570"/>
      <c r="J157" s="570"/>
      <c r="K157" s="570"/>
      <c r="L157" s="570"/>
      <c r="M157" s="570"/>
      <c r="N157" s="570"/>
      <c r="O157" s="570"/>
      <c r="P157" s="570"/>
      <c r="Q157" s="570"/>
      <c r="R157" s="570"/>
      <c r="S157" s="570"/>
      <c r="T157" s="570"/>
      <c r="U157" s="570"/>
      <c r="V157" s="570"/>
      <c r="W157" s="570"/>
      <c r="X157" s="570"/>
      <c r="Y157" s="570"/>
      <c r="Z157" s="570"/>
      <c r="AA157" s="559"/>
      <c r="AB157" s="559"/>
      <c r="AC157" s="559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6"/>
      <c r="R158" s="576"/>
      <c r="S158" s="576"/>
      <c r="T158" s="577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6"/>
      <c r="R159" s="576"/>
      <c r="S159" s="576"/>
      <c r="T159" s="577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6"/>
      <c r="R160" s="576"/>
      <c r="S160" s="576"/>
      <c r="T160" s="577"/>
      <c r="U160" s="34"/>
      <c r="V160" s="34"/>
      <c r="W160" s="35" t="s">
        <v>70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6"/>
      <c r="R161" s="576"/>
      <c r="S161" s="576"/>
      <c r="T161" s="577"/>
      <c r="U161" s="34"/>
      <c r="V161" s="34"/>
      <c r="W161" s="35" t="s">
        <v>70</v>
      </c>
      <c r="X161" s="563">
        <v>10.5</v>
      </c>
      <c r="Y161" s="564">
        <f t="shared" si="21"/>
        <v>10.5</v>
      </c>
      <c r="Z161" s="36">
        <f>IFERROR(IF(Y161=0,"",ROUNDUP(Y161/H161,0)*0.00502),"")</f>
        <v>2.5100000000000001E-2</v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11.149999999999999</v>
      </c>
      <c r="BN161" s="64">
        <f t="shared" si="23"/>
        <v>11.149999999999999</v>
      </c>
      <c r="BO161" s="64">
        <f t="shared" si="24"/>
        <v>2.1367521367521368E-2</v>
      </c>
      <c r="BP161" s="64">
        <f t="shared" si="25"/>
        <v>2.1367521367521368E-2</v>
      </c>
    </row>
    <row r="162" spans="1:68" ht="27" hidden="1" customHeight="1" x14ac:dyDescent="0.25">
      <c r="A162" s="54" t="s">
        <v>274</v>
      </c>
      <c r="B162" s="54" t="s">
        <v>275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6"/>
      <c r="R162" s="576"/>
      <c r="S162" s="576"/>
      <c r="T162" s="577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6"/>
      <c r="R163" s="576"/>
      <c r="S163" s="576"/>
      <c r="T163" s="577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279</v>
      </c>
      <c r="B164" s="54" t="s">
        <v>280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6"/>
      <c r="R164" s="576"/>
      <c r="S164" s="576"/>
      <c r="T164" s="577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6"/>
      <c r="R165" s="576"/>
      <c r="S165" s="576"/>
      <c r="T165" s="577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6"/>
      <c r="R166" s="576"/>
      <c r="S166" s="576"/>
      <c r="T166" s="577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2"/>
      <c r="B167" s="570"/>
      <c r="C167" s="570"/>
      <c r="D167" s="570"/>
      <c r="E167" s="570"/>
      <c r="F167" s="570"/>
      <c r="G167" s="570"/>
      <c r="H167" s="570"/>
      <c r="I167" s="570"/>
      <c r="J167" s="570"/>
      <c r="K167" s="570"/>
      <c r="L167" s="570"/>
      <c r="M167" s="570"/>
      <c r="N167" s="570"/>
      <c r="O167" s="593"/>
      <c r="P167" s="571" t="s">
        <v>72</v>
      </c>
      <c r="Q167" s="572"/>
      <c r="R167" s="572"/>
      <c r="S167" s="572"/>
      <c r="T167" s="572"/>
      <c r="U167" s="572"/>
      <c r="V167" s="573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5</v>
      </c>
      <c r="Y167" s="565">
        <f>IFERROR(Y158/H158,"0")+IFERROR(Y159/H159,"0")+IFERROR(Y160/H160,"0")+IFERROR(Y161/H161,"0")+IFERROR(Y162/H162,"0")+IFERROR(Y163/H163,"0")+IFERROR(Y164/H164,"0")+IFERROR(Y165/H165,"0")+IFERROR(Y166/H166,"0")</f>
        <v>5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2.5100000000000001E-2</v>
      </c>
      <c r="AA167" s="566"/>
      <c r="AB167" s="566"/>
      <c r="AC167" s="566"/>
    </row>
    <row r="168" spans="1:68" x14ac:dyDescent="0.2">
      <c r="A168" s="570"/>
      <c r="B168" s="570"/>
      <c r="C168" s="570"/>
      <c r="D168" s="570"/>
      <c r="E168" s="570"/>
      <c r="F168" s="570"/>
      <c r="G168" s="570"/>
      <c r="H168" s="570"/>
      <c r="I168" s="570"/>
      <c r="J168" s="570"/>
      <c r="K168" s="570"/>
      <c r="L168" s="570"/>
      <c r="M168" s="570"/>
      <c r="N168" s="570"/>
      <c r="O168" s="593"/>
      <c r="P168" s="571" t="s">
        <v>72</v>
      </c>
      <c r="Q168" s="572"/>
      <c r="R168" s="572"/>
      <c r="S168" s="572"/>
      <c r="T168" s="572"/>
      <c r="U168" s="572"/>
      <c r="V168" s="573"/>
      <c r="W168" s="37" t="s">
        <v>70</v>
      </c>
      <c r="X168" s="565">
        <f>IFERROR(SUM(X158:X166),"0")</f>
        <v>10.5</v>
      </c>
      <c r="Y168" s="565">
        <f>IFERROR(SUM(Y158:Y166),"0")</f>
        <v>10.5</v>
      </c>
      <c r="Z168" s="37"/>
      <c r="AA168" s="566"/>
      <c r="AB168" s="566"/>
      <c r="AC168" s="566"/>
    </row>
    <row r="169" spans="1:68" ht="14.25" hidden="1" customHeight="1" x14ac:dyDescent="0.25">
      <c r="A169" s="569" t="s">
        <v>95</v>
      </c>
      <c r="B169" s="570"/>
      <c r="C169" s="570"/>
      <c r="D169" s="570"/>
      <c r="E169" s="570"/>
      <c r="F169" s="570"/>
      <c r="G169" s="570"/>
      <c r="H169" s="570"/>
      <c r="I169" s="570"/>
      <c r="J169" s="570"/>
      <c r="K169" s="570"/>
      <c r="L169" s="570"/>
      <c r="M169" s="570"/>
      <c r="N169" s="570"/>
      <c r="O169" s="570"/>
      <c r="P169" s="570"/>
      <c r="Q169" s="570"/>
      <c r="R169" s="570"/>
      <c r="S169" s="570"/>
      <c r="T169" s="570"/>
      <c r="U169" s="570"/>
      <c r="V169" s="570"/>
      <c r="W169" s="570"/>
      <c r="X169" s="570"/>
      <c r="Y169" s="570"/>
      <c r="Z169" s="570"/>
      <c r="AA169" s="559"/>
      <c r="AB169" s="559"/>
      <c r="AC169" s="559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6"/>
      <c r="R170" s="576"/>
      <c r="S170" s="576"/>
      <c r="T170" s="577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291</v>
      </c>
      <c r="B171" s="54" t="s">
        <v>292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6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6"/>
      <c r="R171" s="576"/>
      <c r="S171" s="576"/>
      <c r="T171" s="577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294</v>
      </c>
      <c r="B172" s="54" t="s">
        <v>295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6"/>
      <c r="R172" s="576"/>
      <c r="S172" s="576"/>
      <c r="T172" s="577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2"/>
      <c r="B173" s="570"/>
      <c r="C173" s="570"/>
      <c r="D173" s="570"/>
      <c r="E173" s="570"/>
      <c r="F173" s="570"/>
      <c r="G173" s="570"/>
      <c r="H173" s="570"/>
      <c r="I173" s="570"/>
      <c r="J173" s="570"/>
      <c r="K173" s="570"/>
      <c r="L173" s="570"/>
      <c r="M173" s="570"/>
      <c r="N173" s="570"/>
      <c r="O173" s="593"/>
      <c r="P173" s="571" t="s">
        <v>72</v>
      </c>
      <c r="Q173" s="572"/>
      <c r="R173" s="572"/>
      <c r="S173" s="572"/>
      <c r="T173" s="572"/>
      <c r="U173" s="572"/>
      <c r="V173" s="573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0"/>
      <c r="B174" s="570"/>
      <c r="C174" s="570"/>
      <c r="D174" s="570"/>
      <c r="E174" s="570"/>
      <c r="F174" s="570"/>
      <c r="G174" s="570"/>
      <c r="H174" s="570"/>
      <c r="I174" s="570"/>
      <c r="J174" s="570"/>
      <c r="K174" s="570"/>
      <c r="L174" s="570"/>
      <c r="M174" s="570"/>
      <c r="N174" s="570"/>
      <c r="O174" s="593"/>
      <c r="P174" s="571" t="s">
        <v>72</v>
      </c>
      <c r="Q174" s="572"/>
      <c r="R174" s="572"/>
      <c r="S174" s="572"/>
      <c r="T174" s="572"/>
      <c r="U174" s="572"/>
      <c r="V174" s="573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69" t="s">
        <v>296</v>
      </c>
      <c r="B175" s="570"/>
      <c r="C175" s="570"/>
      <c r="D175" s="570"/>
      <c r="E175" s="570"/>
      <c r="F175" s="570"/>
      <c r="G175" s="570"/>
      <c r="H175" s="570"/>
      <c r="I175" s="570"/>
      <c r="J175" s="570"/>
      <c r="K175" s="570"/>
      <c r="L175" s="570"/>
      <c r="M175" s="570"/>
      <c r="N175" s="570"/>
      <c r="O175" s="570"/>
      <c r="P175" s="570"/>
      <c r="Q175" s="570"/>
      <c r="R175" s="570"/>
      <c r="S175" s="570"/>
      <c r="T175" s="570"/>
      <c r="U175" s="570"/>
      <c r="V175" s="570"/>
      <c r="W175" s="570"/>
      <c r="X175" s="570"/>
      <c r="Y175" s="570"/>
      <c r="Z175" s="570"/>
      <c r="AA175" s="559"/>
      <c r="AB175" s="559"/>
      <c r="AC175" s="559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6"/>
      <c r="R176" s="576"/>
      <c r="S176" s="576"/>
      <c r="T176" s="577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2"/>
      <c r="B177" s="570"/>
      <c r="C177" s="570"/>
      <c r="D177" s="570"/>
      <c r="E177" s="570"/>
      <c r="F177" s="570"/>
      <c r="G177" s="570"/>
      <c r="H177" s="570"/>
      <c r="I177" s="570"/>
      <c r="J177" s="570"/>
      <c r="K177" s="570"/>
      <c r="L177" s="570"/>
      <c r="M177" s="570"/>
      <c r="N177" s="570"/>
      <c r="O177" s="593"/>
      <c r="P177" s="571" t="s">
        <v>72</v>
      </c>
      <c r="Q177" s="572"/>
      <c r="R177" s="572"/>
      <c r="S177" s="572"/>
      <c r="T177" s="572"/>
      <c r="U177" s="572"/>
      <c r="V177" s="573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0"/>
      <c r="B178" s="570"/>
      <c r="C178" s="570"/>
      <c r="D178" s="570"/>
      <c r="E178" s="570"/>
      <c r="F178" s="570"/>
      <c r="G178" s="570"/>
      <c r="H178" s="570"/>
      <c r="I178" s="570"/>
      <c r="J178" s="570"/>
      <c r="K178" s="570"/>
      <c r="L178" s="570"/>
      <c r="M178" s="570"/>
      <c r="N178" s="570"/>
      <c r="O178" s="593"/>
      <c r="P178" s="571" t="s">
        <v>72</v>
      </c>
      <c r="Q178" s="572"/>
      <c r="R178" s="572"/>
      <c r="S178" s="572"/>
      <c r="T178" s="572"/>
      <c r="U178" s="572"/>
      <c r="V178" s="573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4" t="s">
        <v>299</v>
      </c>
      <c r="B179" s="570"/>
      <c r="C179" s="570"/>
      <c r="D179" s="570"/>
      <c r="E179" s="570"/>
      <c r="F179" s="570"/>
      <c r="G179" s="570"/>
      <c r="H179" s="570"/>
      <c r="I179" s="570"/>
      <c r="J179" s="570"/>
      <c r="K179" s="570"/>
      <c r="L179" s="570"/>
      <c r="M179" s="570"/>
      <c r="N179" s="570"/>
      <c r="O179" s="570"/>
      <c r="P179" s="570"/>
      <c r="Q179" s="570"/>
      <c r="R179" s="570"/>
      <c r="S179" s="570"/>
      <c r="T179" s="570"/>
      <c r="U179" s="570"/>
      <c r="V179" s="570"/>
      <c r="W179" s="570"/>
      <c r="X179" s="570"/>
      <c r="Y179" s="570"/>
      <c r="Z179" s="570"/>
      <c r="AA179" s="558"/>
      <c r="AB179" s="558"/>
      <c r="AC179" s="558"/>
    </row>
    <row r="180" spans="1:68" ht="14.25" hidden="1" customHeight="1" x14ac:dyDescent="0.25">
      <c r="A180" s="569" t="s">
        <v>103</v>
      </c>
      <c r="B180" s="570"/>
      <c r="C180" s="570"/>
      <c r="D180" s="570"/>
      <c r="E180" s="570"/>
      <c r="F180" s="570"/>
      <c r="G180" s="570"/>
      <c r="H180" s="570"/>
      <c r="I180" s="570"/>
      <c r="J180" s="570"/>
      <c r="K180" s="570"/>
      <c r="L180" s="570"/>
      <c r="M180" s="570"/>
      <c r="N180" s="570"/>
      <c r="O180" s="570"/>
      <c r="P180" s="570"/>
      <c r="Q180" s="570"/>
      <c r="R180" s="570"/>
      <c r="S180" s="570"/>
      <c r="T180" s="570"/>
      <c r="U180" s="570"/>
      <c r="V180" s="570"/>
      <c r="W180" s="570"/>
      <c r="X180" s="570"/>
      <c r="Y180" s="570"/>
      <c r="Z180" s="570"/>
      <c r="AA180" s="559"/>
      <c r="AB180" s="559"/>
      <c r="AC180" s="559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5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6"/>
      <c r="R181" s="576"/>
      <c r="S181" s="576"/>
      <c r="T181" s="577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6"/>
      <c r="R182" s="576"/>
      <c r="S182" s="576"/>
      <c r="T182" s="577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2"/>
      <c r="B183" s="570"/>
      <c r="C183" s="570"/>
      <c r="D183" s="570"/>
      <c r="E183" s="570"/>
      <c r="F183" s="570"/>
      <c r="G183" s="570"/>
      <c r="H183" s="570"/>
      <c r="I183" s="570"/>
      <c r="J183" s="570"/>
      <c r="K183" s="570"/>
      <c r="L183" s="570"/>
      <c r="M183" s="570"/>
      <c r="N183" s="570"/>
      <c r="O183" s="593"/>
      <c r="P183" s="571" t="s">
        <v>72</v>
      </c>
      <c r="Q183" s="572"/>
      <c r="R183" s="572"/>
      <c r="S183" s="572"/>
      <c r="T183" s="572"/>
      <c r="U183" s="572"/>
      <c r="V183" s="573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0"/>
      <c r="B184" s="570"/>
      <c r="C184" s="570"/>
      <c r="D184" s="570"/>
      <c r="E184" s="570"/>
      <c r="F184" s="570"/>
      <c r="G184" s="570"/>
      <c r="H184" s="570"/>
      <c r="I184" s="570"/>
      <c r="J184" s="570"/>
      <c r="K184" s="570"/>
      <c r="L184" s="570"/>
      <c r="M184" s="570"/>
      <c r="N184" s="570"/>
      <c r="O184" s="593"/>
      <c r="P184" s="571" t="s">
        <v>72</v>
      </c>
      <c r="Q184" s="572"/>
      <c r="R184" s="572"/>
      <c r="S184" s="572"/>
      <c r="T184" s="572"/>
      <c r="U184" s="572"/>
      <c r="V184" s="573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69" t="s">
        <v>139</v>
      </c>
      <c r="B185" s="570"/>
      <c r="C185" s="570"/>
      <c r="D185" s="570"/>
      <c r="E185" s="570"/>
      <c r="F185" s="570"/>
      <c r="G185" s="570"/>
      <c r="H185" s="570"/>
      <c r="I185" s="570"/>
      <c r="J185" s="570"/>
      <c r="K185" s="570"/>
      <c r="L185" s="570"/>
      <c r="M185" s="570"/>
      <c r="N185" s="570"/>
      <c r="O185" s="570"/>
      <c r="P185" s="570"/>
      <c r="Q185" s="570"/>
      <c r="R185" s="570"/>
      <c r="S185" s="570"/>
      <c r="T185" s="570"/>
      <c r="U185" s="570"/>
      <c r="V185" s="570"/>
      <c r="W185" s="570"/>
      <c r="X185" s="570"/>
      <c r="Y185" s="570"/>
      <c r="Z185" s="570"/>
      <c r="AA185" s="559"/>
      <c r="AB185" s="559"/>
      <c r="AC185" s="559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6"/>
      <c r="R186" s="576"/>
      <c r="S186" s="576"/>
      <c r="T186" s="577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6"/>
      <c r="R187" s="576"/>
      <c r="S187" s="576"/>
      <c r="T187" s="577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2"/>
      <c r="B188" s="570"/>
      <c r="C188" s="570"/>
      <c r="D188" s="570"/>
      <c r="E188" s="570"/>
      <c r="F188" s="570"/>
      <c r="G188" s="570"/>
      <c r="H188" s="570"/>
      <c r="I188" s="570"/>
      <c r="J188" s="570"/>
      <c r="K188" s="570"/>
      <c r="L188" s="570"/>
      <c r="M188" s="570"/>
      <c r="N188" s="570"/>
      <c r="O188" s="593"/>
      <c r="P188" s="571" t="s">
        <v>72</v>
      </c>
      <c r="Q188" s="572"/>
      <c r="R188" s="572"/>
      <c r="S188" s="572"/>
      <c r="T188" s="572"/>
      <c r="U188" s="572"/>
      <c r="V188" s="573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0"/>
      <c r="B189" s="570"/>
      <c r="C189" s="570"/>
      <c r="D189" s="570"/>
      <c r="E189" s="570"/>
      <c r="F189" s="570"/>
      <c r="G189" s="570"/>
      <c r="H189" s="570"/>
      <c r="I189" s="570"/>
      <c r="J189" s="570"/>
      <c r="K189" s="570"/>
      <c r="L189" s="570"/>
      <c r="M189" s="570"/>
      <c r="N189" s="570"/>
      <c r="O189" s="593"/>
      <c r="P189" s="571" t="s">
        <v>72</v>
      </c>
      <c r="Q189" s="572"/>
      <c r="R189" s="572"/>
      <c r="S189" s="572"/>
      <c r="T189" s="572"/>
      <c r="U189" s="572"/>
      <c r="V189" s="573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69" t="s">
        <v>64</v>
      </c>
      <c r="B190" s="570"/>
      <c r="C190" s="570"/>
      <c r="D190" s="570"/>
      <c r="E190" s="570"/>
      <c r="F190" s="570"/>
      <c r="G190" s="570"/>
      <c r="H190" s="570"/>
      <c r="I190" s="570"/>
      <c r="J190" s="570"/>
      <c r="K190" s="570"/>
      <c r="L190" s="570"/>
      <c r="M190" s="570"/>
      <c r="N190" s="570"/>
      <c r="O190" s="570"/>
      <c r="P190" s="570"/>
      <c r="Q190" s="570"/>
      <c r="R190" s="570"/>
      <c r="S190" s="570"/>
      <c r="T190" s="570"/>
      <c r="U190" s="570"/>
      <c r="V190" s="570"/>
      <c r="W190" s="570"/>
      <c r="X190" s="570"/>
      <c r="Y190" s="570"/>
      <c r="Z190" s="570"/>
      <c r="AA190" s="559"/>
      <c r="AB190" s="559"/>
      <c r="AC190" s="559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6"/>
      <c r="R191" s="576"/>
      <c r="S191" s="576"/>
      <c r="T191" s="577"/>
      <c r="U191" s="34"/>
      <c r="V191" s="34"/>
      <c r="W191" s="35" t="s">
        <v>70</v>
      </c>
      <c r="X191" s="563">
        <v>47</v>
      </c>
      <c r="Y191" s="564">
        <f t="shared" ref="Y191:Y198" si="26">IFERROR(IF(X191="",0,CEILING((X191/$H191),1)*$H191),"")</f>
        <v>48.6</v>
      </c>
      <c r="Z191" s="36">
        <f>IFERROR(IF(Y191=0,"",ROUNDUP(Y191/H191,0)*0.00902),"")</f>
        <v>8.1180000000000002E-2</v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48.827777777777776</v>
      </c>
      <c r="BN191" s="64">
        <f t="shared" ref="BN191:BN198" si="28">IFERROR(Y191*I191/H191,"0")</f>
        <v>50.49</v>
      </c>
      <c r="BO191" s="64">
        <f t="shared" ref="BO191:BO198" si="29">IFERROR(1/J191*(X191/H191),"0")</f>
        <v>6.5937149270482595E-2</v>
      </c>
      <c r="BP191" s="64">
        <f t="shared" ref="BP191:BP198" si="30">IFERROR(1/J191*(Y191/H191),"0")</f>
        <v>6.8181818181818177E-2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6"/>
      <c r="R192" s="576"/>
      <c r="S192" s="576"/>
      <c r="T192" s="577"/>
      <c r="U192" s="34"/>
      <c r="V192" s="34"/>
      <c r="W192" s="35" t="s">
        <v>70</v>
      </c>
      <c r="X192" s="563">
        <v>30</v>
      </c>
      <c r="Y192" s="564">
        <f t="shared" si="26"/>
        <v>32.400000000000006</v>
      </c>
      <c r="Z192" s="36">
        <f>IFERROR(IF(Y192=0,"",ROUNDUP(Y192/H192,0)*0.00902),"")</f>
        <v>5.4120000000000001E-2</v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31.166666666666668</v>
      </c>
      <c r="BN192" s="64">
        <f t="shared" si="28"/>
        <v>33.660000000000004</v>
      </c>
      <c r="BO192" s="64">
        <f t="shared" si="29"/>
        <v>4.208754208754209E-2</v>
      </c>
      <c r="BP192" s="64">
        <f t="shared" si="30"/>
        <v>4.5454545454545463E-2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6"/>
      <c r="R193" s="576"/>
      <c r="S193" s="576"/>
      <c r="T193" s="577"/>
      <c r="U193" s="34"/>
      <c r="V193" s="34"/>
      <c r="W193" s="35" t="s">
        <v>70</v>
      </c>
      <c r="X193" s="563">
        <v>30</v>
      </c>
      <c r="Y193" s="564">
        <f t="shared" si="26"/>
        <v>32.400000000000006</v>
      </c>
      <c r="Z193" s="36">
        <f>IFERROR(IF(Y193=0,"",ROUNDUP(Y193/H193,0)*0.00902),"")</f>
        <v>5.4120000000000001E-2</v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31.166666666666668</v>
      </c>
      <c r="BN193" s="64">
        <f t="shared" si="28"/>
        <v>33.660000000000004</v>
      </c>
      <c r="BO193" s="64">
        <f t="shared" si="29"/>
        <v>4.208754208754209E-2</v>
      </c>
      <c r="BP193" s="64">
        <f t="shared" si="30"/>
        <v>4.5454545454545463E-2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7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6"/>
      <c r="R194" s="576"/>
      <c r="S194" s="576"/>
      <c r="T194" s="577"/>
      <c r="U194" s="34"/>
      <c r="V194" s="34"/>
      <c r="W194" s="35" t="s">
        <v>70</v>
      </c>
      <c r="X194" s="563">
        <v>30</v>
      </c>
      <c r="Y194" s="564">
        <f t="shared" si="26"/>
        <v>32.400000000000006</v>
      </c>
      <c r="Z194" s="36">
        <f>IFERROR(IF(Y194=0,"",ROUNDUP(Y194/H194,0)*0.00902),"")</f>
        <v>5.4120000000000001E-2</v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31.166666666666668</v>
      </c>
      <c r="BN194" s="64">
        <f t="shared" si="28"/>
        <v>33.660000000000004</v>
      </c>
      <c r="BO194" s="64">
        <f t="shared" si="29"/>
        <v>4.208754208754209E-2</v>
      </c>
      <c r="BP194" s="64">
        <f t="shared" si="30"/>
        <v>4.5454545454545463E-2</v>
      </c>
    </row>
    <row r="195" spans="1:68" ht="27" hidden="1" customHeight="1" x14ac:dyDescent="0.25">
      <c r="A195" s="54" t="s">
        <v>322</v>
      </c>
      <c r="B195" s="54" t="s">
        <v>323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6"/>
      <c r="R195" s="576"/>
      <c r="S195" s="576"/>
      <c r="T195" s="577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6"/>
      <c r="R196" s="576"/>
      <c r="S196" s="576"/>
      <c r="T196" s="577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6"/>
      <c r="R197" s="576"/>
      <c r="S197" s="576"/>
      <c r="T197" s="577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6"/>
      <c r="R198" s="576"/>
      <c r="S198" s="576"/>
      <c r="T198" s="577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2"/>
      <c r="B199" s="570"/>
      <c r="C199" s="570"/>
      <c r="D199" s="570"/>
      <c r="E199" s="570"/>
      <c r="F199" s="570"/>
      <c r="G199" s="570"/>
      <c r="H199" s="570"/>
      <c r="I199" s="570"/>
      <c r="J199" s="570"/>
      <c r="K199" s="570"/>
      <c r="L199" s="570"/>
      <c r="M199" s="570"/>
      <c r="N199" s="570"/>
      <c r="O199" s="593"/>
      <c r="P199" s="571" t="s">
        <v>72</v>
      </c>
      <c r="Q199" s="572"/>
      <c r="R199" s="572"/>
      <c r="S199" s="572"/>
      <c r="T199" s="572"/>
      <c r="U199" s="572"/>
      <c r="V199" s="573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25.370370370370367</v>
      </c>
      <c r="Y199" s="565">
        <f>IFERROR(Y191/H191,"0")+IFERROR(Y192/H192,"0")+IFERROR(Y193/H193,"0")+IFERROR(Y194/H194,"0")+IFERROR(Y195/H195,"0")+IFERROR(Y196/H196,"0")+IFERROR(Y197/H197,"0")+IFERROR(Y198/H198,"0")</f>
        <v>27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0.24354000000000001</v>
      </c>
      <c r="AA199" s="566"/>
      <c r="AB199" s="566"/>
      <c r="AC199" s="566"/>
    </row>
    <row r="200" spans="1:68" x14ac:dyDescent="0.2">
      <c r="A200" s="570"/>
      <c r="B200" s="570"/>
      <c r="C200" s="570"/>
      <c r="D200" s="570"/>
      <c r="E200" s="570"/>
      <c r="F200" s="570"/>
      <c r="G200" s="570"/>
      <c r="H200" s="570"/>
      <c r="I200" s="570"/>
      <c r="J200" s="570"/>
      <c r="K200" s="570"/>
      <c r="L200" s="570"/>
      <c r="M200" s="570"/>
      <c r="N200" s="570"/>
      <c r="O200" s="593"/>
      <c r="P200" s="571" t="s">
        <v>72</v>
      </c>
      <c r="Q200" s="572"/>
      <c r="R200" s="572"/>
      <c r="S200" s="572"/>
      <c r="T200" s="572"/>
      <c r="U200" s="572"/>
      <c r="V200" s="573"/>
      <c r="W200" s="37" t="s">
        <v>70</v>
      </c>
      <c r="X200" s="565">
        <f>IFERROR(SUM(X191:X198),"0")</f>
        <v>137</v>
      </c>
      <c r="Y200" s="565">
        <f>IFERROR(SUM(Y191:Y198),"0")</f>
        <v>145.80000000000001</v>
      </c>
      <c r="Z200" s="37"/>
      <c r="AA200" s="566"/>
      <c r="AB200" s="566"/>
      <c r="AC200" s="566"/>
    </row>
    <row r="201" spans="1:68" ht="14.25" hidden="1" customHeight="1" x14ac:dyDescent="0.25">
      <c r="A201" s="569" t="s">
        <v>74</v>
      </c>
      <c r="B201" s="570"/>
      <c r="C201" s="570"/>
      <c r="D201" s="570"/>
      <c r="E201" s="570"/>
      <c r="F201" s="570"/>
      <c r="G201" s="570"/>
      <c r="H201" s="570"/>
      <c r="I201" s="570"/>
      <c r="J201" s="570"/>
      <c r="K201" s="570"/>
      <c r="L201" s="570"/>
      <c r="M201" s="570"/>
      <c r="N201" s="570"/>
      <c r="O201" s="570"/>
      <c r="P201" s="570"/>
      <c r="Q201" s="570"/>
      <c r="R201" s="570"/>
      <c r="S201" s="570"/>
      <c r="T201" s="570"/>
      <c r="U201" s="570"/>
      <c r="V201" s="570"/>
      <c r="W201" s="570"/>
      <c r="X201" s="570"/>
      <c r="Y201" s="570"/>
      <c r="Z201" s="570"/>
      <c r="AA201" s="559"/>
      <c r="AB201" s="559"/>
      <c r="AC201" s="559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8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6"/>
      <c r="R202" s="576"/>
      <c r="S202" s="576"/>
      <c r="T202" s="577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6"/>
      <c r="R203" s="576"/>
      <c r="S203" s="576"/>
      <c r="T203" s="577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8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6"/>
      <c r="R204" s="576"/>
      <c r="S204" s="576"/>
      <c r="T204" s="577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6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6"/>
      <c r="R205" s="576"/>
      <c r="S205" s="576"/>
      <c r="T205" s="577"/>
      <c r="U205" s="34"/>
      <c r="V205" s="34"/>
      <c r="W205" s="35" t="s">
        <v>70</v>
      </c>
      <c r="X205" s="563">
        <v>10.4</v>
      </c>
      <c r="Y205" s="564">
        <f t="shared" si="31"/>
        <v>12</v>
      </c>
      <c r="Z205" s="36">
        <f t="shared" ref="Z205:Z210" si="36">IFERROR(IF(Y205=0,"",ROUNDUP(Y205/H205,0)*0.00651),"")</f>
        <v>3.2550000000000003E-2</v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11.57</v>
      </c>
      <c r="BN205" s="64">
        <f t="shared" si="33"/>
        <v>13.35</v>
      </c>
      <c r="BO205" s="64">
        <f t="shared" si="34"/>
        <v>2.3809523809523815E-2</v>
      </c>
      <c r="BP205" s="64">
        <f t="shared" si="35"/>
        <v>2.7472527472527476E-2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6"/>
      <c r="R206" s="576"/>
      <c r="S206" s="576"/>
      <c r="T206" s="577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6"/>
      <c r="R207" s="576"/>
      <c r="S207" s="576"/>
      <c r="T207" s="577"/>
      <c r="U207" s="34"/>
      <c r="V207" s="34"/>
      <c r="W207" s="35" t="s">
        <v>70</v>
      </c>
      <c r="X207" s="563">
        <v>11.25</v>
      </c>
      <c r="Y207" s="564">
        <f t="shared" si="31"/>
        <v>12</v>
      </c>
      <c r="Z207" s="36">
        <f t="shared" si="36"/>
        <v>3.2550000000000003E-2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12.43125</v>
      </c>
      <c r="BN207" s="64">
        <f t="shared" si="33"/>
        <v>13.260000000000002</v>
      </c>
      <c r="BO207" s="64">
        <f t="shared" si="34"/>
        <v>2.5755494505494508E-2</v>
      </c>
      <c r="BP207" s="64">
        <f t="shared" si="35"/>
        <v>2.7472527472527476E-2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68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6"/>
      <c r="R208" s="576"/>
      <c r="S208" s="576"/>
      <c r="T208" s="577"/>
      <c r="U208" s="34"/>
      <c r="V208" s="34"/>
      <c r="W208" s="35" t="s">
        <v>70</v>
      </c>
      <c r="X208" s="563">
        <v>11.25</v>
      </c>
      <c r="Y208" s="564">
        <f t="shared" si="31"/>
        <v>12</v>
      </c>
      <c r="Z208" s="36">
        <f t="shared" si="36"/>
        <v>3.2550000000000003E-2</v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12.43125</v>
      </c>
      <c r="BN208" s="64">
        <f t="shared" si="33"/>
        <v>13.260000000000002</v>
      </c>
      <c r="BO208" s="64">
        <f t="shared" si="34"/>
        <v>2.5755494505494508E-2</v>
      </c>
      <c r="BP208" s="64">
        <f t="shared" si="35"/>
        <v>2.7472527472527476E-2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6"/>
      <c r="R209" s="576"/>
      <c r="S209" s="576"/>
      <c r="T209" s="577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6"/>
      <c r="R210" s="576"/>
      <c r="S210" s="576"/>
      <c r="T210" s="577"/>
      <c r="U210" s="34"/>
      <c r="V210" s="34"/>
      <c r="W210" s="35" t="s">
        <v>70</v>
      </c>
      <c r="X210" s="563">
        <v>10</v>
      </c>
      <c r="Y210" s="564">
        <f t="shared" si="31"/>
        <v>12</v>
      </c>
      <c r="Z210" s="36">
        <f t="shared" si="36"/>
        <v>3.2550000000000003E-2</v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11.074999999999999</v>
      </c>
      <c r="BN210" s="64">
        <f t="shared" si="33"/>
        <v>13.290000000000001</v>
      </c>
      <c r="BO210" s="64">
        <f t="shared" si="34"/>
        <v>2.2893772893772896E-2</v>
      </c>
      <c r="BP210" s="64">
        <f t="shared" si="35"/>
        <v>2.7472527472527476E-2</v>
      </c>
    </row>
    <row r="211" spans="1:68" x14ac:dyDescent="0.2">
      <c r="A211" s="592"/>
      <c r="B211" s="570"/>
      <c r="C211" s="570"/>
      <c r="D211" s="570"/>
      <c r="E211" s="570"/>
      <c r="F211" s="570"/>
      <c r="G211" s="570"/>
      <c r="H211" s="570"/>
      <c r="I211" s="570"/>
      <c r="J211" s="570"/>
      <c r="K211" s="570"/>
      <c r="L211" s="570"/>
      <c r="M211" s="570"/>
      <c r="N211" s="570"/>
      <c r="O211" s="593"/>
      <c r="P211" s="571" t="s">
        <v>72</v>
      </c>
      <c r="Q211" s="572"/>
      <c r="R211" s="572"/>
      <c r="S211" s="572"/>
      <c r="T211" s="572"/>
      <c r="U211" s="572"/>
      <c r="V211" s="573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17.875</v>
      </c>
      <c r="Y211" s="565">
        <f>IFERROR(Y202/H202,"0")+IFERROR(Y203/H203,"0")+IFERROR(Y204/H204,"0")+IFERROR(Y205/H205,"0")+IFERROR(Y206/H206,"0")+IFERROR(Y207/H207,"0")+IFERROR(Y208/H208,"0")+IFERROR(Y209/H209,"0")+IFERROR(Y210/H210,"0")</f>
        <v>20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0.13020000000000001</v>
      </c>
      <c r="AA211" s="566"/>
      <c r="AB211" s="566"/>
      <c r="AC211" s="566"/>
    </row>
    <row r="212" spans="1:68" x14ac:dyDescent="0.2">
      <c r="A212" s="570"/>
      <c r="B212" s="570"/>
      <c r="C212" s="570"/>
      <c r="D212" s="570"/>
      <c r="E212" s="570"/>
      <c r="F212" s="570"/>
      <c r="G212" s="570"/>
      <c r="H212" s="570"/>
      <c r="I212" s="570"/>
      <c r="J212" s="570"/>
      <c r="K212" s="570"/>
      <c r="L212" s="570"/>
      <c r="M212" s="570"/>
      <c r="N212" s="570"/>
      <c r="O212" s="593"/>
      <c r="P212" s="571" t="s">
        <v>72</v>
      </c>
      <c r="Q212" s="572"/>
      <c r="R212" s="572"/>
      <c r="S212" s="572"/>
      <c r="T212" s="572"/>
      <c r="U212" s="572"/>
      <c r="V212" s="573"/>
      <c r="W212" s="37" t="s">
        <v>70</v>
      </c>
      <c r="X212" s="565">
        <f>IFERROR(SUM(X202:X210),"0")</f>
        <v>42.9</v>
      </c>
      <c r="Y212" s="565">
        <f>IFERROR(SUM(Y202:Y210),"0")</f>
        <v>48</v>
      </c>
      <c r="Z212" s="37"/>
      <c r="AA212" s="566"/>
      <c r="AB212" s="566"/>
      <c r="AC212" s="566"/>
    </row>
    <row r="213" spans="1:68" ht="14.25" hidden="1" customHeight="1" x14ac:dyDescent="0.25">
      <c r="A213" s="569" t="s">
        <v>174</v>
      </c>
      <c r="B213" s="570"/>
      <c r="C213" s="570"/>
      <c r="D213" s="570"/>
      <c r="E213" s="570"/>
      <c r="F213" s="570"/>
      <c r="G213" s="570"/>
      <c r="H213" s="570"/>
      <c r="I213" s="570"/>
      <c r="J213" s="570"/>
      <c r="K213" s="570"/>
      <c r="L213" s="570"/>
      <c r="M213" s="570"/>
      <c r="N213" s="570"/>
      <c r="O213" s="570"/>
      <c r="P213" s="570"/>
      <c r="Q213" s="570"/>
      <c r="R213" s="570"/>
      <c r="S213" s="570"/>
      <c r="T213" s="570"/>
      <c r="U213" s="570"/>
      <c r="V213" s="570"/>
      <c r="W213" s="570"/>
      <c r="X213" s="570"/>
      <c r="Y213" s="570"/>
      <c r="Z213" s="570"/>
      <c r="AA213" s="559"/>
      <c r="AB213" s="559"/>
      <c r="AC213" s="559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6"/>
      <c r="R214" s="576"/>
      <c r="S214" s="576"/>
      <c r="T214" s="577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6"/>
      <c r="R215" s="576"/>
      <c r="S215" s="576"/>
      <c r="T215" s="577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92"/>
      <c r="B216" s="570"/>
      <c r="C216" s="570"/>
      <c r="D216" s="570"/>
      <c r="E216" s="570"/>
      <c r="F216" s="570"/>
      <c r="G216" s="570"/>
      <c r="H216" s="570"/>
      <c r="I216" s="570"/>
      <c r="J216" s="570"/>
      <c r="K216" s="570"/>
      <c r="L216" s="570"/>
      <c r="M216" s="570"/>
      <c r="N216" s="570"/>
      <c r="O216" s="593"/>
      <c r="P216" s="571" t="s">
        <v>72</v>
      </c>
      <c r="Q216" s="572"/>
      <c r="R216" s="572"/>
      <c r="S216" s="572"/>
      <c r="T216" s="572"/>
      <c r="U216" s="572"/>
      <c r="V216" s="573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0"/>
      <c r="B217" s="570"/>
      <c r="C217" s="570"/>
      <c r="D217" s="570"/>
      <c r="E217" s="570"/>
      <c r="F217" s="570"/>
      <c r="G217" s="570"/>
      <c r="H217" s="570"/>
      <c r="I217" s="570"/>
      <c r="J217" s="570"/>
      <c r="K217" s="570"/>
      <c r="L217" s="570"/>
      <c r="M217" s="570"/>
      <c r="N217" s="570"/>
      <c r="O217" s="593"/>
      <c r="P217" s="571" t="s">
        <v>72</v>
      </c>
      <c r="Q217" s="572"/>
      <c r="R217" s="572"/>
      <c r="S217" s="572"/>
      <c r="T217" s="572"/>
      <c r="U217" s="572"/>
      <c r="V217" s="573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74" t="s">
        <v>360</v>
      </c>
      <c r="B218" s="570"/>
      <c r="C218" s="570"/>
      <c r="D218" s="570"/>
      <c r="E218" s="570"/>
      <c r="F218" s="570"/>
      <c r="G218" s="570"/>
      <c r="H218" s="570"/>
      <c r="I218" s="570"/>
      <c r="J218" s="570"/>
      <c r="K218" s="570"/>
      <c r="L218" s="570"/>
      <c r="M218" s="570"/>
      <c r="N218" s="570"/>
      <c r="O218" s="570"/>
      <c r="P218" s="570"/>
      <c r="Q218" s="570"/>
      <c r="R218" s="570"/>
      <c r="S218" s="570"/>
      <c r="T218" s="570"/>
      <c r="U218" s="570"/>
      <c r="V218" s="570"/>
      <c r="W218" s="570"/>
      <c r="X218" s="570"/>
      <c r="Y218" s="570"/>
      <c r="Z218" s="570"/>
      <c r="AA218" s="558"/>
      <c r="AB218" s="558"/>
      <c r="AC218" s="558"/>
    </row>
    <row r="219" spans="1:68" ht="14.25" hidden="1" customHeight="1" x14ac:dyDescent="0.25">
      <c r="A219" s="569" t="s">
        <v>103</v>
      </c>
      <c r="B219" s="570"/>
      <c r="C219" s="570"/>
      <c r="D219" s="570"/>
      <c r="E219" s="570"/>
      <c r="F219" s="570"/>
      <c r="G219" s="570"/>
      <c r="H219" s="570"/>
      <c r="I219" s="570"/>
      <c r="J219" s="570"/>
      <c r="K219" s="570"/>
      <c r="L219" s="570"/>
      <c r="M219" s="570"/>
      <c r="N219" s="570"/>
      <c r="O219" s="570"/>
      <c r="P219" s="570"/>
      <c r="Q219" s="570"/>
      <c r="R219" s="570"/>
      <c r="S219" s="570"/>
      <c r="T219" s="570"/>
      <c r="U219" s="570"/>
      <c r="V219" s="570"/>
      <c r="W219" s="570"/>
      <c r="X219" s="570"/>
      <c r="Y219" s="570"/>
      <c r="Z219" s="570"/>
      <c r="AA219" s="559"/>
      <c r="AB219" s="559"/>
      <c r="AC219" s="559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6"/>
      <c r="R220" s="576"/>
      <c r="S220" s="576"/>
      <c r="T220" s="577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6"/>
      <c r="R221" s="576"/>
      <c r="S221" s="576"/>
      <c r="T221" s="577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6"/>
      <c r="R222" s="576"/>
      <c r="S222" s="576"/>
      <c r="T222" s="577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7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6"/>
      <c r="R223" s="576"/>
      <c r="S223" s="576"/>
      <c r="T223" s="577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6"/>
      <c r="R224" s="576"/>
      <c r="S224" s="576"/>
      <c r="T224" s="577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6"/>
      <c r="R225" s="576"/>
      <c r="S225" s="576"/>
      <c r="T225" s="577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6"/>
      <c r="R226" s="576"/>
      <c r="S226" s="576"/>
      <c r="T226" s="577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92"/>
      <c r="B227" s="570"/>
      <c r="C227" s="570"/>
      <c r="D227" s="570"/>
      <c r="E227" s="570"/>
      <c r="F227" s="570"/>
      <c r="G227" s="570"/>
      <c r="H227" s="570"/>
      <c r="I227" s="570"/>
      <c r="J227" s="570"/>
      <c r="K227" s="570"/>
      <c r="L227" s="570"/>
      <c r="M227" s="570"/>
      <c r="N227" s="570"/>
      <c r="O227" s="593"/>
      <c r="P227" s="571" t="s">
        <v>72</v>
      </c>
      <c r="Q227" s="572"/>
      <c r="R227" s="572"/>
      <c r="S227" s="572"/>
      <c r="T227" s="572"/>
      <c r="U227" s="572"/>
      <c r="V227" s="573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0"/>
      <c r="B228" s="570"/>
      <c r="C228" s="570"/>
      <c r="D228" s="570"/>
      <c r="E228" s="570"/>
      <c r="F228" s="570"/>
      <c r="G228" s="570"/>
      <c r="H228" s="570"/>
      <c r="I228" s="570"/>
      <c r="J228" s="570"/>
      <c r="K228" s="570"/>
      <c r="L228" s="570"/>
      <c r="M228" s="570"/>
      <c r="N228" s="570"/>
      <c r="O228" s="593"/>
      <c r="P228" s="571" t="s">
        <v>72</v>
      </c>
      <c r="Q228" s="572"/>
      <c r="R228" s="572"/>
      <c r="S228" s="572"/>
      <c r="T228" s="572"/>
      <c r="U228" s="572"/>
      <c r="V228" s="573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69" t="s">
        <v>139</v>
      </c>
      <c r="B229" s="570"/>
      <c r="C229" s="570"/>
      <c r="D229" s="570"/>
      <c r="E229" s="570"/>
      <c r="F229" s="570"/>
      <c r="G229" s="570"/>
      <c r="H229" s="570"/>
      <c r="I229" s="570"/>
      <c r="J229" s="570"/>
      <c r="K229" s="570"/>
      <c r="L229" s="570"/>
      <c r="M229" s="570"/>
      <c r="N229" s="570"/>
      <c r="O229" s="570"/>
      <c r="P229" s="570"/>
      <c r="Q229" s="570"/>
      <c r="R229" s="570"/>
      <c r="S229" s="570"/>
      <c r="T229" s="570"/>
      <c r="U229" s="570"/>
      <c r="V229" s="570"/>
      <c r="W229" s="570"/>
      <c r="X229" s="570"/>
      <c r="Y229" s="570"/>
      <c r="Z229" s="570"/>
      <c r="AA229" s="559"/>
      <c r="AB229" s="559"/>
      <c r="AC229" s="559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73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6"/>
      <c r="R230" s="576"/>
      <c r="S230" s="576"/>
      <c r="T230" s="577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65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6"/>
      <c r="R231" s="576"/>
      <c r="S231" s="576"/>
      <c r="T231" s="577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2"/>
      <c r="B232" s="570"/>
      <c r="C232" s="570"/>
      <c r="D232" s="570"/>
      <c r="E232" s="570"/>
      <c r="F232" s="570"/>
      <c r="G232" s="570"/>
      <c r="H232" s="570"/>
      <c r="I232" s="570"/>
      <c r="J232" s="570"/>
      <c r="K232" s="570"/>
      <c r="L232" s="570"/>
      <c r="M232" s="570"/>
      <c r="N232" s="570"/>
      <c r="O232" s="593"/>
      <c r="P232" s="571" t="s">
        <v>72</v>
      </c>
      <c r="Q232" s="572"/>
      <c r="R232" s="572"/>
      <c r="S232" s="572"/>
      <c r="T232" s="572"/>
      <c r="U232" s="572"/>
      <c r="V232" s="573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0"/>
      <c r="B233" s="570"/>
      <c r="C233" s="570"/>
      <c r="D233" s="570"/>
      <c r="E233" s="570"/>
      <c r="F233" s="570"/>
      <c r="G233" s="570"/>
      <c r="H233" s="570"/>
      <c r="I233" s="570"/>
      <c r="J233" s="570"/>
      <c r="K233" s="570"/>
      <c r="L233" s="570"/>
      <c r="M233" s="570"/>
      <c r="N233" s="570"/>
      <c r="O233" s="593"/>
      <c r="P233" s="571" t="s">
        <v>72</v>
      </c>
      <c r="Q233" s="572"/>
      <c r="R233" s="572"/>
      <c r="S233" s="572"/>
      <c r="T233" s="572"/>
      <c r="U233" s="572"/>
      <c r="V233" s="573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69" t="s">
        <v>383</v>
      </c>
      <c r="B234" s="570"/>
      <c r="C234" s="570"/>
      <c r="D234" s="570"/>
      <c r="E234" s="570"/>
      <c r="F234" s="570"/>
      <c r="G234" s="570"/>
      <c r="H234" s="570"/>
      <c r="I234" s="570"/>
      <c r="J234" s="570"/>
      <c r="K234" s="570"/>
      <c r="L234" s="570"/>
      <c r="M234" s="570"/>
      <c r="N234" s="570"/>
      <c r="O234" s="570"/>
      <c r="P234" s="570"/>
      <c r="Q234" s="570"/>
      <c r="R234" s="570"/>
      <c r="S234" s="570"/>
      <c r="T234" s="570"/>
      <c r="U234" s="570"/>
      <c r="V234" s="570"/>
      <c r="W234" s="570"/>
      <c r="X234" s="570"/>
      <c r="Y234" s="570"/>
      <c r="Z234" s="570"/>
      <c r="AA234" s="559"/>
      <c r="AB234" s="559"/>
      <c r="AC234" s="559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6" t="s">
        <v>386</v>
      </c>
      <c r="Q235" s="576"/>
      <c r="R235" s="576"/>
      <c r="S235" s="576"/>
      <c r="T235" s="577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2"/>
      <c r="B236" s="570"/>
      <c r="C236" s="570"/>
      <c r="D236" s="570"/>
      <c r="E236" s="570"/>
      <c r="F236" s="570"/>
      <c r="G236" s="570"/>
      <c r="H236" s="570"/>
      <c r="I236" s="570"/>
      <c r="J236" s="570"/>
      <c r="K236" s="570"/>
      <c r="L236" s="570"/>
      <c r="M236" s="570"/>
      <c r="N236" s="570"/>
      <c r="O236" s="593"/>
      <c r="P236" s="571" t="s">
        <v>72</v>
      </c>
      <c r="Q236" s="572"/>
      <c r="R236" s="572"/>
      <c r="S236" s="572"/>
      <c r="T236" s="572"/>
      <c r="U236" s="572"/>
      <c r="V236" s="573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0"/>
      <c r="B237" s="570"/>
      <c r="C237" s="570"/>
      <c r="D237" s="570"/>
      <c r="E237" s="570"/>
      <c r="F237" s="570"/>
      <c r="G237" s="570"/>
      <c r="H237" s="570"/>
      <c r="I237" s="570"/>
      <c r="J237" s="570"/>
      <c r="K237" s="570"/>
      <c r="L237" s="570"/>
      <c r="M237" s="570"/>
      <c r="N237" s="570"/>
      <c r="O237" s="593"/>
      <c r="P237" s="571" t="s">
        <v>72</v>
      </c>
      <c r="Q237" s="572"/>
      <c r="R237" s="572"/>
      <c r="S237" s="572"/>
      <c r="T237" s="572"/>
      <c r="U237" s="572"/>
      <c r="V237" s="573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69" t="s">
        <v>388</v>
      </c>
      <c r="B238" s="570"/>
      <c r="C238" s="570"/>
      <c r="D238" s="570"/>
      <c r="E238" s="570"/>
      <c r="F238" s="570"/>
      <c r="G238" s="570"/>
      <c r="H238" s="570"/>
      <c r="I238" s="570"/>
      <c r="J238" s="570"/>
      <c r="K238" s="570"/>
      <c r="L238" s="570"/>
      <c r="M238" s="570"/>
      <c r="N238" s="570"/>
      <c r="O238" s="570"/>
      <c r="P238" s="570"/>
      <c r="Q238" s="570"/>
      <c r="R238" s="570"/>
      <c r="S238" s="570"/>
      <c r="T238" s="570"/>
      <c r="U238" s="570"/>
      <c r="V238" s="570"/>
      <c r="W238" s="570"/>
      <c r="X238" s="570"/>
      <c r="Y238" s="570"/>
      <c r="Z238" s="570"/>
      <c r="AA238" s="559"/>
      <c r="AB238" s="559"/>
      <c r="AC238" s="559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6"/>
      <c r="R239" s="576"/>
      <c r="S239" s="576"/>
      <c r="T239" s="577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3" t="s">
        <v>394</v>
      </c>
      <c r="Q240" s="576"/>
      <c r="R240" s="576"/>
      <c r="S240" s="576"/>
      <c r="T240" s="577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395</v>
      </c>
      <c r="B241" s="54" t="s">
        <v>396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0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6"/>
      <c r="R241" s="576"/>
      <c r="S241" s="576"/>
      <c r="T241" s="577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397</v>
      </c>
      <c r="B242" s="54" t="s">
        <v>398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4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6"/>
      <c r="R242" s="576"/>
      <c r="S242" s="576"/>
      <c r="T242" s="577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399</v>
      </c>
      <c r="B243" s="54" t="s">
        <v>400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7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6"/>
      <c r="R243" s="576"/>
      <c r="S243" s="576"/>
      <c r="T243" s="577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2"/>
      <c r="B244" s="570"/>
      <c r="C244" s="570"/>
      <c r="D244" s="570"/>
      <c r="E244" s="570"/>
      <c r="F244" s="570"/>
      <c r="G244" s="570"/>
      <c r="H244" s="570"/>
      <c r="I244" s="570"/>
      <c r="J244" s="570"/>
      <c r="K244" s="570"/>
      <c r="L244" s="570"/>
      <c r="M244" s="570"/>
      <c r="N244" s="570"/>
      <c r="O244" s="593"/>
      <c r="P244" s="571" t="s">
        <v>72</v>
      </c>
      <c r="Q244" s="572"/>
      <c r="R244" s="572"/>
      <c r="S244" s="572"/>
      <c r="T244" s="572"/>
      <c r="U244" s="572"/>
      <c r="V244" s="573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0"/>
      <c r="B245" s="570"/>
      <c r="C245" s="570"/>
      <c r="D245" s="570"/>
      <c r="E245" s="570"/>
      <c r="F245" s="570"/>
      <c r="G245" s="570"/>
      <c r="H245" s="570"/>
      <c r="I245" s="570"/>
      <c r="J245" s="570"/>
      <c r="K245" s="570"/>
      <c r="L245" s="570"/>
      <c r="M245" s="570"/>
      <c r="N245" s="570"/>
      <c r="O245" s="593"/>
      <c r="P245" s="571" t="s">
        <v>72</v>
      </c>
      <c r="Q245" s="572"/>
      <c r="R245" s="572"/>
      <c r="S245" s="572"/>
      <c r="T245" s="572"/>
      <c r="U245" s="572"/>
      <c r="V245" s="573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4" t="s">
        <v>401</v>
      </c>
      <c r="B246" s="570"/>
      <c r="C246" s="570"/>
      <c r="D246" s="570"/>
      <c r="E246" s="570"/>
      <c r="F246" s="570"/>
      <c r="G246" s="570"/>
      <c r="H246" s="570"/>
      <c r="I246" s="570"/>
      <c r="J246" s="570"/>
      <c r="K246" s="570"/>
      <c r="L246" s="570"/>
      <c r="M246" s="570"/>
      <c r="N246" s="570"/>
      <c r="O246" s="570"/>
      <c r="P246" s="570"/>
      <c r="Q246" s="570"/>
      <c r="R246" s="570"/>
      <c r="S246" s="570"/>
      <c r="T246" s="570"/>
      <c r="U246" s="570"/>
      <c r="V246" s="570"/>
      <c r="W246" s="570"/>
      <c r="X246" s="570"/>
      <c r="Y246" s="570"/>
      <c r="Z246" s="570"/>
      <c r="AA246" s="558"/>
      <c r="AB246" s="558"/>
      <c r="AC246" s="558"/>
    </row>
    <row r="247" spans="1:68" ht="14.25" hidden="1" customHeight="1" x14ac:dyDescent="0.25">
      <c r="A247" s="569" t="s">
        <v>103</v>
      </c>
      <c r="B247" s="570"/>
      <c r="C247" s="570"/>
      <c r="D247" s="570"/>
      <c r="E247" s="570"/>
      <c r="F247" s="570"/>
      <c r="G247" s="570"/>
      <c r="H247" s="570"/>
      <c r="I247" s="570"/>
      <c r="J247" s="570"/>
      <c r="K247" s="570"/>
      <c r="L247" s="570"/>
      <c r="M247" s="570"/>
      <c r="N247" s="570"/>
      <c r="O247" s="570"/>
      <c r="P247" s="570"/>
      <c r="Q247" s="570"/>
      <c r="R247" s="570"/>
      <c r="S247" s="570"/>
      <c r="T247" s="570"/>
      <c r="U247" s="570"/>
      <c r="V247" s="570"/>
      <c r="W247" s="570"/>
      <c r="X247" s="570"/>
      <c r="Y247" s="570"/>
      <c r="Z247" s="570"/>
      <c r="AA247" s="559"/>
      <c r="AB247" s="559"/>
      <c r="AC247" s="559"/>
    </row>
    <row r="248" spans="1:68" ht="27" customHeight="1" x14ac:dyDescent="0.25">
      <c r="A248" s="54" t="s">
        <v>402</v>
      </c>
      <c r="B248" s="54" t="s">
        <v>403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6"/>
      <c r="R248" s="576"/>
      <c r="S248" s="576"/>
      <c r="T248" s="577"/>
      <c r="U248" s="34"/>
      <c r="V248" s="34"/>
      <c r="W248" s="35" t="s">
        <v>70</v>
      </c>
      <c r="X248" s="563">
        <v>40</v>
      </c>
      <c r="Y248" s="564">
        <f>IFERROR(IF(X248="",0,CEILING((X248/$H248),1)*$H248),"")</f>
        <v>43.2</v>
      </c>
      <c r="Z248" s="36">
        <f>IFERROR(IF(Y248=0,"",ROUNDUP(Y248/H248,0)*0.01898),"")</f>
        <v>7.5920000000000001E-2</v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41.611111111111107</v>
      </c>
      <c r="BN248" s="64">
        <f>IFERROR(Y248*I248/H248,"0")</f>
        <v>44.94</v>
      </c>
      <c r="BO248" s="64">
        <f>IFERROR(1/J248*(X248/H248),"0")</f>
        <v>5.7870370370370364E-2</v>
      </c>
      <c r="BP248" s="64">
        <f>IFERROR(1/J248*(Y248/H248),"0")</f>
        <v>6.25E-2</v>
      </c>
    </row>
    <row r="249" spans="1:68" ht="27" customHeight="1" x14ac:dyDescent="0.25">
      <c r="A249" s="54" t="s">
        <v>405</v>
      </c>
      <c r="B249" s="54" t="s">
        <v>406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6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6"/>
      <c r="R249" s="576"/>
      <c r="S249" s="576"/>
      <c r="T249" s="577"/>
      <c r="U249" s="34"/>
      <c r="V249" s="34"/>
      <c r="W249" s="35" t="s">
        <v>70</v>
      </c>
      <c r="X249" s="563">
        <v>230</v>
      </c>
      <c r="Y249" s="564">
        <f>IFERROR(IF(X249="",0,CEILING((X249/$H249),1)*$H249),"")</f>
        <v>237.60000000000002</v>
      </c>
      <c r="Z249" s="36">
        <f>IFERROR(IF(Y249=0,"",ROUNDUP(Y249/H249,0)*0.01898),"")</f>
        <v>0.41755999999999999</v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239.26388888888886</v>
      </c>
      <c r="BN249" s="64">
        <f>IFERROR(Y249*I249/H249,"0")</f>
        <v>247.17</v>
      </c>
      <c r="BO249" s="64">
        <f>IFERROR(1/J249*(X249/H249),"0")</f>
        <v>0.33275462962962959</v>
      </c>
      <c r="BP249" s="64">
        <f>IFERROR(1/J249*(Y249/H249),"0")</f>
        <v>0.34375</v>
      </c>
    </row>
    <row r="250" spans="1:68" ht="37.5" hidden="1" customHeight="1" x14ac:dyDescent="0.25">
      <c r="A250" s="54" t="s">
        <v>408</v>
      </c>
      <c r="B250" s="54" t="s">
        <v>409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6"/>
      <c r="R250" s="576"/>
      <c r="S250" s="576"/>
      <c r="T250" s="577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411</v>
      </c>
      <c r="B251" s="54" t="s">
        <v>412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80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6"/>
      <c r="R251" s="576"/>
      <c r="S251" s="576"/>
      <c r="T251" s="577"/>
      <c r="U251" s="34"/>
      <c r="V251" s="34"/>
      <c r="W251" s="35" t="s">
        <v>70</v>
      </c>
      <c r="X251" s="563">
        <v>25</v>
      </c>
      <c r="Y251" s="564">
        <f>IFERROR(IF(X251="",0,CEILING((X251/$H251),1)*$H251),"")</f>
        <v>28</v>
      </c>
      <c r="Z251" s="36">
        <f>IFERROR(IF(Y251=0,"",ROUNDUP(Y251/H251,0)*0.00902),"")</f>
        <v>6.3140000000000002E-2</v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26.3125</v>
      </c>
      <c r="BN251" s="64">
        <f>IFERROR(Y251*I251/H251,"0")</f>
        <v>29.47</v>
      </c>
      <c r="BO251" s="64">
        <f>IFERROR(1/J251*(X251/H251),"0")</f>
        <v>4.7348484848484848E-2</v>
      </c>
      <c r="BP251" s="64">
        <f>IFERROR(1/J251*(Y251/H251),"0")</f>
        <v>5.3030303030303032E-2</v>
      </c>
    </row>
    <row r="252" spans="1:68" ht="27" customHeight="1" x14ac:dyDescent="0.25">
      <c r="A252" s="54" t="s">
        <v>414</v>
      </c>
      <c r="B252" s="54" t="s">
        <v>415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3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6"/>
      <c r="R252" s="576"/>
      <c r="S252" s="576"/>
      <c r="T252" s="577"/>
      <c r="U252" s="34"/>
      <c r="V252" s="34"/>
      <c r="W252" s="35" t="s">
        <v>70</v>
      </c>
      <c r="X252" s="563">
        <v>28</v>
      </c>
      <c r="Y252" s="564">
        <f>IFERROR(IF(X252="",0,CEILING((X252/$H252),1)*$H252),"")</f>
        <v>28</v>
      </c>
      <c r="Z252" s="36">
        <f>IFERROR(IF(Y252=0,"",ROUNDUP(Y252/H252,0)*0.00902),"")</f>
        <v>6.3140000000000002E-2</v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29.47</v>
      </c>
      <c r="BN252" s="64">
        <f>IFERROR(Y252*I252/H252,"0")</f>
        <v>29.47</v>
      </c>
      <c r="BO252" s="64">
        <f>IFERROR(1/J252*(X252/H252),"0")</f>
        <v>5.3030303030303032E-2</v>
      </c>
      <c r="BP252" s="64">
        <f>IFERROR(1/J252*(Y252/H252),"0")</f>
        <v>5.3030303030303032E-2</v>
      </c>
    </row>
    <row r="253" spans="1:68" x14ac:dyDescent="0.2">
      <c r="A253" s="592"/>
      <c r="B253" s="570"/>
      <c r="C253" s="570"/>
      <c r="D253" s="570"/>
      <c r="E253" s="570"/>
      <c r="F253" s="570"/>
      <c r="G253" s="570"/>
      <c r="H253" s="570"/>
      <c r="I253" s="570"/>
      <c r="J253" s="570"/>
      <c r="K253" s="570"/>
      <c r="L253" s="570"/>
      <c r="M253" s="570"/>
      <c r="N253" s="570"/>
      <c r="O253" s="593"/>
      <c r="P253" s="571" t="s">
        <v>72</v>
      </c>
      <c r="Q253" s="572"/>
      <c r="R253" s="572"/>
      <c r="S253" s="572"/>
      <c r="T253" s="572"/>
      <c r="U253" s="572"/>
      <c r="V253" s="573"/>
      <c r="W253" s="37" t="s">
        <v>73</v>
      </c>
      <c r="X253" s="565">
        <f>IFERROR(X248/H248,"0")+IFERROR(X249/H249,"0")+IFERROR(X250/H250,"0")+IFERROR(X251/H251,"0")+IFERROR(X252/H252,"0")</f>
        <v>38.25</v>
      </c>
      <c r="Y253" s="565">
        <f>IFERROR(Y248/H248,"0")+IFERROR(Y249/H249,"0")+IFERROR(Y250/H250,"0")+IFERROR(Y251/H251,"0")+IFERROR(Y252/H252,"0")</f>
        <v>40</v>
      </c>
      <c r="Z253" s="565">
        <f>IFERROR(IF(Z248="",0,Z248),"0")+IFERROR(IF(Z249="",0,Z249),"0")+IFERROR(IF(Z250="",0,Z250),"0")+IFERROR(IF(Z251="",0,Z251),"0")+IFERROR(IF(Z252="",0,Z252),"0")</f>
        <v>0.61975999999999998</v>
      </c>
      <c r="AA253" s="566"/>
      <c r="AB253" s="566"/>
      <c r="AC253" s="566"/>
    </row>
    <row r="254" spans="1:68" x14ac:dyDescent="0.2">
      <c r="A254" s="570"/>
      <c r="B254" s="570"/>
      <c r="C254" s="570"/>
      <c r="D254" s="570"/>
      <c r="E254" s="570"/>
      <c r="F254" s="570"/>
      <c r="G254" s="570"/>
      <c r="H254" s="570"/>
      <c r="I254" s="570"/>
      <c r="J254" s="570"/>
      <c r="K254" s="570"/>
      <c r="L254" s="570"/>
      <c r="M254" s="570"/>
      <c r="N254" s="570"/>
      <c r="O254" s="593"/>
      <c r="P254" s="571" t="s">
        <v>72</v>
      </c>
      <c r="Q254" s="572"/>
      <c r="R254" s="572"/>
      <c r="S254" s="572"/>
      <c r="T254" s="572"/>
      <c r="U254" s="572"/>
      <c r="V254" s="573"/>
      <c r="W254" s="37" t="s">
        <v>70</v>
      </c>
      <c r="X254" s="565">
        <f>IFERROR(SUM(X248:X252),"0")</f>
        <v>323</v>
      </c>
      <c r="Y254" s="565">
        <f>IFERROR(SUM(Y248:Y252),"0")</f>
        <v>336.8</v>
      </c>
      <c r="Z254" s="37"/>
      <c r="AA254" s="566"/>
      <c r="AB254" s="566"/>
      <c r="AC254" s="566"/>
    </row>
    <row r="255" spans="1:68" ht="16.5" hidden="1" customHeight="1" x14ac:dyDescent="0.25">
      <c r="A255" s="574" t="s">
        <v>417</v>
      </c>
      <c r="B255" s="570"/>
      <c r="C255" s="570"/>
      <c r="D255" s="570"/>
      <c r="E255" s="570"/>
      <c r="F255" s="570"/>
      <c r="G255" s="570"/>
      <c r="H255" s="570"/>
      <c r="I255" s="570"/>
      <c r="J255" s="570"/>
      <c r="K255" s="570"/>
      <c r="L255" s="570"/>
      <c r="M255" s="570"/>
      <c r="N255" s="570"/>
      <c r="O255" s="570"/>
      <c r="P255" s="570"/>
      <c r="Q255" s="570"/>
      <c r="R255" s="570"/>
      <c r="S255" s="570"/>
      <c r="T255" s="570"/>
      <c r="U255" s="570"/>
      <c r="V255" s="570"/>
      <c r="W255" s="570"/>
      <c r="X255" s="570"/>
      <c r="Y255" s="570"/>
      <c r="Z255" s="570"/>
      <c r="AA255" s="558"/>
      <c r="AB255" s="558"/>
      <c r="AC255" s="558"/>
    </row>
    <row r="256" spans="1:68" ht="14.25" hidden="1" customHeight="1" x14ac:dyDescent="0.25">
      <c r="A256" s="569" t="s">
        <v>103</v>
      </c>
      <c r="B256" s="570"/>
      <c r="C256" s="570"/>
      <c r="D256" s="570"/>
      <c r="E256" s="570"/>
      <c r="F256" s="570"/>
      <c r="G256" s="570"/>
      <c r="H256" s="570"/>
      <c r="I256" s="570"/>
      <c r="J256" s="570"/>
      <c r="K256" s="570"/>
      <c r="L256" s="570"/>
      <c r="M256" s="570"/>
      <c r="N256" s="570"/>
      <c r="O256" s="570"/>
      <c r="P256" s="570"/>
      <c r="Q256" s="570"/>
      <c r="R256" s="570"/>
      <c r="S256" s="570"/>
      <c r="T256" s="570"/>
      <c r="U256" s="570"/>
      <c r="V256" s="570"/>
      <c r="W256" s="570"/>
      <c r="X256" s="570"/>
      <c r="Y256" s="570"/>
      <c r="Z256" s="570"/>
      <c r="AA256" s="559"/>
      <c r="AB256" s="559"/>
      <c r="AC256" s="559"/>
    </row>
    <row r="257" spans="1:68" ht="27" hidden="1" customHeight="1" x14ac:dyDescent="0.25">
      <c r="A257" s="54" t="s">
        <v>418</v>
      </c>
      <c r="B257" s="54" t="s">
        <v>419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5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6"/>
      <c r="R257" s="576"/>
      <c r="S257" s="576"/>
      <c r="T257" s="577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420</v>
      </c>
      <c r="B258" s="54" t="s">
        <v>421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7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6"/>
      <c r="R258" s="576"/>
      <c r="S258" s="576"/>
      <c r="T258" s="577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423</v>
      </c>
      <c r="B259" s="54" t="s">
        <v>424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4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6"/>
      <c r="R259" s="576"/>
      <c r="S259" s="576"/>
      <c r="T259" s="577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426</v>
      </c>
      <c r="B260" s="54" t="s">
        <v>427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2" t="s">
        <v>428</v>
      </c>
      <c r="Q260" s="576"/>
      <c r="R260" s="576"/>
      <c r="S260" s="576"/>
      <c r="T260" s="577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2"/>
      <c r="B261" s="570"/>
      <c r="C261" s="570"/>
      <c r="D261" s="570"/>
      <c r="E261" s="570"/>
      <c r="F261" s="570"/>
      <c r="G261" s="570"/>
      <c r="H261" s="570"/>
      <c r="I261" s="570"/>
      <c r="J261" s="570"/>
      <c r="K261" s="570"/>
      <c r="L261" s="570"/>
      <c r="M261" s="570"/>
      <c r="N261" s="570"/>
      <c r="O261" s="593"/>
      <c r="P261" s="571" t="s">
        <v>72</v>
      </c>
      <c r="Q261" s="572"/>
      <c r="R261" s="572"/>
      <c r="S261" s="572"/>
      <c r="T261" s="572"/>
      <c r="U261" s="572"/>
      <c r="V261" s="573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0"/>
      <c r="B262" s="570"/>
      <c r="C262" s="570"/>
      <c r="D262" s="570"/>
      <c r="E262" s="570"/>
      <c r="F262" s="570"/>
      <c r="G262" s="570"/>
      <c r="H262" s="570"/>
      <c r="I262" s="570"/>
      <c r="J262" s="570"/>
      <c r="K262" s="570"/>
      <c r="L262" s="570"/>
      <c r="M262" s="570"/>
      <c r="N262" s="570"/>
      <c r="O262" s="593"/>
      <c r="P262" s="571" t="s">
        <v>72</v>
      </c>
      <c r="Q262" s="572"/>
      <c r="R262" s="572"/>
      <c r="S262" s="572"/>
      <c r="T262" s="572"/>
      <c r="U262" s="572"/>
      <c r="V262" s="573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4" t="s">
        <v>430</v>
      </c>
      <c r="B263" s="570"/>
      <c r="C263" s="570"/>
      <c r="D263" s="570"/>
      <c r="E263" s="570"/>
      <c r="F263" s="570"/>
      <c r="G263" s="570"/>
      <c r="H263" s="570"/>
      <c r="I263" s="570"/>
      <c r="J263" s="570"/>
      <c r="K263" s="570"/>
      <c r="L263" s="570"/>
      <c r="M263" s="570"/>
      <c r="N263" s="570"/>
      <c r="O263" s="570"/>
      <c r="P263" s="570"/>
      <c r="Q263" s="570"/>
      <c r="R263" s="570"/>
      <c r="S263" s="570"/>
      <c r="T263" s="570"/>
      <c r="U263" s="570"/>
      <c r="V263" s="570"/>
      <c r="W263" s="570"/>
      <c r="X263" s="570"/>
      <c r="Y263" s="570"/>
      <c r="Z263" s="570"/>
      <c r="AA263" s="558"/>
      <c r="AB263" s="558"/>
      <c r="AC263" s="558"/>
    </row>
    <row r="264" spans="1:68" ht="14.25" hidden="1" customHeight="1" x14ac:dyDescent="0.25">
      <c r="A264" s="569" t="s">
        <v>74</v>
      </c>
      <c r="B264" s="570"/>
      <c r="C264" s="570"/>
      <c r="D264" s="570"/>
      <c r="E264" s="570"/>
      <c r="F264" s="570"/>
      <c r="G264" s="570"/>
      <c r="H264" s="570"/>
      <c r="I264" s="570"/>
      <c r="J264" s="570"/>
      <c r="K264" s="570"/>
      <c r="L264" s="570"/>
      <c r="M264" s="570"/>
      <c r="N264" s="570"/>
      <c r="O264" s="570"/>
      <c r="P264" s="570"/>
      <c r="Q264" s="570"/>
      <c r="R264" s="570"/>
      <c r="S264" s="570"/>
      <c r="T264" s="570"/>
      <c r="U264" s="570"/>
      <c r="V264" s="570"/>
      <c r="W264" s="570"/>
      <c r="X264" s="570"/>
      <c r="Y264" s="570"/>
      <c r="Z264" s="570"/>
      <c r="AA264" s="559"/>
      <c r="AB264" s="559"/>
      <c r="AC264" s="559"/>
    </row>
    <row r="265" spans="1:68" ht="27" hidden="1" customHeight="1" x14ac:dyDescent="0.25">
      <c r="A265" s="54" t="s">
        <v>431</v>
      </c>
      <c r="B265" s="54" t="s">
        <v>432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6"/>
      <c r="R265" s="576"/>
      <c r="S265" s="576"/>
      <c r="T265" s="577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434</v>
      </c>
      <c r="B266" s="54" t="s">
        <v>435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6"/>
      <c r="R266" s="576"/>
      <c r="S266" s="576"/>
      <c r="T266" s="577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437</v>
      </c>
      <c r="B267" s="54" t="s">
        <v>438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6"/>
      <c r="R267" s="576"/>
      <c r="S267" s="576"/>
      <c r="T267" s="577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92"/>
      <c r="B268" s="570"/>
      <c r="C268" s="570"/>
      <c r="D268" s="570"/>
      <c r="E268" s="570"/>
      <c r="F268" s="570"/>
      <c r="G268" s="570"/>
      <c r="H268" s="570"/>
      <c r="I268" s="570"/>
      <c r="J268" s="570"/>
      <c r="K268" s="570"/>
      <c r="L268" s="570"/>
      <c r="M268" s="570"/>
      <c r="N268" s="570"/>
      <c r="O268" s="593"/>
      <c r="P268" s="571" t="s">
        <v>72</v>
      </c>
      <c r="Q268" s="572"/>
      <c r="R268" s="572"/>
      <c r="S268" s="572"/>
      <c r="T268" s="572"/>
      <c r="U268" s="572"/>
      <c r="V268" s="573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hidden="1" x14ac:dyDescent="0.2">
      <c r="A269" s="570"/>
      <c r="B269" s="570"/>
      <c r="C269" s="570"/>
      <c r="D269" s="570"/>
      <c r="E269" s="570"/>
      <c r="F269" s="570"/>
      <c r="G269" s="570"/>
      <c r="H269" s="570"/>
      <c r="I269" s="570"/>
      <c r="J269" s="570"/>
      <c r="K269" s="570"/>
      <c r="L269" s="570"/>
      <c r="M269" s="570"/>
      <c r="N269" s="570"/>
      <c r="O269" s="593"/>
      <c r="P269" s="571" t="s">
        <v>72</v>
      </c>
      <c r="Q269" s="572"/>
      <c r="R269" s="572"/>
      <c r="S269" s="572"/>
      <c r="T269" s="572"/>
      <c r="U269" s="572"/>
      <c r="V269" s="573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hidden="1" customHeight="1" x14ac:dyDescent="0.25">
      <c r="A270" s="574" t="s">
        <v>440</v>
      </c>
      <c r="B270" s="570"/>
      <c r="C270" s="570"/>
      <c r="D270" s="570"/>
      <c r="E270" s="570"/>
      <c r="F270" s="570"/>
      <c r="G270" s="570"/>
      <c r="H270" s="570"/>
      <c r="I270" s="570"/>
      <c r="J270" s="570"/>
      <c r="K270" s="570"/>
      <c r="L270" s="570"/>
      <c r="M270" s="570"/>
      <c r="N270" s="570"/>
      <c r="O270" s="570"/>
      <c r="P270" s="570"/>
      <c r="Q270" s="570"/>
      <c r="R270" s="570"/>
      <c r="S270" s="570"/>
      <c r="T270" s="570"/>
      <c r="U270" s="570"/>
      <c r="V270" s="570"/>
      <c r="W270" s="570"/>
      <c r="X270" s="570"/>
      <c r="Y270" s="570"/>
      <c r="Z270" s="570"/>
      <c r="AA270" s="558"/>
      <c r="AB270" s="558"/>
      <c r="AC270" s="558"/>
    </row>
    <row r="271" spans="1:68" ht="14.25" hidden="1" customHeight="1" x14ac:dyDescent="0.25">
      <c r="A271" s="569" t="s">
        <v>64</v>
      </c>
      <c r="B271" s="570"/>
      <c r="C271" s="570"/>
      <c r="D271" s="570"/>
      <c r="E271" s="570"/>
      <c r="F271" s="570"/>
      <c r="G271" s="570"/>
      <c r="H271" s="570"/>
      <c r="I271" s="570"/>
      <c r="J271" s="570"/>
      <c r="K271" s="570"/>
      <c r="L271" s="570"/>
      <c r="M271" s="570"/>
      <c r="N271" s="570"/>
      <c r="O271" s="570"/>
      <c r="P271" s="570"/>
      <c r="Q271" s="570"/>
      <c r="R271" s="570"/>
      <c r="S271" s="570"/>
      <c r="T271" s="570"/>
      <c r="U271" s="570"/>
      <c r="V271" s="570"/>
      <c r="W271" s="570"/>
      <c r="X271" s="570"/>
      <c r="Y271" s="570"/>
      <c r="Z271" s="570"/>
      <c r="AA271" s="559"/>
      <c r="AB271" s="559"/>
      <c r="AC271" s="559"/>
    </row>
    <row r="272" spans="1:68" ht="27" hidden="1" customHeight="1" x14ac:dyDescent="0.25">
      <c r="A272" s="54" t="s">
        <v>441</v>
      </c>
      <c r="B272" s="54" t="s">
        <v>442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4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6"/>
      <c r="R272" s="576"/>
      <c r="S272" s="576"/>
      <c r="T272" s="577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2"/>
      <c r="B273" s="570"/>
      <c r="C273" s="570"/>
      <c r="D273" s="570"/>
      <c r="E273" s="570"/>
      <c r="F273" s="570"/>
      <c r="G273" s="570"/>
      <c r="H273" s="570"/>
      <c r="I273" s="570"/>
      <c r="J273" s="570"/>
      <c r="K273" s="570"/>
      <c r="L273" s="570"/>
      <c r="M273" s="570"/>
      <c r="N273" s="570"/>
      <c r="O273" s="593"/>
      <c r="P273" s="571" t="s">
        <v>72</v>
      </c>
      <c r="Q273" s="572"/>
      <c r="R273" s="572"/>
      <c r="S273" s="572"/>
      <c r="T273" s="572"/>
      <c r="U273" s="572"/>
      <c r="V273" s="573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0"/>
      <c r="B274" s="570"/>
      <c r="C274" s="570"/>
      <c r="D274" s="570"/>
      <c r="E274" s="570"/>
      <c r="F274" s="570"/>
      <c r="G274" s="570"/>
      <c r="H274" s="570"/>
      <c r="I274" s="570"/>
      <c r="J274" s="570"/>
      <c r="K274" s="570"/>
      <c r="L274" s="570"/>
      <c r="M274" s="570"/>
      <c r="N274" s="570"/>
      <c r="O274" s="593"/>
      <c r="P274" s="571" t="s">
        <v>72</v>
      </c>
      <c r="Q274" s="572"/>
      <c r="R274" s="572"/>
      <c r="S274" s="572"/>
      <c r="T274" s="572"/>
      <c r="U274" s="572"/>
      <c r="V274" s="573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69" t="s">
        <v>74</v>
      </c>
      <c r="B275" s="570"/>
      <c r="C275" s="570"/>
      <c r="D275" s="570"/>
      <c r="E275" s="570"/>
      <c r="F275" s="570"/>
      <c r="G275" s="570"/>
      <c r="H275" s="570"/>
      <c r="I275" s="570"/>
      <c r="J275" s="570"/>
      <c r="K275" s="570"/>
      <c r="L275" s="570"/>
      <c r="M275" s="570"/>
      <c r="N275" s="570"/>
      <c r="O275" s="570"/>
      <c r="P275" s="570"/>
      <c r="Q275" s="570"/>
      <c r="R275" s="570"/>
      <c r="S275" s="570"/>
      <c r="T275" s="570"/>
      <c r="U275" s="570"/>
      <c r="V275" s="570"/>
      <c r="W275" s="570"/>
      <c r="X275" s="570"/>
      <c r="Y275" s="570"/>
      <c r="Z275" s="570"/>
      <c r="AA275" s="559"/>
      <c r="AB275" s="559"/>
      <c r="AC275" s="559"/>
    </row>
    <row r="276" spans="1:68" ht="27" hidden="1" customHeight="1" x14ac:dyDescent="0.25">
      <c r="A276" s="54" t="s">
        <v>444</v>
      </c>
      <c r="B276" s="54" t="s">
        <v>445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6"/>
      <c r="R276" s="576"/>
      <c r="S276" s="576"/>
      <c r="T276" s="577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2"/>
      <c r="B277" s="570"/>
      <c r="C277" s="570"/>
      <c r="D277" s="570"/>
      <c r="E277" s="570"/>
      <c r="F277" s="570"/>
      <c r="G277" s="570"/>
      <c r="H277" s="570"/>
      <c r="I277" s="570"/>
      <c r="J277" s="570"/>
      <c r="K277" s="570"/>
      <c r="L277" s="570"/>
      <c r="M277" s="570"/>
      <c r="N277" s="570"/>
      <c r="O277" s="593"/>
      <c r="P277" s="571" t="s">
        <v>72</v>
      </c>
      <c r="Q277" s="572"/>
      <c r="R277" s="572"/>
      <c r="S277" s="572"/>
      <c r="T277" s="572"/>
      <c r="U277" s="572"/>
      <c r="V277" s="573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0"/>
      <c r="B278" s="570"/>
      <c r="C278" s="570"/>
      <c r="D278" s="570"/>
      <c r="E278" s="570"/>
      <c r="F278" s="570"/>
      <c r="G278" s="570"/>
      <c r="H278" s="570"/>
      <c r="I278" s="570"/>
      <c r="J278" s="570"/>
      <c r="K278" s="570"/>
      <c r="L278" s="570"/>
      <c r="M278" s="570"/>
      <c r="N278" s="570"/>
      <c r="O278" s="593"/>
      <c r="P278" s="571" t="s">
        <v>72</v>
      </c>
      <c r="Q278" s="572"/>
      <c r="R278" s="572"/>
      <c r="S278" s="572"/>
      <c r="T278" s="572"/>
      <c r="U278" s="572"/>
      <c r="V278" s="573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4" t="s">
        <v>447</v>
      </c>
      <c r="B279" s="570"/>
      <c r="C279" s="570"/>
      <c r="D279" s="570"/>
      <c r="E279" s="570"/>
      <c r="F279" s="570"/>
      <c r="G279" s="570"/>
      <c r="H279" s="570"/>
      <c r="I279" s="570"/>
      <c r="J279" s="570"/>
      <c r="K279" s="570"/>
      <c r="L279" s="570"/>
      <c r="M279" s="570"/>
      <c r="N279" s="570"/>
      <c r="O279" s="570"/>
      <c r="P279" s="570"/>
      <c r="Q279" s="570"/>
      <c r="R279" s="570"/>
      <c r="S279" s="570"/>
      <c r="T279" s="570"/>
      <c r="U279" s="570"/>
      <c r="V279" s="570"/>
      <c r="W279" s="570"/>
      <c r="X279" s="570"/>
      <c r="Y279" s="570"/>
      <c r="Z279" s="570"/>
      <c r="AA279" s="558"/>
      <c r="AB279" s="558"/>
      <c r="AC279" s="558"/>
    </row>
    <row r="280" spans="1:68" ht="14.25" hidden="1" customHeight="1" x14ac:dyDescent="0.25">
      <c r="A280" s="569" t="s">
        <v>103</v>
      </c>
      <c r="B280" s="570"/>
      <c r="C280" s="570"/>
      <c r="D280" s="570"/>
      <c r="E280" s="570"/>
      <c r="F280" s="570"/>
      <c r="G280" s="570"/>
      <c r="H280" s="570"/>
      <c r="I280" s="570"/>
      <c r="J280" s="570"/>
      <c r="K280" s="570"/>
      <c r="L280" s="570"/>
      <c r="M280" s="570"/>
      <c r="N280" s="570"/>
      <c r="O280" s="570"/>
      <c r="P280" s="570"/>
      <c r="Q280" s="570"/>
      <c r="R280" s="570"/>
      <c r="S280" s="570"/>
      <c r="T280" s="570"/>
      <c r="U280" s="570"/>
      <c r="V280" s="570"/>
      <c r="W280" s="570"/>
      <c r="X280" s="570"/>
      <c r="Y280" s="570"/>
      <c r="Z280" s="570"/>
      <c r="AA280" s="559"/>
      <c r="AB280" s="559"/>
      <c r="AC280" s="559"/>
    </row>
    <row r="281" spans="1:68" ht="27" hidden="1" customHeight="1" x14ac:dyDescent="0.25">
      <c r="A281" s="54" t="s">
        <v>448</v>
      </c>
      <c r="B281" s="54" t="s">
        <v>449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6"/>
      <c r="R281" s="576"/>
      <c r="S281" s="576"/>
      <c r="T281" s="577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2"/>
      <c r="B282" s="570"/>
      <c r="C282" s="570"/>
      <c r="D282" s="570"/>
      <c r="E282" s="570"/>
      <c r="F282" s="570"/>
      <c r="G282" s="570"/>
      <c r="H282" s="570"/>
      <c r="I282" s="570"/>
      <c r="J282" s="570"/>
      <c r="K282" s="570"/>
      <c r="L282" s="570"/>
      <c r="M282" s="570"/>
      <c r="N282" s="570"/>
      <c r="O282" s="593"/>
      <c r="P282" s="571" t="s">
        <v>72</v>
      </c>
      <c r="Q282" s="572"/>
      <c r="R282" s="572"/>
      <c r="S282" s="572"/>
      <c r="T282" s="572"/>
      <c r="U282" s="572"/>
      <c r="V282" s="573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0"/>
      <c r="B283" s="570"/>
      <c r="C283" s="570"/>
      <c r="D283" s="570"/>
      <c r="E283" s="570"/>
      <c r="F283" s="570"/>
      <c r="G283" s="570"/>
      <c r="H283" s="570"/>
      <c r="I283" s="570"/>
      <c r="J283" s="570"/>
      <c r="K283" s="570"/>
      <c r="L283" s="570"/>
      <c r="M283" s="570"/>
      <c r="N283" s="570"/>
      <c r="O283" s="593"/>
      <c r="P283" s="571" t="s">
        <v>72</v>
      </c>
      <c r="Q283" s="572"/>
      <c r="R283" s="572"/>
      <c r="S283" s="572"/>
      <c r="T283" s="572"/>
      <c r="U283" s="572"/>
      <c r="V283" s="573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4" t="s">
        <v>452</v>
      </c>
      <c r="B284" s="570"/>
      <c r="C284" s="570"/>
      <c r="D284" s="570"/>
      <c r="E284" s="570"/>
      <c r="F284" s="570"/>
      <c r="G284" s="570"/>
      <c r="H284" s="570"/>
      <c r="I284" s="570"/>
      <c r="J284" s="570"/>
      <c r="K284" s="570"/>
      <c r="L284" s="570"/>
      <c r="M284" s="570"/>
      <c r="N284" s="570"/>
      <c r="O284" s="570"/>
      <c r="P284" s="570"/>
      <c r="Q284" s="570"/>
      <c r="R284" s="570"/>
      <c r="S284" s="570"/>
      <c r="T284" s="570"/>
      <c r="U284" s="570"/>
      <c r="V284" s="570"/>
      <c r="W284" s="570"/>
      <c r="X284" s="570"/>
      <c r="Y284" s="570"/>
      <c r="Z284" s="570"/>
      <c r="AA284" s="558"/>
      <c r="AB284" s="558"/>
      <c r="AC284" s="558"/>
    </row>
    <row r="285" spans="1:68" ht="14.25" hidden="1" customHeight="1" x14ac:dyDescent="0.25">
      <c r="A285" s="569" t="s">
        <v>103</v>
      </c>
      <c r="B285" s="570"/>
      <c r="C285" s="570"/>
      <c r="D285" s="570"/>
      <c r="E285" s="570"/>
      <c r="F285" s="570"/>
      <c r="G285" s="570"/>
      <c r="H285" s="570"/>
      <c r="I285" s="570"/>
      <c r="J285" s="570"/>
      <c r="K285" s="570"/>
      <c r="L285" s="570"/>
      <c r="M285" s="570"/>
      <c r="N285" s="570"/>
      <c r="O285" s="570"/>
      <c r="P285" s="570"/>
      <c r="Q285" s="570"/>
      <c r="R285" s="570"/>
      <c r="S285" s="570"/>
      <c r="T285" s="570"/>
      <c r="U285" s="570"/>
      <c r="V285" s="570"/>
      <c r="W285" s="570"/>
      <c r="X285" s="570"/>
      <c r="Y285" s="570"/>
      <c r="Z285" s="570"/>
      <c r="AA285" s="559"/>
      <c r="AB285" s="559"/>
      <c r="AC285" s="559"/>
    </row>
    <row r="286" spans="1:68" ht="27" customHeight="1" x14ac:dyDescent="0.25">
      <c r="A286" s="54" t="s">
        <v>453</v>
      </c>
      <c r="B286" s="54" t="s">
        <v>454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7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6"/>
      <c r="R286" s="576"/>
      <c r="S286" s="576"/>
      <c r="T286" s="577"/>
      <c r="U286" s="34"/>
      <c r="V286" s="34"/>
      <c r="W286" s="35" t="s">
        <v>70</v>
      </c>
      <c r="X286" s="563">
        <v>230</v>
      </c>
      <c r="Y286" s="564">
        <f t="shared" ref="Y286:Y291" si="42">IFERROR(IF(X286="",0,CEILING((X286/$H286),1)*$H286),"")</f>
        <v>237.60000000000002</v>
      </c>
      <c r="Z286" s="36">
        <f>IFERROR(IF(Y286=0,"",ROUNDUP(Y286/H286,0)*0.01898),"")</f>
        <v>0.41755999999999999</v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239.26388888888886</v>
      </c>
      <c r="BN286" s="64">
        <f t="shared" ref="BN286:BN291" si="44">IFERROR(Y286*I286/H286,"0")</f>
        <v>247.17</v>
      </c>
      <c r="BO286" s="64">
        <f t="shared" ref="BO286:BO291" si="45">IFERROR(1/J286*(X286/H286),"0")</f>
        <v>0.33275462962962959</v>
      </c>
      <c r="BP286" s="64">
        <f t="shared" ref="BP286:BP291" si="46">IFERROR(1/J286*(Y286/H286),"0")</f>
        <v>0.34375</v>
      </c>
    </row>
    <row r="287" spans="1:68" ht="27" customHeight="1" x14ac:dyDescent="0.25">
      <c r="A287" s="54" t="s">
        <v>456</v>
      </c>
      <c r="B287" s="54" t="s">
        <v>457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6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6"/>
      <c r="R287" s="576"/>
      <c r="S287" s="576"/>
      <c r="T287" s="577"/>
      <c r="U287" s="34"/>
      <c r="V287" s="34"/>
      <c r="W287" s="35" t="s">
        <v>70</v>
      </c>
      <c r="X287" s="563">
        <v>1220</v>
      </c>
      <c r="Y287" s="564">
        <f t="shared" si="42"/>
        <v>1220.4000000000001</v>
      </c>
      <c r="Z287" s="36">
        <f>IFERROR(IF(Y287=0,"",ROUNDUP(Y287/H287,0)*0.01898),"")</f>
        <v>2.1447400000000001</v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1269.1388888888887</v>
      </c>
      <c r="BN287" s="64">
        <f t="shared" si="44"/>
        <v>1269.5549999999998</v>
      </c>
      <c r="BO287" s="64">
        <f t="shared" si="45"/>
        <v>1.7650462962962963</v>
      </c>
      <c r="BP287" s="64">
        <f t="shared" si="46"/>
        <v>1.765625</v>
      </c>
    </row>
    <row r="288" spans="1:68" ht="27" hidden="1" customHeight="1" x14ac:dyDescent="0.25">
      <c r="A288" s="54" t="s">
        <v>456</v>
      </c>
      <c r="B288" s="54" t="s">
        <v>459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6"/>
      <c r="R288" s="576"/>
      <c r="S288" s="576"/>
      <c r="T288" s="577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6"/>
      <c r="R289" s="576"/>
      <c r="S289" s="576"/>
      <c r="T289" s="577"/>
      <c r="U289" s="34"/>
      <c r="V289" s="34"/>
      <c r="W289" s="35" t="s">
        <v>70</v>
      </c>
      <c r="X289" s="563">
        <v>210</v>
      </c>
      <c r="Y289" s="564">
        <f t="shared" si="42"/>
        <v>216</v>
      </c>
      <c r="Z289" s="36">
        <f>IFERROR(IF(Y289=0,"",ROUNDUP(Y289/H289,0)*0.01898),"")</f>
        <v>0.37959999999999999</v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218.45833333333331</v>
      </c>
      <c r="BN289" s="64">
        <f t="shared" si="44"/>
        <v>224.69999999999996</v>
      </c>
      <c r="BO289" s="64">
        <f t="shared" si="45"/>
        <v>0.30381944444444442</v>
      </c>
      <c r="BP289" s="64">
        <f t="shared" si="46"/>
        <v>0.3125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6"/>
      <c r="R290" s="576"/>
      <c r="S290" s="576"/>
      <c r="T290" s="577"/>
      <c r="U290" s="34"/>
      <c r="V290" s="34"/>
      <c r="W290" s="35" t="s">
        <v>70</v>
      </c>
      <c r="X290" s="563">
        <v>60</v>
      </c>
      <c r="Y290" s="564">
        <f t="shared" si="42"/>
        <v>60</v>
      </c>
      <c r="Z290" s="36">
        <f>IFERROR(IF(Y290=0,"",ROUNDUP(Y290/H290,0)*0.00902),"")</f>
        <v>0.1353</v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63.15</v>
      </c>
      <c r="BN290" s="64">
        <f t="shared" si="44"/>
        <v>63.15</v>
      </c>
      <c r="BO290" s="64">
        <f t="shared" si="45"/>
        <v>0.11363636363636365</v>
      </c>
      <c r="BP290" s="64">
        <f t="shared" si="46"/>
        <v>0.11363636363636365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6"/>
      <c r="R291" s="576"/>
      <c r="S291" s="576"/>
      <c r="T291" s="577"/>
      <c r="U291" s="34"/>
      <c r="V291" s="34"/>
      <c r="W291" s="35" t="s">
        <v>70</v>
      </c>
      <c r="X291" s="563">
        <v>96</v>
      </c>
      <c r="Y291" s="564">
        <f t="shared" si="42"/>
        <v>96</v>
      </c>
      <c r="Z291" s="36">
        <f>IFERROR(IF(Y291=0,"",ROUNDUP(Y291/H291,0)*0.00902),"")</f>
        <v>0.21648000000000001</v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101.03999999999999</v>
      </c>
      <c r="BN291" s="64">
        <f t="shared" si="44"/>
        <v>101.03999999999999</v>
      </c>
      <c r="BO291" s="64">
        <f t="shared" si="45"/>
        <v>0.18181818181818182</v>
      </c>
      <c r="BP291" s="64">
        <f t="shared" si="46"/>
        <v>0.18181818181818182</v>
      </c>
    </row>
    <row r="292" spans="1:68" x14ac:dyDescent="0.2">
      <c r="A292" s="592"/>
      <c r="B292" s="570"/>
      <c r="C292" s="570"/>
      <c r="D292" s="570"/>
      <c r="E292" s="570"/>
      <c r="F292" s="570"/>
      <c r="G292" s="570"/>
      <c r="H292" s="570"/>
      <c r="I292" s="570"/>
      <c r="J292" s="570"/>
      <c r="K292" s="570"/>
      <c r="L292" s="570"/>
      <c r="M292" s="570"/>
      <c r="N292" s="570"/>
      <c r="O292" s="593"/>
      <c r="P292" s="571" t="s">
        <v>72</v>
      </c>
      <c r="Q292" s="572"/>
      <c r="R292" s="572"/>
      <c r="S292" s="572"/>
      <c r="T292" s="572"/>
      <c r="U292" s="572"/>
      <c r="V292" s="573"/>
      <c r="W292" s="37" t="s">
        <v>73</v>
      </c>
      <c r="X292" s="565">
        <f>IFERROR(X286/H286,"0")+IFERROR(X287/H287,"0")+IFERROR(X288/H288,"0")+IFERROR(X289/H289,"0")+IFERROR(X290/H290,"0")+IFERROR(X291/H291,"0")</f>
        <v>192.7037037037037</v>
      </c>
      <c r="Y292" s="565">
        <f>IFERROR(Y286/H286,"0")+IFERROR(Y287/H287,"0")+IFERROR(Y288/H288,"0")+IFERROR(Y289/H289,"0")+IFERROR(Y290/H290,"0")+IFERROR(Y291/H291,"0")</f>
        <v>194</v>
      </c>
      <c r="Z292" s="565">
        <f>IFERROR(IF(Z286="",0,Z286),"0")+IFERROR(IF(Z287="",0,Z287),"0")+IFERROR(IF(Z288="",0,Z288),"0")+IFERROR(IF(Z289="",0,Z289),"0")+IFERROR(IF(Z290="",0,Z290),"0")+IFERROR(IF(Z291="",0,Z291),"0")</f>
        <v>3.2936800000000002</v>
      </c>
      <c r="AA292" s="566"/>
      <c r="AB292" s="566"/>
      <c r="AC292" s="566"/>
    </row>
    <row r="293" spans="1:68" x14ac:dyDescent="0.2">
      <c r="A293" s="570"/>
      <c r="B293" s="570"/>
      <c r="C293" s="570"/>
      <c r="D293" s="570"/>
      <c r="E293" s="570"/>
      <c r="F293" s="570"/>
      <c r="G293" s="570"/>
      <c r="H293" s="570"/>
      <c r="I293" s="570"/>
      <c r="J293" s="570"/>
      <c r="K293" s="570"/>
      <c r="L293" s="570"/>
      <c r="M293" s="570"/>
      <c r="N293" s="570"/>
      <c r="O293" s="593"/>
      <c r="P293" s="571" t="s">
        <v>72</v>
      </c>
      <c r="Q293" s="572"/>
      <c r="R293" s="572"/>
      <c r="S293" s="572"/>
      <c r="T293" s="572"/>
      <c r="U293" s="572"/>
      <c r="V293" s="573"/>
      <c r="W293" s="37" t="s">
        <v>70</v>
      </c>
      <c r="X293" s="565">
        <f>IFERROR(SUM(X286:X291),"0")</f>
        <v>1816</v>
      </c>
      <c r="Y293" s="565">
        <f>IFERROR(SUM(Y286:Y291),"0")</f>
        <v>1830</v>
      </c>
      <c r="Z293" s="37"/>
      <c r="AA293" s="566"/>
      <c r="AB293" s="566"/>
      <c r="AC293" s="566"/>
    </row>
    <row r="294" spans="1:68" ht="14.25" hidden="1" customHeight="1" x14ac:dyDescent="0.25">
      <c r="A294" s="569" t="s">
        <v>64</v>
      </c>
      <c r="B294" s="570"/>
      <c r="C294" s="570"/>
      <c r="D294" s="570"/>
      <c r="E294" s="570"/>
      <c r="F294" s="570"/>
      <c r="G294" s="570"/>
      <c r="H294" s="570"/>
      <c r="I294" s="570"/>
      <c r="J294" s="570"/>
      <c r="K294" s="570"/>
      <c r="L294" s="570"/>
      <c r="M294" s="570"/>
      <c r="N294" s="570"/>
      <c r="O294" s="570"/>
      <c r="P294" s="570"/>
      <c r="Q294" s="570"/>
      <c r="R294" s="570"/>
      <c r="S294" s="570"/>
      <c r="T294" s="570"/>
      <c r="U294" s="570"/>
      <c r="V294" s="570"/>
      <c r="W294" s="570"/>
      <c r="X294" s="570"/>
      <c r="Y294" s="570"/>
      <c r="Z294" s="570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7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6"/>
      <c r="R295" s="576"/>
      <c r="S295" s="576"/>
      <c r="T295" s="577"/>
      <c r="U295" s="34"/>
      <c r="V295" s="34"/>
      <c r="W295" s="35" t="s">
        <v>70</v>
      </c>
      <c r="X295" s="563">
        <v>80</v>
      </c>
      <c r="Y295" s="564">
        <f t="shared" ref="Y295:Y301" si="47">IFERROR(IF(X295="",0,CEILING((X295/$H295),1)*$H295),"")</f>
        <v>84</v>
      </c>
      <c r="Z295" s="36">
        <f>IFERROR(IF(Y295=0,"",ROUNDUP(Y295/H295,0)*0.00902),"")</f>
        <v>0.1804</v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85.142857142857125</v>
      </c>
      <c r="BN295" s="64">
        <f t="shared" ref="BN295:BN301" si="49">IFERROR(Y295*I295/H295,"0")</f>
        <v>89.399999999999991</v>
      </c>
      <c r="BO295" s="64">
        <f t="shared" ref="BO295:BO301" si="50">IFERROR(1/J295*(X295/H295),"0")</f>
        <v>0.14430014430014429</v>
      </c>
      <c r="BP295" s="64">
        <f t="shared" ref="BP295:BP301" si="51">IFERROR(1/J295*(Y295/H295),"0")</f>
        <v>0.15151515151515152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6"/>
      <c r="R296" s="576"/>
      <c r="S296" s="576"/>
      <c r="T296" s="577"/>
      <c r="U296" s="34"/>
      <c r="V296" s="34"/>
      <c r="W296" s="35" t="s">
        <v>70</v>
      </c>
      <c r="X296" s="563">
        <v>252</v>
      </c>
      <c r="Y296" s="564">
        <f t="shared" si="47"/>
        <v>252</v>
      </c>
      <c r="Z296" s="36">
        <f>IFERROR(IF(Y296=0,"",ROUNDUP(Y296/H296,0)*0.00902),"")</f>
        <v>0.54120000000000001</v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268.19999999999993</v>
      </c>
      <c r="BN296" s="64">
        <f t="shared" si="49"/>
        <v>268.19999999999993</v>
      </c>
      <c r="BO296" s="64">
        <f t="shared" si="50"/>
        <v>0.45454545454545459</v>
      </c>
      <c r="BP296" s="64">
        <f t="shared" si="51"/>
        <v>0.45454545454545459</v>
      </c>
    </row>
    <row r="297" spans="1:68" ht="27" hidden="1" customHeight="1" x14ac:dyDescent="0.25">
      <c r="A297" s="54" t="s">
        <v>476</v>
      </c>
      <c r="B297" s="54" t="s">
        <v>477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6"/>
      <c r="R297" s="576"/>
      <c r="S297" s="576"/>
      <c r="T297" s="577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6"/>
      <c r="R298" s="576"/>
      <c r="S298" s="576"/>
      <c r="T298" s="577"/>
      <c r="U298" s="34"/>
      <c r="V298" s="34"/>
      <c r="W298" s="35" t="s">
        <v>70</v>
      </c>
      <c r="X298" s="563">
        <v>51.8</v>
      </c>
      <c r="Y298" s="564">
        <f t="shared" si="47"/>
        <v>52.5</v>
      </c>
      <c r="Z298" s="36">
        <f>IFERROR(IF(Y298=0,"",ROUNDUP(Y298/H298,0)*0.00502),"")</f>
        <v>0.1255</v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55.006666666666661</v>
      </c>
      <c r="BN298" s="64">
        <f t="shared" si="49"/>
        <v>55.75</v>
      </c>
      <c r="BO298" s="64">
        <f t="shared" si="50"/>
        <v>0.10541310541310542</v>
      </c>
      <c r="BP298" s="64">
        <f t="shared" si="51"/>
        <v>0.10683760683760685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6"/>
      <c r="R299" s="576"/>
      <c r="S299" s="576"/>
      <c r="T299" s="577"/>
      <c r="U299" s="34"/>
      <c r="V299" s="34"/>
      <c r="W299" s="35" t="s">
        <v>70</v>
      </c>
      <c r="X299" s="563">
        <v>12.6</v>
      </c>
      <c r="Y299" s="564">
        <f t="shared" si="47"/>
        <v>12.600000000000001</v>
      </c>
      <c r="Z299" s="36">
        <f>IFERROR(IF(Y299=0,"",ROUNDUP(Y299/H299,0)*0.00502),"")</f>
        <v>3.0120000000000001E-2</v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13.200000000000001</v>
      </c>
      <c r="BN299" s="64">
        <f t="shared" si="49"/>
        <v>13.200000000000003</v>
      </c>
      <c r="BO299" s="64">
        <f t="shared" si="50"/>
        <v>2.5641025641025644E-2</v>
      </c>
      <c r="BP299" s="64">
        <f t="shared" si="51"/>
        <v>2.5641025641025644E-2</v>
      </c>
    </row>
    <row r="300" spans="1:68" ht="27" hidden="1" customHeight="1" x14ac:dyDescent="0.25">
      <c r="A300" s="54" t="s">
        <v>484</v>
      </c>
      <c r="B300" s="54" t="s">
        <v>485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6"/>
      <c r="R300" s="576"/>
      <c r="S300" s="576"/>
      <c r="T300" s="577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486</v>
      </c>
      <c r="B301" s="54" t="s">
        <v>487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77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6"/>
      <c r="R301" s="576"/>
      <c r="S301" s="576"/>
      <c r="T301" s="577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92"/>
      <c r="B302" s="570"/>
      <c r="C302" s="570"/>
      <c r="D302" s="570"/>
      <c r="E302" s="570"/>
      <c r="F302" s="570"/>
      <c r="G302" s="570"/>
      <c r="H302" s="570"/>
      <c r="I302" s="570"/>
      <c r="J302" s="570"/>
      <c r="K302" s="570"/>
      <c r="L302" s="570"/>
      <c r="M302" s="570"/>
      <c r="N302" s="570"/>
      <c r="O302" s="593"/>
      <c r="P302" s="571" t="s">
        <v>72</v>
      </c>
      <c r="Q302" s="572"/>
      <c r="R302" s="572"/>
      <c r="S302" s="572"/>
      <c r="T302" s="572"/>
      <c r="U302" s="572"/>
      <c r="V302" s="573"/>
      <c r="W302" s="37" t="s">
        <v>73</v>
      </c>
      <c r="X302" s="565">
        <f>IFERROR(X295/H295,"0")+IFERROR(X296/H296,"0")+IFERROR(X297/H297,"0")+IFERROR(X298/H298,"0")+IFERROR(X299/H299,"0")+IFERROR(X300/H300,"0")+IFERROR(X301/H301,"0")</f>
        <v>109.71428571428572</v>
      </c>
      <c r="Y302" s="565">
        <f>IFERROR(Y295/H295,"0")+IFERROR(Y296/H296,"0")+IFERROR(Y297/H297,"0")+IFERROR(Y298/H298,"0")+IFERROR(Y299/H299,"0")+IFERROR(Y300/H300,"0")+IFERROR(Y301/H301,"0")</f>
        <v>111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0.87722</v>
      </c>
      <c r="AA302" s="566"/>
      <c r="AB302" s="566"/>
      <c r="AC302" s="566"/>
    </row>
    <row r="303" spans="1:68" x14ac:dyDescent="0.2">
      <c r="A303" s="570"/>
      <c r="B303" s="570"/>
      <c r="C303" s="570"/>
      <c r="D303" s="570"/>
      <c r="E303" s="570"/>
      <c r="F303" s="570"/>
      <c r="G303" s="570"/>
      <c r="H303" s="570"/>
      <c r="I303" s="570"/>
      <c r="J303" s="570"/>
      <c r="K303" s="570"/>
      <c r="L303" s="570"/>
      <c r="M303" s="570"/>
      <c r="N303" s="570"/>
      <c r="O303" s="593"/>
      <c r="P303" s="571" t="s">
        <v>72</v>
      </c>
      <c r="Q303" s="572"/>
      <c r="R303" s="572"/>
      <c r="S303" s="572"/>
      <c r="T303" s="572"/>
      <c r="U303" s="572"/>
      <c r="V303" s="573"/>
      <c r="W303" s="37" t="s">
        <v>70</v>
      </c>
      <c r="X303" s="565">
        <f>IFERROR(SUM(X295:X301),"0")</f>
        <v>396.40000000000003</v>
      </c>
      <c r="Y303" s="565">
        <f>IFERROR(SUM(Y295:Y301),"0")</f>
        <v>401.1</v>
      </c>
      <c r="Z303" s="37"/>
      <c r="AA303" s="566"/>
      <c r="AB303" s="566"/>
      <c r="AC303" s="566"/>
    </row>
    <row r="304" spans="1:68" ht="14.25" hidden="1" customHeight="1" x14ac:dyDescent="0.25">
      <c r="A304" s="569" t="s">
        <v>74</v>
      </c>
      <c r="B304" s="570"/>
      <c r="C304" s="570"/>
      <c r="D304" s="570"/>
      <c r="E304" s="570"/>
      <c r="F304" s="570"/>
      <c r="G304" s="570"/>
      <c r="H304" s="570"/>
      <c r="I304" s="570"/>
      <c r="J304" s="570"/>
      <c r="K304" s="570"/>
      <c r="L304" s="570"/>
      <c r="M304" s="570"/>
      <c r="N304" s="570"/>
      <c r="O304" s="570"/>
      <c r="P304" s="570"/>
      <c r="Q304" s="570"/>
      <c r="R304" s="570"/>
      <c r="S304" s="570"/>
      <c r="T304" s="570"/>
      <c r="U304" s="570"/>
      <c r="V304" s="570"/>
      <c r="W304" s="570"/>
      <c r="X304" s="570"/>
      <c r="Y304" s="570"/>
      <c r="Z304" s="570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6"/>
      <c r="R305" s="576"/>
      <c r="S305" s="576"/>
      <c r="T305" s="577"/>
      <c r="U305" s="34"/>
      <c r="V305" s="34"/>
      <c r="W305" s="35" t="s">
        <v>70</v>
      </c>
      <c r="X305" s="563">
        <v>2410</v>
      </c>
      <c r="Y305" s="564">
        <f>IFERROR(IF(X305="",0,CEILING((X305/$H305),1)*$H305),"")</f>
        <v>2410.1999999999998</v>
      </c>
      <c r="Z305" s="36">
        <f>IFERROR(IF(Y305=0,"",ROUNDUP(Y305/H305,0)*0.01898),"")</f>
        <v>5.8648199999999999</v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2568.5038461538466</v>
      </c>
      <c r="BN305" s="64">
        <f>IFERROR(Y305*I305/H305,"0")</f>
        <v>2568.7170000000001</v>
      </c>
      <c r="BO305" s="64">
        <f>IFERROR(1/J305*(X305/H305),"0")</f>
        <v>4.8277243589743595</v>
      </c>
      <c r="BP305" s="64">
        <f>IFERROR(1/J305*(Y305/H305),"0")</f>
        <v>4.828125</v>
      </c>
    </row>
    <row r="306" spans="1:68" ht="27" hidden="1" customHeight="1" x14ac:dyDescent="0.25">
      <c r="A306" s="54" t="s">
        <v>492</v>
      </c>
      <c r="B306" s="54" t="s">
        <v>493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6"/>
      <c r="R306" s="576"/>
      <c r="S306" s="576"/>
      <c r="T306" s="577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495</v>
      </c>
      <c r="B307" s="54" t="s">
        <v>496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6"/>
      <c r="R307" s="576"/>
      <c r="S307" s="576"/>
      <c r="T307" s="577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6"/>
      <c r="R308" s="576"/>
      <c r="S308" s="576"/>
      <c r="T308" s="577"/>
      <c r="U308" s="34"/>
      <c r="V308" s="34"/>
      <c r="W308" s="35" t="s">
        <v>70</v>
      </c>
      <c r="X308" s="563">
        <v>1.2</v>
      </c>
      <c r="Y308" s="564">
        <f>IFERROR(IF(X308="",0,CEILING((X308/$H308),1)*$H308),"")</f>
        <v>3</v>
      </c>
      <c r="Z308" s="36">
        <f>IFERROR(IF(Y308=0,"",ROUNDUP(Y308/H308,0)*0.00651),"")</f>
        <v>6.5100000000000002E-3</v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1.2984</v>
      </c>
      <c r="BN308" s="64">
        <f>IFERROR(Y308*I308/H308,"0")</f>
        <v>3.246</v>
      </c>
      <c r="BO308" s="64">
        <f>IFERROR(1/J308*(X308/H308),"0")</f>
        <v>2.1978021978021978E-3</v>
      </c>
      <c r="BP308" s="64">
        <f>IFERROR(1/J308*(Y308/H308),"0")</f>
        <v>5.4945054945054949E-3</v>
      </c>
    </row>
    <row r="309" spans="1:68" ht="27" hidden="1" customHeight="1" x14ac:dyDescent="0.25">
      <c r="A309" s="54" t="s">
        <v>501</v>
      </c>
      <c r="B309" s="54" t="s">
        <v>502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6"/>
      <c r="R309" s="576"/>
      <c r="S309" s="576"/>
      <c r="T309" s="577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92"/>
      <c r="B310" s="570"/>
      <c r="C310" s="570"/>
      <c r="D310" s="570"/>
      <c r="E310" s="570"/>
      <c r="F310" s="570"/>
      <c r="G310" s="570"/>
      <c r="H310" s="570"/>
      <c r="I310" s="570"/>
      <c r="J310" s="570"/>
      <c r="K310" s="570"/>
      <c r="L310" s="570"/>
      <c r="M310" s="570"/>
      <c r="N310" s="570"/>
      <c r="O310" s="593"/>
      <c r="P310" s="571" t="s">
        <v>72</v>
      </c>
      <c r="Q310" s="572"/>
      <c r="R310" s="572"/>
      <c r="S310" s="572"/>
      <c r="T310" s="572"/>
      <c r="U310" s="572"/>
      <c r="V310" s="573"/>
      <c r="W310" s="37" t="s">
        <v>73</v>
      </c>
      <c r="X310" s="565">
        <f>IFERROR(X305/H305,"0")+IFERROR(X306/H306,"0")+IFERROR(X307/H307,"0")+IFERROR(X308/H308,"0")+IFERROR(X309/H309,"0")</f>
        <v>309.37435897435898</v>
      </c>
      <c r="Y310" s="565">
        <f>IFERROR(Y305/H305,"0")+IFERROR(Y306/H306,"0")+IFERROR(Y307/H307,"0")+IFERROR(Y308/H308,"0")+IFERROR(Y309/H309,"0")</f>
        <v>310</v>
      </c>
      <c r="Z310" s="565">
        <f>IFERROR(IF(Z305="",0,Z305),"0")+IFERROR(IF(Z306="",0,Z306),"0")+IFERROR(IF(Z307="",0,Z307),"0")+IFERROR(IF(Z308="",0,Z308),"0")+IFERROR(IF(Z309="",0,Z309),"0")</f>
        <v>5.8713299999999995</v>
      </c>
      <c r="AA310" s="566"/>
      <c r="AB310" s="566"/>
      <c r="AC310" s="566"/>
    </row>
    <row r="311" spans="1:68" x14ac:dyDescent="0.2">
      <c r="A311" s="570"/>
      <c r="B311" s="570"/>
      <c r="C311" s="570"/>
      <c r="D311" s="570"/>
      <c r="E311" s="570"/>
      <c r="F311" s="570"/>
      <c r="G311" s="570"/>
      <c r="H311" s="570"/>
      <c r="I311" s="570"/>
      <c r="J311" s="570"/>
      <c r="K311" s="570"/>
      <c r="L311" s="570"/>
      <c r="M311" s="570"/>
      <c r="N311" s="570"/>
      <c r="O311" s="593"/>
      <c r="P311" s="571" t="s">
        <v>72</v>
      </c>
      <c r="Q311" s="572"/>
      <c r="R311" s="572"/>
      <c r="S311" s="572"/>
      <c r="T311" s="572"/>
      <c r="U311" s="572"/>
      <c r="V311" s="573"/>
      <c r="W311" s="37" t="s">
        <v>70</v>
      </c>
      <c r="X311" s="565">
        <f>IFERROR(SUM(X305:X309),"0")</f>
        <v>2411.1999999999998</v>
      </c>
      <c r="Y311" s="565">
        <f>IFERROR(SUM(Y305:Y309),"0")</f>
        <v>2413.1999999999998</v>
      </c>
      <c r="Z311" s="37"/>
      <c r="AA311" s="566"/>
      <c r="AB311" s="566"/>
      <c r="AC311" s="566"/>
    </row>
    <row r="312" spans="1:68" ht="14.25" hidden="1" customHeight="1" x14ac:dyDescent="0.25">
      <c r="A312" s="569" t="s">
        <v>174</v>
      </c>
      <c r="B312" s="570"/>
      <c r="C312" s="570"/>
      <c r="D312" s="570"/>
      <c r="E312" s="570"/>
      <c r="F312" s="570"/>
      <c r="G312" s="570"/>
      <c r="H312" s="570"/>
      <c r="I312" s="570"/>
      <c r="J312" s="570"/>
      <c r="K312" s="570"/>
      <c r="L312" s="570"/>
      <c r="M312" s="570"/>
      <c r="N312" s="570"/>
      <c r="O312" s="570"/>
      <c r="P312" s="570"/>
      <c r="Q312" s="570"/>
      <c r="R312" s="570"/>
      <c r="S312" s="570"/>
      <c r="T312" s="570"/>
      <c r="U312" s="570"/>
      <c r="V312" s="570"/>
      <c r="W312" s="570"/>
      <c r="X312" s="570"/>
      <c r="Y312" s="570"/>
      <c r="Z312" s="570"/>
      <c r="AA312" s="559"/>
      <c r="AB312" s="559"/>
      <c r="AC312" s="559"/>
    </row>
    <row r="313" spans="1:68" ht="27" hidden="1" customHeight="1" x14ac:dyDescent="0.25">
      <c r="A313" s="54" t="s">
        <v>504</v>
      </c>
      <c r="B313" s="54" t="s">
        <v>505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6"/>
      <c r="R313" s="576"/>
      <c r="S313" s="576"/>
      <c r="T313" s="577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6"/>
      <c r="R314" s="576"/>
      <c r="S314" s="576"/>
      <c r="T314" s="577"/>
      <c r="U314" s="34"/>
      <c r="V314" s="34"/>
      <c r="W314" s="35" t="s">
        <v>70</v>
      </c>
      <c r="X314" s="563">
        <v>243</v>
      </c>
      <c r="Y314" s="564">
        <f>IFERROR(IF(X314="",0,CEILING((X314/$H314),1)*$H314),"")</f>
        <v>249.6</v>
      </c>
      <c r="Z314" s="36">
        <f>IFERROR(IF(Y314=0,"",ROUNDUP(Y314/H314,0)*0.01898),"")</f>
        <v>0.60736000000000001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259.16884615384618</v>
      </c>
      <c r="BN314" s="64">
        <f>IFERROR(Y314*I314/H314,"0")</f>
        <v>266.20800000000003</v>
      </c>
      <c r="BO314" s="64">
        <f>IFERROR(1/J314*(X314/H314),"0")</f>
        <v>0.48677884615384615</v>
      </c>
      <c r="BP314" s="64">
        <f>IFERROR(1/J314*(Y314/H314),"0")</f>
        <v>0.5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6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6"/>
      <c r="R315" s="576"/>
      <c r="S315" s="576"/>
      <c r="T315" s="577"/>
      <c r="U315" s="34"/>
      <c r="V315" s="34"/>
      <c r="W315" s="35" t="s">
        <v>70</v>
      </c>
      <c r="X315" s="563">
        <v>93</v>
      </c>
      <c r="Y315" s="564">
        <f>IFERROR(IF(X315="",0,CEILING((X315/$H315),1)*$H315),"")</f>
        <v>100.80000000000001</v>
      </c>
      <c r="Z315" s="36">
        <f>IFERROR(IF(Y315=0,"",ROUNDUP(Y315/H315,0)*0.01898),"")</f>
        <v>0.22776000000000002</v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98.74607142857144</v>
      </c>
      <c r="BN315" s="64">
        <f>IFERROR(Y315*I315/H315,"0")</f>
        <v>107.02800000000001</v>
      </c>
      <c r="BO315" s="64">
        <f>IFERROR(1/J315*(X315/H315),"0")</f>
        <v>0.17299107142857142</v>
      </c>
      <c r="BP315" s="64">
        <f>IFERROR(1/J315*(Y315/H315),"0")</f>
        <v>0.1875</v>
      </c>
    </row>
    <row r="316" spans="1:68" x14ac:dyDescent="0.2">
      <c r="A316" s="592"/>
      <c r="B316" s="570"/>
      <c r="C316" s="570"/>
      <c r="D316" s="570"/>
      <c r="E316" s="570"/>
      <c r="F316" s="570"/>
      <c r="G316" s="570"/>
      <c r="H316" s="570"/>
      <c r="I316" s="570"/>
      <c r="J316" s="570"/>
      <c r="K316" s="570"/>
      <c r="L316" s="570"/>
      <c r="M316" s="570"/>
      <c r="N316" s="570"/>
      <c r="O316" s="593"/>
      <c r="P316" s="571" t="s">
        <v>72</v>
      </c>
      <c r="Q316" s="572"/>
      <c r="R316" s="572"/>
      <c r="S316" s="572"/>
      <c r="T316" s="572"/>
      <c r="U316" s="572"/>
      <c r="V316" s="573"/>
      <c r="W316" s="37" t="s">
        <v>73</v>
      </c>
      <c r="X316" s="565">
        <f>IFERROR(X313/H313,"0")+IFERROR(X314/H314,"0")+IFERROR(X315/H315,"0")</f>
        <v>42.225274725274723</v>
      </c>
      <c r="Y316" s="565">
        <f>IFERROR(Y313/H313,"0")+IFERROR(Y314/H314,"0")+IFERROR(Y315/H315,"0")</f>
        <v>44</v>
      </c>
      <c r="Z316" s="565">
        <f>IFERROR(IF(Z313="",0,Z313),"0")+IFERROR(IF(Z314="",0,Z314),"0")+IFERROR(IF(Z315="",0,Z315),"0")</f>
        <v>0.83512000000000008</v>
      </c>
      <c r="AA316" s="566"/>
      <c r="AB316" s="566"/>
      <c r="AC316" s="566"/>
    </row>
    <row r="317" spans="1:68" x14ac:dyDescent="0.2">
      <c r="A317" s="570"/>
      <c r="B317" s="570"/>
      <c r="C317" s="570"/>
      <c r="D317" s="570"/>
      <c r="E317" s="570"/>
      <c r="F317" s="570"/>
      <c r="G317" s="570"/>
      <c r="H317" s="570"/>
      <c r="I317" s="570"/>
      <c r="J317" s="570"/>
      <c r="K317" s="570"/>
      <c r="L317" s="570"/>
      <c r="M317" s="570"/>
      <c r="N317" s="570"/>
      <c r="O317" s="593"/>
      <c r="P317" s="571" t="s">
        <v>72</v>
      </c>
      <c r="Q317" s="572"/>
      <c r="R317" s="572"/>
      <c r="S317" s="572"/>
      <c r="T317" s="572"/>
      <c r="U317" s="572"/>
      <c r="V317" s="573"/>
      <c r="W317" s="37" t="s">
        <v>70</v>
      </c>
      <c r="X317" s="565">
        <f>IFERROR(SUM(X313:X315),"0")</f>
        <v>336</v>
      </c>
      <c r="Y317" s="565">
        <f>IFERROR(SUM(Y313:Y315),"0")</f>
        <v>350.4</v>
      </c>
      <c r="Z317" s="37"/>
      <c r="AA317" s="566"/>
      <c r="AB317" s="566"/>
      <c r="AC317" s="566"/>
    </row>
    <row r="318" spans="1:68" ht="14.25" hidden="1" customHeight="1" x14ac:dyDescent="0.25">
      <c r="A318" s="569" t="s">
        <v>95</v>
      </c>
      <c r="B318" s="570"/>
      <c r="C318" s="570"/>
      <c r="D318" s="570"/>
      <c r="E318" s="570"/>
      <c r="F318" s="570"/>
      <c r="G318" s="570"/>
      <c r="H318" s="570"/>
      <c r="I318" s="570"/>
      <c r="J318" s="570"/>
      <c r="K318" s="570"/>
      <c r="L318" s="570"/>
      <c r="M318" s="570"/>
      <c r="N318" s="570"/>
      <c r="O318" s="570"/>
      <c r="P318" s="570"/>
      <c r="Q318" s="570"/>
      <c r="R318" s="570"/>
      <c r="S318" s="570"/>
      <c r="T318" s="570"/>
      <c r="U318" s="570"/>
      <c r="V318" s="570"/>
      <c r="W318" s="570"/>
      <c r="X318" s="570"/>
      <c r="Y318" s="570"/>
      <c r="Z318" s="570"/>
      <c r="AA318" s="559"/>
      <c r="AB318" s="559"/>
      <c r="AC318" s="559"/>
    </row>
    <row r="319" spans="1:68" ht="27" hidden="1" customHeight="1" x14ac:dyDescent="0.25">
      <c r="A319" s="54" t="s">
        <v>513</v>
      </c>
      <c r="B319" s="54" t="s">
        <v>514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73" t="s">
        <v>515</v>
      </c>
      <c r="Q319" s="576"/>
      <c r="R319" s="576"/>
      <c r="S319" s="576"/>
      <c r="T319" s="577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517</v>
      </c>
      <c r="B320" s="54" t="s">
        <v>518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51" t="s">
        <v>519</v>
      </c>
      <c r="Q320" s="576"/>
      <c r="R320" s="576"/>
      <c r="S320" s="576"/>
      <c r="T320" s="577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520</v>
      </c>
      <c r="B321" s="54" t="s">
        <v>521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7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6"/>
      <c r="R321" s="576"/>
      <c r="S321" s="576"/>
      <c r="T321" s="577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6"/>
      <c r="R322" s="576"/>
      <c r="S322" s="576"/>
      <c r="T322" s="577"/>
      <c r="U322" s="34"/>
      <c r="V322" s="34"/>
      <c r="W322" s="35" t="s">
        <v>70</v>
      </c>
      <c r="X322" s="563">
        <v>2.5499999999999998</v>
      </c>
      <c r="Y322" s="564">
        <f>IFERROR(IF(X322="",0,CEILING((X322/$H322),1)*$H322),"")</f>
        <v>2.5499999999999998</v>
      </c>
      <c r="Z322" s="36">
        <f>IFERROR(IF(Y322=0,"",ROUNDUP(Y322/H322,0)*0.00651),"")</f>
        <v>6.5100000000000002E-3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2.88</v>
      </c>
      <c r="BN322" s="64">
        <f>IFERROR(Y322*I322/H322,"0")</f>
        <v>2.88</v>
      </c>
      <c r="BO322" s="64">
        <f>IFERROR(1/J322*(X322/H322),"0")</f>
        <v>5.4945054945054949E-3</v>
      </c>
      <c r="BP322" s="64">
        <f>IFERROR(1/J322*(Y322/H322),"0")</f>
        <v>5.4945054945054949E-3</v>
      </c>
    </row>
    <row r="323" spans="1:68" x14ac:dyDescent="0.2">
      <c r="A323" s="592"/>
      <c r="B323" s="570"/>
      <c r="C323" s="570"/>
      <c r="D323" s="570"/>
      <c r="E323" s="570"/>
      <c r="F323" s="570"/>
      <c r="G323" s="570"/>
      <c r="H323" s="570"/>
      <c r="I323" s="570"/>
      <c r="J323" s="570"/>
      <c r="K323" s="570"/>
      <c r="L323" s="570"/>
      <c r="M323" s="570"/>
      <c r="N323" s="570"/>
      <c r="O323" s="593"/>
      <c r="P323" s="571" t="s">
        <v>72</v>
      </c>
      <c r="Q323" s="572"/>
      <c r="R323" s="572"/>
      <c r="S323" s="572"/>
      <c r="T323" s="572"/>
      <c r="U323" s="572"/>
      <c r="V323" s="573"/>
      <c r="W323" s="37" t="s">
        <v>73</v>
      </c>
      <c r="X323" s="565">
        <f>IFERROR(X319/H319,"0")+IFERROR(X320/H320,"0")+IFERROR(X321/H321,"0")+IFERROR(X322/H322,"0")</f>
        <v>1</v>
      </c>
      <c r="Y323" s="565">
        <f>IFERROR(Y319/H319,"0")+IFERROR(Y320/H320,"0")+IFERROR(Y321/H321,"0")+IFERROR(Y322/H322,"0")</f>
        <v>1</v>
      </c>
      <c r="Z323" s="565">
        <f>IFERROR(IF(Z319="",0,Z319),"0")+IFERROR(IF(Z320="",0,Z320),"0")+IFERROR(IF(Z321="",0,Z321),"0")+IFERROR(IF(Z322="",0,Z322),"0")</f>
        <v>6.5100000000000002E-3</v>
      </c>
      <c r="AA323" s="566"/>
      <c r="AB323" s="566"/>
      <c r="AC323" s="566"/>
    </row>
    <row r="324" spans="1:68" x14ac:dyDescent="0.2">
      <c r="A324" s="570"/>
      <c r="B324" s="570"/>
      <c r="C324" s="570"/>
      <c r="D324" s="570"/>
      <c r="E324" s="570"/>
      <c r="F324" s="570"/>
      <c r="G324" s="570"/>
      <c r="H324" s="570"/>
      <c r="I324" s="570"/>
      <c r="J324" s="570"/>
      <c r="K324" s="570"/>
      <c r="L324" s="570"/>
      <c r="M324" s="570"/>
      <c r="N324" s="570"/>
      <c r="O324" s="593"/>
      <c r="P324" s="571" t="s">
        <v>72</v>
      </c>
      <c r="Q324" s="572"/>
      <c r="R324" s="572"/>
      <c r="S324" s="572"/>
      <c r="T324" s="572"/>
      <c r="U324" s="572"/>
      <c r="V324" s="573"/>
      <c r="W324" s="37" t="s">
        <v>70</v>
      </c>
      <c r="X324" s="565">
        <f>IFERROR(SUM(X319:X322),"0")</f>
        <v>2.5499999999999998</v>
      </c>
      <c r="Y324" s="565">
        <f>IFERROR(SUM(Y319:Y322),"0")</f>
        <v>2.5499999999999998</v>
      </c>
      <c r="Z324" s="37"/>
      <c r="AA324" s="566"/>
      <c r="AB324" s="566"/>
      <c r="AC324" s="566"/>
    </row>
    <row r="325" spans="1:68" ht="14.25" hidden="1" customHeight="1" x14ac:dyDescent="0.25">
      <c r="A325" s="569" t="s">
        <v>525</v>
      </c>
      <c r="B325" s="570"/>
      <c r="C325" s="570"/>
      <c r="D325" s="570"/>
      <c r="E325" s="570"/>
      <c r="F325" s="570"/>
      <c r="G325" s="570"/>
      <c r="H325" s="570"/>
      <c r="I325" s="570"/>
      <c r="J325" s="570"/>
      <c r="K325" s="570"/>
      <c r="L325" s="570"/>
      <c r="M325" s="570"/>
      <c r="N325" s="570"/>
      <c r="O325" s="570"/>
      <c r="P325" s="570"/>
      <c r="Q325" s="570"/>
      <c r="R325" s="570"/>
      <c r="S325" s="570"/>
      <c r="T325" s="570"/>
      <c r="U325" s="570"/>
      <c r="V325" s="570"/>
      <c r="W325" s="570"/>
      <c r="X325" s="570"/>
      <c r="Y325" s="570"/>
      <c r="Z325" s="570"/>
      <c r="AA325" s="559"/>
      <c r="AB325" s="559"/>
      <c r="AC325" s="559"/>
    </row>
    <row r="326" spans="1:68" ht="16.5" hidden="1" customHeight="1" x14ac:dyDescent="0.25">
      <c r="A326" s="54" t="s">
        <v>526</v>
      </c>
      <c r="B326" s="54" t="s">
        <v>527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6"/>
      <c r="R326" s="576"/>
      <c r="S326" s="576"/>
      <c r="T326" s="577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530</v>
      </c>
      <c r="B327" s="54" t="s">
        <v>531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6"/>
      <c r="R327" s="576"/>
      <c r="S327" s="576"/>
      <c r="T327" s="577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532</v>
      </c>
      <c r="B328" s="54" t="s">
        <v>533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6"/>
      <c r="R328" s="576"/>
      <c r="S328" s="576"/>
      <c r="T328" s="577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2"/>
      <c r="B329" s="570"/>
      <c r="C329" s="570"/>
      <c r="D329" s="570"/>
      <c r="E329" s="570"/>
      <c r="F329" s="570"/>
      <c r="G329" s="570"/>
      <c r="H329" s="570"/>
      <c r="I329" s="570"/>
      <c r="J329" s="570"/>
      <c r="K329" s="570"/>
      <c r="L329" s="570"/>
      <c r="M329" s="570"/>
      <c r="N329" s="570"/>
      <c r="O329" s="593"/>
      <c r="P329" s="571" t="s">
        <v>72</v>
      </c>
      <c r="Q329" s="572"/>
      <c r="R329" s="572"/>
      <c r="S329" s="572"/>
      <c r="T329" s="572"/>
      <c r="U329" s="572"/>
      <c r="V329" s="573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0"/>
      <c r="B330" s="570"/>
      <c r="C330" s="570"/>
      <c r="D330" s="570"/>
      <c r="E330" s="570"/>
      <c r="F330" s="570"/>
      <c r="G330" s="570"/>
      <c r="H330" s="570"/>
      <c r="I330" s="570"/>
      <c r="J330" s="570"/>
      <c r="K330" s="570"/>
      <c r="L330" s="570"/>
      <c r="M330" s="570"/>
      <c r="N330" s="570"/>
      <c r="O330" s="593"/>
      <c r="P330" s="571" t="s">
        <v>72</v>
      </c>
      <c r="Q330" s="572"/>
      <c r="R330" s="572"/>
      <c r="S330" s="572"/>
      <c r="T330" s="572"/>
      <c r="U330" s="572"/>
      <c r="V330" s="573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74" t="s">
        <v>534</v>
      </c>
      <c r="B331" s="570"/>
      <c r="C331" s="570"/>
      <c r="D331" s="570"/>
      <c r="E331" s="570"/>
      <c r="F331" s="570"/>
      <c r="G331" s="570"/>
      <c r="H331" s="570"/>
      <c r="I331" s="570"/>
      <c r="J331" s="570"/>
      <c r="K331" s="570"/>
      <c r="L331" s="570"/>
      <c r="M331" s="570"/>
      <c r="N331" s="570"/>
      <c r="O331" s="570"/>
      <c r="P331" s="570"/>
      <c r="Q331" s="570"/>
      <c r="R331" s="570"/>
      <c r="S331" s="570"/>
      <c r="T331" s="570"/>
      <c r="U331" s="570"/>
      <c r="V331" s="570"/>
      <c r="W331" s="570"/>
      <c r="X331" s="570"/>
      <c r="Y331" s="570"/>
      <c r="Z331" s="570"/>
      <c r="AA331" s="558"/>
      <c r="AB331" s="558"/>
      <c r="AC331" s="558"/>
    </row>
    <row r="332" spans="1:68" ht="14.25" hidden="1" customHeight="1" x14ac:dyDescent="0.25">
      <c r="A332" s="569" t="s">
        <v>74</v>
      </c>
      <c r="B332" s="570"/>
      <c r="C332" s="570"/>
      <c r="D332" s="570"/>
      <c r="E332" s="570"/>
      <c r="F332" s="570"/>
      <c r="G332" s="570"/>
      <c r="H332" s="570"/>
      <c r="I332" s="570"/>
      <c r="J332" s="570"/>
      <c r="K332" s="570"/>
      <c r="L332" s="570"/>
      <c r="M332" s="570"/>
      <c r="N332" s="570"/>
      <c r="O332" s="570"/>
      <c r="P332" s="570"/>
      <c r="Q332" s="570"/>
      <c r="R332" s="570"/>
      <c r="S332" s="570"/>
      <c r="T332" s="570"/>
      <c r="U332" s="570"/>
      <c r="V332" s="570"/>
      <c r="W332" s="570"/>
      <c r="X332" s="570"/>
      <c r="Y332" s="570"/>
      <c r="Z332" s="570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6"/>
      <c r="R333" s="576"/>
      <c r="S333" s="576"/>
      <c r="T333" s="577"/>
      <c r="U333" s="34"/>
      <c r="V333" s="34"/>
      <c r="W333" s="35" t="s">
        <v>70</v>
      </c>
      <c r="X333" s="563">
        <v>35</v>
      </c>
      <c r="Y333" s="564">
        <f>IFERROR(IF(X333="",0,CEILING((X333/$H333),1)*$H333),"")</f>
        <v>40.5</v>
      </c>
      <c r="Z333" s="36">
        <f>IFERROR(IF(Y333=0,"",ROUNDUP(Y333/H333,0)*0.01898),"")</f>
        <v>9.4899999999999998E-2</v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37.242592592592587</v>
      </c>
      <c r="BN333" s="64">
        <f>IFERROR(Y333*I333/H333,"0")</f>
        <v>43.095000000000006</v>
      </c>
      <c r="BO333" s="64">
        <f>IFERROR(1/J333*(X333/H333),"0")</f>
        <v>6.751543209876544E-2</v>
      </c>
      <c r="BP333" s="64">
        <f>IFERROR(1/J333*(Y333/H333),"0")</f>
        <v>7.8125E-2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6"/>
      <c r="R334" s="576"/>
      <c r="S334" s="576"/>
      <c r="T334" s="577"/>
      <c r="U334" s="34"/>
      <c r="V334" s="34"/>
      <c r="W334" s="35" t="s">
        <v>70</v>
      </c>
      <c r="X334" s="563">
        <v>67.199999999999989</v>
      </c>
      <c r="Y334" s="564">
        <f>IFERROR(IF(X334="",0,CEILING((X334/$H334),1)*$H334),"")</f>
        <v>67.2</v>
      </c>
      <c r="Z334" s="36">
        <f>IFERROR(IF(Y334=0,"",ROUNDUP(Y334/H334,0)*0.00651),"")</f>
        <v>0.20832000000000001</v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75.263999999999982</v>
      </c>
      <c r="BN334" s="64">
        <f>IFERROR(Y334*I334/H334,"0")</f>
        <v>75.263999999999996</v>
      </c>
      <c r="BO334" s="64">
        <f>IFERROR(1/J334*(X334/H334),"0")</f>
        <v>0.17582417582417581</v>
      </c>
      <c r="BP334" s="64">
        <f>IFERROR(1/J334*(Y334/H334),"0")</f>
        <v>0.17582417582417584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1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6"/>
      <c r="R335" s="576"/>
      <c r="S335" s="576"/>
      <c r="T335" s="577"/>
      <c r="U335" s="34"/>
      <c r="V335" s="34"/>
      <c r="W335" s="35" t="s">
        <v>70</v>
      </c>
      <c r="X335" s="563">
        <v>49.7</v>
      </c>
      <c r="Y335" s="564">
        <f>IFERROR(IF(X335="",0,CEILING((X335/$H335),1)*$H335),"")</f>
        <v>50.400000000000006</v>
      </c>
      <c r="Z335" s="36">
        <f>IFERROR(IF(Y335=0,"",ROUNDUP(Y335/H335,0)*0.00651),"")</f>
        <v>0.15623999999999999</v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55.379999999999995</v>
      </c>
      <c r="BN335" s="64">
        <f>IFERROR(Y335*I335/H335,"0")</f>
        <v>56.160000000000004</v>
      </c>
      <c r="BO335" s="64">
        <f>IFERROR(1/J335*(X335/H335),"0")</f>
        <v>0.13003663003663005</v>
      </c>
      <c r="BP335" s="64">
        <f>IFERROR(1/J335*(Y335/H335),"0")</f>
        <v>0.13186813186813187</v>
      </c>
    </row>
    <row r="336" spans="1:68" x14ac:dyDescent="0.2">
      <c r="A336" s="592"/>
      <c r="B336" s="570"/>
      <c r="C336" s="570"/>
      <c r="D336" s="570"/>
      <c r="E336" s="570"/>
      <c r="F336" s="570"/>
      <c r="G336" s="570"/>
      <c r="H336" s="570"/>
      <c r="I336" s="570"/>
      <c r="J336" s="570"/>
      <c r="K336" s="570"/>
      <c r="L336" s="570"/>
      <c r="M336" s="570"/>
      <c r="N336" s="570"/>
      <c r="O336" s="593"/>
      <c r="P336" s="571" t="s">
        <v>72</v>
      </c>
      <c r="Q336" s="572"/>
      <c r="R336" s="572"/>
      <c r="S336" s="572"/>
      <c r="T336" s="572"/>
      <c r="U336" s="572"/>
      <c r="V336" s="573"/>
      <c r="W336" s="37" t="s">
        <v>73</v>
      </c>
      <c r="X336" s="565">
        <f>IFERROR(X333/H333,"0")+IFERROR(X334/H334,"0")+IFERROR(X335/H335,"0")</f>
        <v>59.987654320987644</v>
      </c>
      <c r="Y336" s="565">
        <f>IFERROR(Y333/H333,"0")+IFERROR(Y334/H334,"0")+IFERROR(Y335/H335,"0")</f>
        <v>61</v>
      </c>
      <c r="Z336" s="565">
        <f>IFERROR(IF(Z333="",0,Z333),"0")+IFERROR(IF(Z334="",0,Z334),"0")+IFERROR(IF(Z335="",0,Z335),"0")</f>
        <v>0.45945999999999998</v>
      </c>
      <c r="AA336" s="566"/>
      <c r="AB336" s="566"/>
      <c r="AC336" s="566"/>
    </row>
    <row r="337" spans="1:68" x14ac:dyDescent="0.2">
      <c r="A337" s="570"/>
      <c r="B337" s="570"/>
      <c r="C337" s="570"/>
      <c r="D337" s="570"/>
      <c r="E337" s="570"/>
      <c r="F337" s="570"/>
      <c r="G337" s="570"/>
      <c r="H337" s="570"/>
      <c r="I337" s="570"/>
      <c r="J337" s="570"/>
      <c r="K337" s="570"/>
      <c r="L337" s="570"/>
      <c r="M337" s="570"/>
      <c r="N337" s="570"/>
      <c r="O337" s="593"/>
      <c r="P337" s="571" t="s">
        <v>72</v>
      </c>
      <c r="Q337" s="572"/>
      <c r="R337" s="572"/>
      <c r="S337" s="572"/>
      <c r="T337" s="572"/>
      <c r="U337" s="572"/>
      <c r="V337" s="573"/>
      <c r="W337" s="37" t="s">
        <v>70</v>
      </c>
      <c r="X337" s="565">
        <f>IFERROR(SUM(X333:X335),"0")</f>
        <v>151.89999999999998</v>
      </c>
      <c r="Y337" s="565">
        <f>IFERROR(SUM(Y333:Y335),"0")</f>
        <v>158.10000000000002</v>
      </c>
      <c r="Z337" s="37"/>
      <c r="AA337" s="566"/>
      <c r="AB337" s="566"/>
      <c r="AC337" s="566"/>
    </row>
    <row r="338" spans="1:68" ht="27.75" hidden="1" customHeight="1" x14ac:dyDescent="0.2">
      <c r="A338" s="640" t="s">
        <v>544</v>
      </c>
      <c r="B338" s="641"/>
      <c r="C338" s="641"/>
      <c r="D338" s="641"/>
      <c r="E338" s="641"/>
      <c r="F338" s="641"/>
      <c r="G338" s="641"/>
      <c r="H338" s="641"/>
      <c r="I338" s="641"/>
      <c r="J338" s="641"/>
      <c r="K338" s="641"/>
      <c r="L338" s="641"/>
      <c r="M338" s="641"/>
      <c r="N338" s="641"/>
      <c r="O338" s="641"/>
      <c r="P338" s="641"/>
      <c r="Q338" s="641"/>
      <c r="R338" s="641"/>
      <c r="S338" s="641"/>
      <c r="T338" s="641"/>
      <c r="U338" s="641"/>
      <c r="V338" s="641"/>
      <c r="W338" s="641"/>
      <c r="X338" s="641"/>
      <c r="Y338" s="641"/>
      <c r="Z338" s="641"/>
      <c r="AA338" s="48"/>
      <c r="AB338" s="48"/>
      <c r="AC338" s="48"/>
    </row>
    <row r="339" spans="1:68" ht="16.5" hidden="1" customHeight="1" x14ac:dyDescent="0.25">
      <c r="A339" s="574" t="s">
        <v>545</v>
      </c>
      <c r="B339" s="570"/>
      <c r="C339" s="570"/>
      <c r="D339" s="570"/>
      <c r="E339" s="570"/>
      <c r="F339" s="570"/>
      <c r="G339" s="570"/>
      <c r="H339" s="570"/>
      <c r="I339" s="570"/>
      <c r="J339" s="570"/>
      <c r="K339" s="570"/>
      <c r="L339" s="570"/>
      <c r="M339" s="570"/>
      <c r="N339" s="570"/>
      <c r="O339" s="570"/>
      <c r="P339" s="570"/>
      <c r="Q339" s="570"/>
      <c r="R339" s="570"/>
      <c r="S339" s="570"/>
      <c r="T339" s="570"/>
      <c r="U339" s="570"/>
      <c r="V339" s="570"/>
      <c r="W339" s="570"/>
      <c r="X339" s="570"/>
      <c r="Y339" s="570"/>
      <c r="Z339" s="570"/>
      <c r="AA339" s="558"/>
      <c r="AB339" s="558"/>
      <c r="AC339" s="558"/>
    </row>
    <row r="340" spans="1:68" ht="14.25" hidden="1" customHeight="1" x14ac:dyDescent="0.25">
      <c r="A340" s="569" t="s">
        <v>103</v>
      </c>
      <c r="B340" s="570"/>
      <c r="C340" s="570"/>
      <c r="D340" s="570"/>
      <c r="E340" s="570"/>
      <c r="F340" s="570"/>
      <c r="G340" s="570"/>
      <c r="H340" s="570"/>
      <c r="I340" s="570"/>
      <c r="J340" s="570"/>
      <c r="K340" s="570"/>
      <c r="L340" s="570"/>
      <c r="M340" s="570"/>
      <c r="N340" s="570"/>
      <c r="O340" s="570"/>
      <c r="P340" s="570"/>
      <c r="Q340" s="570"/>
      <c r="R340" s="570"/>
      <c r="S340" s="570"/>
      <c r="T340" s="570"/>
      <c r="U340" s="570"/>
      <c r="V340" s="570"/>
      <c r="W340" s="570"/>
      <c r="X340" s="570"/>
      <c r="Y340" s="570"/>
      <c r="Z340" s="570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76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6"/>
      <c r="R341" s="576"/>
      <c r="S341" s="576"/>
      <c r="T341" s="577"/>
      <c r="U341" s="34"/>
      <c r="V341" s="34"/>
      <c r="W341" s="35" t="s">
        <v>70</v>
      </c>
      <c r="X341" s="563">
        <v>210</v>
      </c>
      <c r="Y341" s="564">
        <f t="shared" ref="Y341:Y347" si="52">IFERROR(IF(X341="",0,CEILING((X341/$H341),1)*$H341),"")</f>
        <v>210</v>
      </c>
      <c r="Z341" s="36">
        <f>IFERROR(IF(Y341=0,"",ROUNDUP(Y341/H341,0)*0.02175),"")</f>
        <v>0.30449999999999999</v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216.72</v>
      </c>
      <c r="BN341" s="64">
        <f t="shared" ref="BN341:BN347" si="54">IFERROR(Y341*I341/H341,"0")</f>
        <v>216.72</v>
      </c>
      <c r="BO341" s="64">
        <f t="shared" ref="BO341:BO347" si="55">IFERROR(1/J341*(X341/H341),"0")</f>
        <v>0.29166666666666663</v>
      </c>
      <c r="BP341" s="64">
        <f t="shared" ref="BP341:BP347" si="56">IFERROR(1/J341*(Y341/H341),"0")</f>
        <v>0.29166666666666663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6"/>
      <c r="R342" s="576"/>
      <c r="S342" s="576"/>
      <c r="T342" s="577"/>
      <c r="U342" s="34"/>
      <c r="V342" s="34"/>
      <c r="W342" s="35" t="s">
        <v>70</v>
      </c>
      <c r="X342" s="563">
        <v>730</v>
      </c>
      <c r="Y342" s="564">
        <f t="shared" si="52"/>
        <v>735</v>
      </c>
      <c r="Z342" s="36">
        <f>IFERROR(IF(Y342=0,"",ROUNDUP(Y342/H342,0)*0.02175),"")</f>
        <v>1.06575</v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753.36</v>
      </c>
      <c r="BN342" s="64">
        <f t="shared" si="54"/>
        <v>758.5200000000001</v>
      </c>
      <c r="BO342" s="64">
        <f t="shared" si="55"/>
        <v>1.0138888888888888</v>
      </c>
      <c r="BP342" s="64">
        <f t="shared" si="56"/>
        <v>1.0208333333333333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8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6"/>
      <c r="R343" s="576"/>
      <c r="S343" s="576"/>
      <c r="T343" s="577"/>
      <c r="U343" s="34"/>
      <c r="V343" s="34"/>
      <c r="W343" s="35" t="s">
        <v>70</v>
      </c>
      <c r="X343" s="563">
        <v>1365</v>
      </c>
      <c r="Y343" s="564">
        <f t="shared" si="52"/>
        <v>1365</v>
      </c>
      <c r="Z343" s="36">
        <f>IFERROR(IF(Y343=0,"",ROUNDUP(Y343/H343,0)*0.02175),"")</f>
        <v>1.97925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1408.68</v>
      </c>
      <c r="BN343" s="64">
        <f t="shared" si="54"/>
        <v>1408.68</v>
      </c>
      <c r="BO343" s="64">
        <f t="shared" si="55"/>
        <v>1.8958333333333333</v>
      </c>
      <c r="BP343" s="64">
        <f t="shared" si="56"/>
        <v>1.8958333333333333</v>
      </c>
    </row>
    <row r="344" spans="1:68" ht="37.5" hidden="1" customHeight="1" x14ac:dyDescent="0.25">
      <c r="A344" s="54" t="s">
        <v>555</v>
      </c>
      <c r="B344" s="54" t="s">
        <v>556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6"/>
      <c r="R344" s="576"/>
      <c r="S344" s="576"/>
      <c r="T344" s="577"/>
      <c r="U344" s="34"/>
      <c r="V344" s="34"/>
      <c r="W344" s="35" t="s">
        <v>70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hidden="1" customHeight="1" x14ac:dyDescent="0.25">
      <c r="A345" s="54" t="s">
        <v>558</v>
      </c>
      <c r="B345" s="54" t="s">
        <v>559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2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6"/>
      <c r="R345" s="576"/>
      <c r="S345" s="576"/>
      <c r="T345" s="577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561</v>
      </c>
      <c r="B346" s="54" t="s">
        <v>562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6"/>
      <c r="R346" s="576"/>
      <c r="S346" s="576"/>
      <c r="T346" s="577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6"/>
      <c r="R347" s="576"/>
      <c r="S347" s="576"/>
      <c r="T347" s="577"/>
      <c r="U347" s="34"/>
      <c r="V347" s="34"/>
      <c r="W347" s="35" t="s">
        <v>70</v>
      </c>
      <c r="X347" s="563">
        <v>10</v>
      </c>
      <c r="Y347" s="564">
        <f t="shared" si="52"/>
        <v>10</v>
      </c>
      <c r="Z347" s="36">
        <f>IFERROR(IF(Y347=0,"",ROUNDUP(Y347/H347,0)*0.00902),"")</f>
        <v>1.804E-2</v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10.42</v>
      </c>
      <c r="BN347" s="64">
        <f t="shared" si="54"/>
        <v>10.42</v>
      </c>
      <c r="BO347" s="64">
        <f t="shared" si="55"/>
        <v>1.5151515151515152E-2</v>
      </c>
      <c r="BP347" s="64">
        <f t="shared" si="56"/>
        <v>1.5151515151515152E-2</v>
      </c>
    </row>
    <row r="348" spans="1:68" x14ac:dyDescent="0.2">
      <c r="A348" s="592"/>
      <c r="B348" s="570"/>
      <c r="C348" s="570"/>
      <c r="D348" s="570"/>
      <c r="E348" s="570"/>
      <c r="F348" s="570"/>
      <c r="G348" s="570"/>
      <c r="H348" s="570"/>
      <c r="I348" s="570"/>
      <c r="J348" s="570"/>
      <c r="K348" s="570"/>
      <c r="L348" s="570"/>
      <c r="M348" s="570"/>
      <c r="N348" s="570"/>
      <c r="O348" s="593"/>
      <c r="P348" s="571" t="s">
        <v>72</v>
      </c>
      <c r="Q348" s="572"/>
      <c r="R348" s="572"/>
      <c r="S348" s="572"/>
      <c r="T348" s="572"/>
      <c r="U348" s="572"/>
      <c r="V348" s="573"/>
      <c r="W348" s="37" t="s">
        <v>73</v>
      </c>
      <c r="X348" s="565">
        <f>IFERROR(X341/H341,"0")+IFERROR(X342/H342,"0")+IFERROR(X343/H343,"0")+IFERROR(X344/H344,"0")+IFERROR(X345/H345,"0")+IFERROR(X346/H346,"0")+IFERROR(X347/H347,"0")</f>
        <v>155.66666666666666</v>
      </c>
      <c r="Y348" s="565">
        <f>IFERROR(Y341/H341,"0")+IFERROR(Y342/H342,"0")+IFERROR(Y343/H343,"0")+IFERROR(Y344/H344,"0")+IFERROR(Y345/H345,"0")+IFERROR(Y346/H346,"0")+IFERROR(Y347/H347,"0")</f>
        <v>156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3.36754</v>
      </c>
      <c r="AA348" s="566"/>
      <c r="AB348" s="566"/>
      <c r="AC348" s="566"/>
    </row>
    <row r="349" spans="1:68" x14ac:dyDescent="0.2">
      <c r="A349" s="570"/>
      <c r="B349" s="570"/>
      <c r="C349" s="570"/>
      <c r="D349" s="570"/>
      <c r="E349" s="570"/>
      <c r="F349" s="570"/>
      <c r="G349" s="570"/>
      <c r="H349" s="570"/>
      <c r="I349" s="570"/>
      <c r="J349" s="570"/>
      <c r="K349" s="570"/>
      <c r="L349" s="570"/>
      <c r="M349" s="570"/>
      <c r="N349" s="570"/>
      <c r="O349" s="593"/>
      <c r="P349" s="571" t="s">
        <v>72</v>
      </c>
      <c r="Q349" s="572"/>
      <c r="R349" s="572"/>
      <c r="S349" s="572"/>
      <c r="T349" s="572"/>
      <c r="U349" s="572"/>
      <c r="V349" s="573"/>
      <c r="W349" s="37" t="s">
        <v>70</v>
      </c>
      <c r="X349" s="565">
        <f>IFERROR(SUM(X341:X347),"0")</f>
        <v>2315</v>
      </c>
      <c r="Y349" s="565">
        <f>IFERROR(SUM(Y341:Y347),"0")</f>
        <v>2320</v>
      </c>
      <c r="Z349" s="37"/>
      <c r="AA349" s="566"/>
      <c r="AB349" s="566"/>
      <c r="AC349" s="566"/>
    </row>
    <row r="350" spans="1:68" ht="14.25" hidden="1" customHeight="1" x14ac:dyDescent="0.25">
      <c r="A350" s="569" t="s">
        <v>139</v>
      </c>
      <c r="B350" s="570"/>
      <c r="C350" s="570"/>
      <c r="D350" s="570"/>
      <c r="E350" s="570"/>
      <c r="F350" s="570"/>
      <c r="G350" s="570"/>
      <c r="H350" s="570"/>
      <c r="I350" s="570"/>
      <c r="J350" s="570"/>
      <c r="K350" s="570"/>
      <c r="L350" s="570"/>
      <c r="M350" s="570"/>
      <c r="N350" s="570"/>
      <c r="O350" s="570"/>
      <c r="P350" s="570"/>
      <c r="Q350" s="570"/>
      <c r="R350" s="570"/>
      <c r="S350" s="570"/>
      <c r="T350" s="570"/>
      <c r="U350" s="570"/>
      <c r="V350" s="570"/>
      <c r="W350" s="570"/>
      <c r="X350" s="570"/>
      <c r="Y350" s="570"/>
      <c r="Z350" s="570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6"/>
      <c r="R351" s="576"/>
      <c r="S351" s="576"/>
      <c r="T351" s="577"/>
      <c r="U351" s="34"/>
      <c r="V351" s="34"/>
      <c r="W351" s="35" t="s">
        <v>70</v>
      </c>
      <c r="X351" s="563">
        <v>1235</v>
      </c>
      <c r="Y351" s="564">
        <f>IFERROR(IF(X351="",0,CEILING((X351/$H351),1)*$H351),"")</f>
        <v>1245</v>
      </c>
      <c r="Z351" s="36">
        <f>IFERROR(IF(Y351=0,"",ROUNDUP(Y351/H351,0)*0.02175),"")</f>
        <v>1.8052499999999998</v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1274.52</v>
      </c>
      <c r="BN351" s="64">
        <f>IFERROR(Y351*I351/H351,"0")</f>
        <v>1284.8400000000001</v>
      </c>
      <c r="BO351" s="64">
        <f>IFERROR(1/J351*(X351/H351),"0")</f>
        <v>1.7152777777777777</v>
      </c>
      <c r="BP351" s="64">
        <f>IFERROR(1/J351*(Y351/H351),"0")</f>
        <v>1.7291666666666665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6"/>
      <c r="R352" s="576"/>
      <c r="S352" s="576"/>
      <c r="T352" s="577"/>
      <c r="U352" s="34"/>
      <c r="V352" s="34"/>
      <c r="W352" s="35" t="s">
        <v>70</v>
      </c>
      <c r="X352" s="563">
        <v>4</v>
      </c>
      <c r="Y352" s="564">
        <f>IFERROR(IF(X352="",0,CEILING((X352/$H352),1)*$H352),"")</f>
        <v>4</v>
      </c>
      <c r="Z352" s="36">
        <f>IFERROR(IF(Y352=0,"",ROUNDUP(Y352/H352,0)*0.00902),"")</f>
        <v>9.0200000000000002E-3</v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4.21</v>
      </c>
      <c r="BN352" s="64">
        <f>IFERROR(Y352*I352/H352,"0")</f>
        <v>4.21</v>
      </c>
      <c r="BO352" s="64">
        <f>IFERROR(1/J352*(X352/H352),"0")</f>
        <v>7.575757575757576E-3</v>
      </c>
      <c r="BP352" s="64">
        <f>IFERROR(1/J352*(Y352/H352),"0")</f>
        <v>7.575757575757576E-3</v>
      </c>
    </row>
    <row r="353" spans="1:68" x14ac:dyDescent="0.2">
      <c r="A353" s="592"/>
      <c r="B353" s="570"/>
      <c r="C353" s="570"/>
      <c r="D353" s="570"/>
      <c r="E353" s="570"/>
      <c r="F353" s="570"/>
      <c r="G353" s="570"/>
      <c r="H353" s="570"/>
      <c r="I353" s="570"/>
      <c r="J353" s="570"/>
      <c r="K353" s="570"/>
      <c r="L353" s="570"/>
      <c r="M353" s="570"/>
      <c r="N353" s="570"/>
      <c r="O353" s="593"/>
      <c r="P353" s="571" t="s">
        <v>72</v>
      </c>
      <c r="Q353" s="572"/>
      <c r="R353" s="572"/>
      <c r="S353" s="572"/>
      <c r="T353" s="572"/>
      <c r="U353" s="572"/>
      <c r="V353" s="573"/>
      <c r="W353" s="37" t="s">
        <v>73</v>
      </c>
      <c r="X353" s="565">
        <f>IFERROR(X351/H351,"0")+IFERROR(X352/H352,"0")</f>
        <v>83.333333333333329</v>
      </c>
      <c r="Y353" s="565">
        <f>IFERROR(Y351/H351,"0")+IFERROR(Y352/H352,"0")</f>
        <v>84</v>
      </c>
      <c r="Z353" s="565">
        <f>IFERROR(IF(Z351="",0,Z351),"0")+IFERROR(IF(Z352="",0,Z352),"0")</f>
        <v>1.8142699999999998</v>
      </c>
      <c r="AA353" s="566"/>
      <c r="AB353" s="566"/>
      <c r="AC353" s="566"/>
    </row>
    <row r="354" spans="1:68" x14ac:dyDescent="0.2">
      <c r="A354" s="570"/>
      <c r="B354" s="570"/>
      <c r="C354" s="570"/>
      <c r="D354" s="570"/>
      <c r="E354" s="570"/>
      <c r="F354" s="570"/>
      <c r="G354" s="570"/>
      <c r="H354" s="570"/>
      <c r="I354" s="570"/>
      <c r="J354" s="570"/>
      <c r="K354" s="570"/>
      <c r="L354" s="570"/>
      <c r="M354" s="570"/>
      <c r="N354" s="570"/>
      <c r="O354" s="593"/>
      <c r="P354" s="571" t="s">
        <v>72</v>
      </c>
      <c r="Q354" s="572"/>
      <c r="R354" s="572"/>
      <c r="S354" s="572"/>
      <c r="T354" s="572"/>
      <c r="U354" s="572"/>
      <c r="V354" s="573"/>
      <c r="W354" s="37" t="s">
        <v>70</v>
      </c>
      <c r="X354" s="565">
        <f>IFERROR(SUM(X351:X352),"0")</f>
        <v>1239</v>
      </c>
      <c r="Y354" s="565">
        <f>IFERROR(SUM(Y351:Y352),"0")</f>
        <v>1249</v>
      </c>
      <c r="Z354" s="37"/>
      <c r="AA354" s="566"/>
      <c r="AB354" s="566"/>
      <c r="AC354" s="566"/>
    </row>
    <row r="355" spans="1:68" ht="14.25" hidden="1" customHeight="1" x14ac:dyDescent="0.25">
      <c r="A355" s="569" t="s">
        <v>74</v>
      </c>
      <c r="B355" s="570"/>
      <c r="C355" s="570"/>
      <c r="D355" s="570"/>
      <c r="E355" s="570"/>
      <c r="F355" s="570"/>
      <c r="G355" s="570"/>
      <c r="H355" s="570"/>
      <c r="I355" s="570"/>
      <c r="J355" s="570"/>
      <c r="K355" s="570"/>
      <c r="L355" s="570"/>
      <c r="M355" s="570"/>
      <c r="N355" s="570"/>
      <c r="O355" s="570"/>
      <c r="P355" s="570"/>
      <c r="Q355" s="570"/>
      <c r="R355" s="570"/>
      <c r="S355" s="570"/>
      <c r="T355" s="570"/>
      <c r="U355" s="570"/>
      <c r="V355" s="570"/>
      <c r="W355" s="570"/>
      <c r="X355" s="570"/>
      <c r="Y355" s="570"/>
      <c r="Z355" s="570"/>
      <c r="AA355" s="559"/>
      <c r="AB355" s="559"/>
      <c r="AC355" s="559"/>
    </row>
    <row r="356" spans="1:68" ht="27" hidden="1" customHeight="1" x14ac:dyDescent="0.25">
      <c r="A356" s="54" t="s">
        <v>570</v>
      </c>
      <c r="B356" s="54" t="s">
        <v>571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5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6"/>
      <c r="R356" s="576"/>
      <c r="S356" s="576"/>
      <c r="T356" s="577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573</v>
      </c>
      <c r="B357" s="54" t="s">
        <v>574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5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6"/>
      <c r="R357" s="576"/>
      <c r="S357" s="576"/>
      <c r="T357" s="577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92"/>
      <c r="B358" s="570"/>
      <c r="C358" s="570"/>
      <c r="D358" s="570"/>
      <c r="E358" s="570"/>
      <c r="F358" s="570"/>
      <c r="G358" s="570"/>
      <c r="H358" s="570"/>
      <c r="I358" s="570"/>
      <c r="J358" s="570"/>
      <c r="K358" s="570"/>
      <c r="L358" s="570"/>
      <c r="M358" s="570"/>
      <c r="N358" s="570"/>
      <c r="O358" s="593"/>
      <c r="P358" s="571" t="s">
        <v>72</v>
      </c>
      <c r="Q358" s="572"/>
      <c r="R358" s="572"/>
      <c r="S358" s="572"/>
      <c r="T358" s="572"/>
      <c r="U358" s="572"/>
      <c r="V358" s="573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hidden="1" x14ac:dyDescent="0.2">
      <c r="A359" s="570"/>
      <c r="B359" s="570"/>
      <c r="C359" s="570"/>
      <c r="D359" s="570"/>
      <c r="E359" s="570"/>
      <c r="F359" s="570"/>
      <c r="G359" s="570"/>
      <c r="H359" s="570"/>
      <c r="I359" s="570"/>
      <c r="J359" s="570"/>
      <c r="K359" s="570"/>
      <c r="L359" s="570"/>
      <c r="M359" s="570"/>
      <c r="N359" s="570"/>
      <c r="O359" s="593"/>
      <c r="P359" s="571" t="s">
        <v>72</v>
      </c>
      <c r="Q359" s="572"/>
      <c r="R359" s="572"/>
      <c r="S359" s="572"/>
      <c r="T359" s="572"/>
      <c r="U359" s="572"/>
      <c r="V359" s="573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hidden="1" customHeight="1" x14ac:dyDescent="0.25">
      <c r="A360" s="569" t="s">
        <v>174</v>
      </c>
      <c r="B360" s="570"/>
      <c r="C360" s="570"/>
      <c r="D360" s="570"/>
      <c r="E360" s="570"/>
      <c r="F360" s="570"/>
      <c r="G360" s="570"/>
      <c r="H360" s="570"/>
      <c r="I360" s="570"/>
      <c r="J360" s="570"/>
      <c r="K360" s="570"/>
      <c r="L360" s="570"/>
      <c r="M360" s="570"/>
      <c r="N360" s="570"/>
      <c r="O360" s="570"/>
      <c r="P360" s="570"/>
      <c r="Q360" s="570"/>
      <c r="R360" s="570"/>
      <c r="S360" s="570"/>
      <c r="T360" s="570"/>
      <c r="U360" s="570"/>
      <c r="V360" s="570"/>
      <c r="W360" s="570"/>
      <c r="X360" s="570"/>
      <c r="Y360" s="570"/>
      <c r="Z360" s="570"/>
      <c r="AA360" s="559"/>
      <c r="AB360" s="559"/>
      <c r="AC360" s="559"/>
    </row>
    <row r="361" spans="1:68" ht="27" hidden="1" customHeight="1" x14ac:dyDescent="0.25">
      <c r="A361" s="54" t="s">
        <v>576</v>
      </c>
      <c r="B361" s="54" t="s">
        <v>577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6"/>
      <c r="R361" s="576"/>
      <c r="S361" s="576"/>
      <c r="T361" s="577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92"/>
      <c r="B362" s="570"/>
      <c r="C362" s="570"/>
      <c r="D362" s="570"/>
      <c r="E362" s="570"/>
      <c r="F362" s="570"/>
      <c r="G362" s="570"/>
      <c r="H362" s="570"/>
      <c r="I362" s="570"/>
      <c r="J362" s="570"/>
      <c r="K362" s="570"/>
      <c r="L362" s="570"/>
      <c r="M362" s="570"/>
      <c r="N362" s="570"/>
      <c r="O362" s="593"/>
      <c r="P362" s="571" t="s">
        <v>72</v>
      </c>
      <c r="Q362" s="572"/>
      <c r="R362" s="572"/>
      <c r="S362" s="572"/>
      <c r="T362" s="572"/>
      <c r="U362" s="572"/>
      <c r="V362" s="573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hidden="1" x14ac:dyDescent="0.2">
      <c r="A363" s="570"/>
      <c r="B363" s="570"/>
      <c r="C363" s="570"/>
      <c r="D363" s="570"/>
      <c r="E363" s="570"/>
      <c r="F363" s="570"/>
      <c r="G363" s="570"/>
      <c r="H363" s="570"/>
      <c r="I363" s="570"/>
      <c r="J363" s="570"/>
      <c r="K363" s="570"/>
      <c r="L363" s="570"/>
      <c r="M363" s="570"/>
      <c r="N363" s="570"/>
      <c r="O363" s="593"/>
      <c r="P363" s="571" t="s">
        <v>72</v>
      </c>
      <c r="Q363" s="572"/>
      <c r="R363" s="572"/>
      <c r="S363" s="572"/>
      <c r="T363" s="572"/>
      <c r="U363" s="572"/>
      <c r="V363" s="573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hidden="1" customHeight="1" x14ac:dyDescent="0.25">
      <c r="A364" s="574" t="s">
        <v>579</v>
      </c>
      <c r="B364" s="570"/>
      <c r="C364" s="570"/>
      <c r="D364" s="570"/>
      <c r="E364" s="570"/>
      <c r="F364" s="570"/>
      <c r="G364" s="570"/>
      <c r="H364" s="570"/>
      <c r="I364" s="570"/>
      <c r="J364" s="570"/>
      <c r="K364" s="570"/>
      <c r="L364" s="570"/>
      <c r="M364" s="570"/>
      <c r="N364" s="570"/>
      <c r="O364" s="570"/>
      <c r="P364" s="570"/>
      <c r="Q364" s="570"/>
      <c r="R364" s="570"/>
      <c r="S364" s="570"/>
      <c r="T364" s="570"/>
      <c r="U364" s="570"/>
      <c r="V364" s="570"/>
      <c r="W364" s="570"/>
      <c r="X364" s="570"/>
      <c r="Y364" s="570"/>
      <c r="Z364" s="570"/>
      <c r="AA364" s="558"/>
      <c r="AB364" s="558"/>
      <c r="AC364" s="558"/>
    </row>
    <row r="365" spans="1:68" ht="14.25" hidden="1" customHeight="1" x14ac:dyDescent="0.25">
      <c r="A365" s="569" t="s">
        <v>103</v>
      </c>
      <c r="B365" s="570"/>
      <c r="C365" s="570"/>
      <c r="D365" s="570"/>
      <c r="E365" s="570"/>
      <c r="F365" s="570"/>
      <c r="G365" s="570"/>
      <c r="H365" s="570"/>
      <c r="I365" s="570"/>
      <c r="J365" s="570"/>
      <c r="K365" s="570"/>
      <c r="L365" s="570"/>
      <c r="M365" s="570"/>
      <c r="N365" s="570"/>
      <c r="O365" s="570"/>
      <c r="P365" s="570"/>
      <c r="Q365" s="570"/>
      <c r="R365" s="570"/>
      <c r="S365" s="570"/>
      <c r="T365" s="570"/>
      <c r="U365" s="570"/>
      <c r="V365" s="570"/>
      <c r="W365" s="570"/>
      <c r="X365" s="570"/>
      <c r="Y365" s="570"/>
      <c r="Z365" s="570"/>
      <c r="AA365" s="559"/>
      <c r="AB365" s="559"/>
      <c r="AC365" s="559"/>
    </row>
    <row r="366" spans="1:68" ht="37.5" hidden="1" customHeight="1" x14ac:dyDescent="0.25">
      <c r="A366" s="54" t="s">
        <v>580</v>
      </c>
      <c r="B366" s="54" t="s">
        <v>581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6"/>
      <c r="R366" s="576"/>
      <c r="S366" s="576"/>
      <c r="T366" s="577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583</v>
      </c>
      <c r="B367" s="54" t="s">
        <v>584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6"/>
      <c r="R367" s="576"/>
      <c r="S367" s="576"/>
      <c r="T367" s="577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586</v>
      </c>
      <c r="B368" s="54" t="s">
        <v>587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6"/>
      <c r="R368" s="576"/>
      <c r="S368" s="576"/>
      <c r="T368" s="577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588</v>
      </c>
      <c r="B369" s="54" t="s">
        <v>589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6"/>
      <c r="R369" s="576"/>
      <c r="S369" s="576"/>
      <c r="T369" s="577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92"/>
      <c r="B370" s="570"/>
      <c r="C370" s="570"/>
      <c r="D370" s="570"/>
      <c r="E370" s="570"/>
      <c r="F370" s="570"/>
      <c r="G370" s="570"/>
      <c r="H370" s="570"/>
      <c r="I370" s="570"/>
      <c r="J370" s="570"/>
      <c r="K370" s="570"/>
      <c r="L370" s="570"/>
      <c r="M370" s="570"/>
      <c r="N370" s="570"/>
      <c r="O370" s="593"/>
      <c r="P370" s="571" t="s">
        <v>72</v>
      </c>
      <c r="Q370" s="572"/>
      <c r="R370" s="572"/>
      <c r="S370" s="572"/>
      <c r="T370" s="572"/>
      <c r="U370" s="572"/>
      <c r="V370" s="573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0"/>
      <c r="B371" s="570"/>
      <c r="C371" s="570"/>
      <c r="D371" s="570"/>
      <c r="E371" s="570"/>
      <c r="F371" s="570"/>
      <c r="G371" s="570"/>
      <c r="H371" s="570"/>
      <c r="I371" s="570"/>
      <c r="J371" s="570"/>
      <c r="K371" s="570"/>
      <c r="L371" s="570"/>
      <c r="M371" s="570"/>
      <c r="N371" s="570"/>
      <c r="O371" s="593"/>
      <c r="P371" s="571" t="s">
        <v>72</v>
      </c>
      <c r="Q371" s="572"/>
      <c r="R371" s="572"/>
      <c r="S371" s="572"/>
      <c r="T371" s="572"/>
      <c r="U371" s="572"/>
      <c r="V371" s="573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69" t="s">
        <v>64</v>
      </c>
      <c r="B372" s="570"/>
      <c r="C372" s="570"/>
      <c r="D372" s="570"/>
      <c r="E372" s="570"/>
      <c r="F372" s="570"/>
      <c r="G372" s="570"/>
      <c r="H372" s="570"/>
      <c r="I372" s="570"/>
      <c r="J372" s="570"/>
      <c r="K372" s="570"/>
      <c r="L372" s="570"/>
      <c r="M372" s="570"/>
      <c r="N372" s="570"/>
      <c r="O372" s="570"/>
      <c r="P372" s="570"/>
      <c r="Q372" s="570"/>
      <c r="R372" s="570"/>
      <c r="S372" s="570"/>
      <c r="T372" s="570"/>
      <c r="U372" s="570"/>
      <c r="V372" s="570"/>
      <c r="W372" s="570"/>
      <c r="X372" s="570"/>
      <c r="Y372" s="570"/>
      <c r="Z372" s="570"/>
      <c r="AA372" s="559"/>
      <c r="AB372" s="559"/>
      <c r="AC372" s="559"/>
    </row>
    <row r="373" spans="1:68" ht="27" hidden="1" customHeight="1" x14ac:dyDescent="0.25">
      <c r="A373" s="54" t="s">
        <v>590</v>
      </c>
      <c r="B373" s="54" t="s">
        <v>591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5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6"/>
      <c r="R373" s="576"/>
      <c r="S373" s="576"/>
      <c r="T373" s="577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2"/>
      <c r="B374" s="570"/>
      <c r="C374" s="570"/>
      <c r="D374" s="570"/>
      <c r="E374" s="570"/>
      <c r="F374" s="570"/>
      <c r="G374" s="570"/>
      <c r="H374" s="570"/>
      <c r="I374" s="570"/>
      <c r="J374" s="570"/>
      <c r="K374" s="570"/>
      <c r="L374" s="570"/>
      <c r="M374" s="570"/>
      <c r="N374" s="570"/>
      <c r="O374" s="593"/>
      <c r="P374" s="571" t="s">
        <v>72</v>
      </c>
      <c r="Q374" s="572"/>
      <c r="R374" s="572"/>
      <c r="S374" s="572"/>
      <c r="T374" s="572"/>
      <c r="U374" s="572"/>
      <c r="V374" s="573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0"/>
      <c r="B375" s="570"/>
      <c r="C375" s="570"/>
      <c r="D375" s="570"/>
      <c r="E375" s="570"/>
      <c r="F375" s="570"/>
      <c r="G375" s="570"/>
      <c r="H375" s="570"/>
      <c r="I375" s="570"/>
      <c r="J375" s="570"/>
      <c r="K375" s="570"/>
      <c r="L375" s="570"/>
      <c r="M375" s="570"/>
      <c r="N375" s="570"/>
      <c r="O375" s="593"/>
      <c r="P375" s="571" t="s">
        <v>72</v>
      </c>
      <c r="Q375" s="572"/>
      <c r="R375" s="572"/>
      <c r="S375" s="572"/>
      <c r="T375" s="572"/>
      <c r="U375" s="572"/>
      <c r="V375" s="573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69" t="s">
        <v>74</v>
      </c>
      <c r="B376" s="570"/>
      <c r="C376" s="570"/>
      <c r="D376" s="570"/>
      <c r="E376" s="570"/>
      <c r="F376" s="570"/>
      <c r="G376" s="570"/>
      <c r="H376" s="570"/>
      <c r="I376" s="570"/>
      <c r="J376" s="570"/>
      <c r="K376" s="570"/>
      <c r="L376" s="570"/>
      <c r="M376" s="570"/>
      <c r="N376" s="570"/>
      <c r="O376" s="570"/>
      <c r="P376" s="570"/>
      <c r="Q376" s="570"/>
      <c r="R376" s="570"/>
      <c r="S376" s="570"/>
      <c r="T376" s="570"/>
      <c r="U376" s="570"/>
      <c r="V376" s="570"/>
      <c r="W376" s="570"/>
      <c r="X376" s="570"/>
      <c r="Y376" s="570"/>
      <c r="Z376" s="570"/>
      <c r="AA376" s="559"/>
      <c r="AB376" s="559"/>
      <c r="AC376" s="559"/>
    </row>
    <row r="377" spans="1:68" ht="27" hidden="1" customHeight="1" x14ac:dyDescent="0.25">
      <c r="A377" s="54" t="s">
        <v>593</v>
      </c>
      <c r="B377" s="54" t="s">
        <v>594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6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6"/>
      <c r="R377" s="576"/>
      <c r="S377" s="576"/>
      <c r="T377" s="577"/>
      <c r="U377" s="34"/>
      <c r="V377" s="34"/>
      <c r="W377" s="35" t="s">
        <v>70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596</v>
      </c>
      <c r="B378" s="54" t="s">
        <v>597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6"/>
      <c r="R378" s="576"/>
      <c r="S378" s="576"/>
      <c r="T378" s="577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2"/>
      <c r="B379" s="570"/>
      <c r="C379" s="570"/>
      <c r="D379" s="570"/>
      <c r="E379" s="570"/>
      <c r="F379" s="570"/>
      <c r="G379" s="570"/>
      <c r="H379" s="570"/>
      <c r="I379" s="570"/>
      <c r="J379" s="570"/>
      <c r="K379" s="570"/>
      <c r="L379" s="570"/>
      <c r="M379" s="570"/>
      <c r="N379" s="570"/>
      <c r="O379" s="593"/>
      <c r="P379" s="571" t="s">
        <v>72</v>
      </c>
      <c r="Q379" s="572"/>
      <c r="R379" s="572"/>
      <c r="S379" s="572"/>
      <c r="T379" s="572"/>
      <c r="U379" s="572"/>
      <c r="V379" s="573"/>
      <c r="W379" s="37" t="s">
        <v>73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hidden="1" x14ac:dyDescent="0.2">
      <c r="A380" s="570"/>
      <c r="B380" s="570"/>
      <c r="C380" s="570"/>
      <c r="D380" s="570"/>
      <c r="E380" s="570"/>
      <c r="F380" s="570"/>
      <c r="G380" s="570"/>
      <c r="H380" s="570"/>
      <c r="I380" s="570"/>
      <c r="J380" s="570"/>
      <c r="K380" s="570"/>
      <c r="L380" s="570"/>
      <c r="M380" s="570"/>
      <c r="N380" s="570"/>
      <c r="O380" s="593"/>
      <c r="P380" s="571" t="s">
        <v>72</v>
      </c>
      <c r="Q380" s="572"/>
      <c r="R380" s="572"/>
      <c r="S380" s="572"/>
      <c r="T380" s="572"/>
      <c r="U380" s="572"/>
      <c r="V380" s="573"/>
      <c r="W380" s="37" t="s">
        <v>70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hidden="1" customHeight="1" x14ac:dyDescent="0.25">
      <c r="A381" s="569" t="s">
        <v>174</v>
      </c>
      <c r="B381" s="570"/>
      <c r="C381" s="570"/>
      <c r="D381" s="570"/>
      <c r="E381" s="570"/>
      <c r="F381" s="570"/>
      <c r="G381" s="570"/>
      <c r="H381" s="570"/>
      <c r="I381" s="570"/>
      <c r="J381" s="570"/>
      <c r="K381" s="570"/>
      <c r="L381" s="570"/>
      <c r="M381" s="570"/>
      <c r="N381" s="570"/>
      <c r="O381" s="570"/>
      <c r="P381" s="570"/>
      <c r="Q381" s="570"/>
      <c r="R381" s="570"/>
      <c r="S381" s="570"/>
      <c r="T381" s="570"/>
      <c r="U381" s="570"/>
      <c r="V381" s="570"/>
      <c r="W381" s="570"/>
      <c r="X381" s="570"/>
      <c r="Y381" s="570"/>
      <c r="Z381" s="570"/>
      <c r="AA381" s="559"/>
      <c r="AB381" s="559"/>
      <c r="AC381" s="559"/>
    </row>
    <row r="382" spans="1:68" ht="27" hidden="1" customHeight="1" x14ac:dyDescent="0.25">
      <c r="A382" s="54" t="s">
        <v>598</v>
      </c>
      <c r="B382" s="54" t="s">
        <v>599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4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6"/>
      <c r="R382" s="576"/>
      <c r="S382" s="576"/>
      <c r="T382" s="577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2"/>
      <c r="B383" s="570"/>
      <c r="C383" s="570"/>
      <c r="D383" s="570"/>
      <c r="E383" s="570"/>
      <c r="F383" s="570"/>
      <c r="G383" s="570"/>
      <c r="H383" s="570"/>
      <c r="I383" s="570"/>
      <c r="J383" s="570"/>
      <c r="K383" s="570"/>
      <c r="L383" s="570"/>
      <c r="M383" s="570"/>
      <c r="N383" s="570"/>
      <c r="O383" s="593"/>
      <c r="P383" s="571" t="s">
        <v>72</v>
      </c>
      <c r="Q383" s="572"/>
      <c r="R383" s="572"/>
      <c r="S383" s="572"/>
      <c r="T383" s="572"/>
      <c r="U383" s="572"/>
      <c r="V383" s="573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0"/>
      <c r="B384" s="570"/>
      <c r="C384" s="570"/>
      <c r="D384" s="570"/>
      <c r="E384" s="570"/>
      <c r="F384" s="570"/>
      <c r="G384" s="570"/>
      <c r="H384" s="570"/>
      <c r="I384" s="570"/>
      <c r="J384" s="570"/>
      <c r="K384" s="570"/>
      <c r="L384" s="570"/>
      <c r="M384" s="570"/>
      <c r="N384" s="570"/>
      <c r="O384" s="593"/>
      <c r="P384" s="571" t="s">
        <v>72</v>
      </c>
      <c r="Q384" s="572"/>
      <c r="R384" s="572"/>
      <c r="S384" s="572"/>
      <c r="T384" s="572"/>
      <c r="U384" s="572"/>
      <c r="V384" s="573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0" t="s">
        <v>601</v>
      </c>
      <c r="B385" s="641"/>
      <c r="C385" s="641"/>
      <c r="D385" s="641"/>
      <c r="E385" s="641"/>
      <c r="F385" s="641"/>
      <c r="G385" s="641"/>
      <c r="H385" s="641"/>
      <c r="I385" s="641"/>
      <c r="J385" s="641"/>
      <c r="K385" s="641"/>
      <c r="L385" s="641"/>
      <c r="M385" s="641"/>
      <c r="N385" s="641"/>
      <c r="O385" s="641"/>
      <c r="P385" s="641"/>
      <c r="Q385" s="641"/>
      <c r="R385" s="641"/>
      <c r="S385" s="641"/>
      <c r="T385" s="641"/>
      <c r="U385" s="641"/>
      <c r="V385" s="641"/>
      <c r="W385" s="641"/>
      <c r="X385" s="641"/>
      <c r="Y385" s="641"/>
      <c r="Z385" s="641"/>
      <c r="AA385" s="48"/>
      <c r="AB385" s="48"/>
      <c r="AC385" s="48"/>
    </row>
    <row r="386" spans="1:68" ht="16.5" hidden="1" customHeight="1" x14ac:dyDescent="0.25">
      <c r="A386" s="574" t="s">
        <v>602</v>
      </c>
      <c r="B386" s="570"/>
      <c r="C386" s="570"/>
      <c r="D386" s="570"/>
      <c r="E386" s="570"/>
      <c r="F386" s="570"/>
      <c r="G386" s="570"/>
      <c r="H386" s="570"/>
      <c r="I386" s="570"/>
      <c r="J386" s="570"/>
      <c r="K386" s="570"/>
      <c r="L386" s="570"/>
      <c r="M386" s="570"/>
      <c r="N386" s="570"/>
      <c r="O386" s="570"/>
      <c r="P386" s="570"/>
      <c r="Q386" s="570"/>
      <c r="R386" s="570"/>
      <c r="S386" s="570"/>
      <c r="T386" s="570"/>
      <c r="U386" s="570"/>
      <c r="V386" s="570"/>
      <c r="W386" s="570"/>
      <c r="X386" s="570"/>
      <c r="Y386" s="570"/>
      <c r="Z386" s="570"/>
      <c r="AA386" s="558"/>
      <c r="AB386" s="558"/>
      <c r="AC386" s="558"/>
    </row>
    <row r="387" spans="1:68" ht="14.25" hidden="1" customHeight="1" x14ac:dyDescent="0.25">
      <c r="A387" s="569" t="s">
        <v>64</v>
      </c>
      <c r="B387" s="570"/>
      <c r="C387" s="570"/>
      <c r="D387" s="570"/>
      <c r="E387" s="570"/>
      <c r="F387" s="570"/>
      <c r="G387" s="570"/>
      <c r="H387" s="570"/>
      <c r="I387" s="570"/>
      <c r="J387" s="570"/>
      <c r="K387" s="570"/>
      <c r="L387" s="570"/>
      <c r="M387" s="570"/>
      <c r="N387" s="570"/>
      <c r="O387" s="570"/>
      <c r="P387" s="570"/>
      <c r="Q387" s="570"/>
      <c r="R387" s="570"/>
      <c r="S387" s="570"/>
      <c r="T387" s="570"/>
      <c r="U387" s="570"/>
      <c r="V387" s="570"/>
      <c r="W387" s="570"/>
      <c r="X387" s="570"/>
      <c r="Y387" s="570"/>
      <c r="Z387" s="570"/>
      <c r="AA387" s="559"/>
      <c r="AB387" s="559"/>
      <c r="AC387" s="559"/>
    </row>
    <row r="388" spans="1:68" ht="27" hidden="1" customHeight="1" x14ac:dyDescent="0.25">
      <c r="A388" s="54" t="s">
        <v>603</v>
      </c>
      <c r="B388" s="54" t="s">
        <v>604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8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6"/>
      <c r="R388" s="576"/>
      <c r="S388" s="576"/>
      <c r="T388" s="577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606</v>
      </c>
      <c r="B389" s="54" t="s">
        <v>607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6"/>
      <c r="R389" s="576"/>
      <c r="S389" s="576"/>
      <c r="T389" s="577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606</v>
      </c>
      <c r="B390" s="54" t="s">
        <v>609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6"/>
      <c r="R390" s="576"/>
      <c r="S390" s="576"/>
      <c r="T390" s="577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6"/>
      <c r="R391" s="576"/>
      <c r="S391" s="576"/>
      <c r="T391" s="577"/>
      <c r="U391" s="34"/>
      <c r="V391" s="34"/>
      <c r="W391" s="35" t="s">
        <v>70</v>
      </c>
      <c r="X391" s="563">
        <v>12</v>
      </c>
      <c r="Y391" s="564">
        <f t="shared" si="57"/>
        <v>16.200000000000003</v>
      </c>
      <c r="Z391" s="36">
        <f>IFERROR(IF(Y391=0,"",ROUNDUP(Y391/H391,0)*0.00902),"")</f>
        <v>2.7060000000000001E-2</v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12.466666666666667</v>
      </c>
      <c r="BN391" s="64">
        <f t="shared" si="59"/>
        <v>16.830000000000002</v>
      </c>
      <c r="BO391" s="64">
        <f t="shared" si="60"/>
        <v>1.6835016835016831E-2</v>
      </c>
      <c r="BP391" s="64">
        <f t="shared" si="61"/>
        <v>2.2727272727272731E-2</v>
      </c>
    </row>
    <row r="392" spans="1:68" ht="27" hidden="1" customHeight="1" x14ac:dyDescent="0.25">
      <c r="A392" s="54" t="s">
        <v>613</v>
      </c>
      <c r="B392" s="54" t="s">
        <v>614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6"/>
      <c r="R392" s="576"/>
      <c r="S392" s="576"/>
      <c r="T392" s="577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615</v>
      </c>
      <c r="B393" s="54" t="s">
        <v>616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6"/>
      <c r="R393" s="576"/>
      <c r="S393" s="576"/>
      <c r="T393" s="577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6"/>
      <c r="R394" s="576"/>
      <c r="S394" s="576"/>
      <c r="T394" s="577"/>
      <c r="U394" s="34"/>
      <c r="V394" s="34"/>
      <c r="W394" s="35" t="s">
        <v>70</v>
      </c>
      <c r="X394" s="563">
        <v>6.3</v>
      </c>
      <c r="Y394" s="564">
        <f t="shared" si="57"/>
        <v>6.3000000000000007</v>
      </c>
      <c r="Z394" s="36">
        <f t="shared" si="62"/>
        <v>1.506E-2</v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6.6899999999999995</v>
      </c>
      <c r="BN394" s="64">
        <f t="shared" si="59"/>
        <v>6.69</v>
      </c>
      <c r="BO394" s="64">
        <f t="shared" si="60"/>
        <v>1.2820512820512822E-2</v>
      </c>
      <c r="BP394" s="64">
        <f t="shared" si="61"/>
        <v>1.2820512820512822E-2</v>
      </c>
    </row>
    <row r="395" spans="1:68" ht="27" hidden="1" customHeight="1" x14ac:dyDescent="0.25">
      <c r="A395" s="54" t="s">
        <v>620</v>
      </c>
      <c r="B395" s="54" t="s">
        <v>621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6"/>
      <c r="R395" s="576"/>
      <c r="S395" s="576"/>
      <c r="T395" s="577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6"/>
      <c r="R396" s="576"/>
      <c r="S396" s="576"/>
      <c r="T396" s="577"/>
      <c r="U396" s="34"/>
      <c r="V396" s="34"/>
      <c r="W396" s="35" t="s">
        <v>70</v>
      </c>
      <c r="X396" s="563">
        <v>4.1999999999999993</v>
      </c>
      <c r="Y396" s="564">
        <f t="shared" si="57"/>
        <v>4.2</v>
      </c>
      <c r="Z396" s="36">
        <f t="shared" si="62"/>
        <v>1.004E-2</v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4.4599999999999991</v>
      </c>
      <c r="BN396" s="64">
        <f t="shared" si="59"/>
        <v>4.46</v>
      </c>
      <c r="BO396" s="64">
        <f t="shared" si="60"/>
        <v>8.5470085470085461E-3</v>
      </c>
      <c r="BP396" s="64">
        <f t="shared" si="61"/>
        <v>8.5470085470085479E-3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6"/>
      <c r="R397" s="576"/>
      <c r="S397" s="576"/>
      <c r="T397" s="577"/>
      <c r="U397" s="34"/>
      <c r="V397" s="34"/>
      <c r="W397" s="35" t="s">
        <v>70</v>
      </c>
      <c r="X397" s="563">
        <v>2.1</v>
      </c>
      <c r="Y397" s="564">
        <f t="shared" si="57"/>
        <v>2.1</v>
      </c>
      <c r="Z397" s="36">
        <f t="shared" si="62"/>
        <v>5.0200000000000002E-3</v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2.23</v>
      </c>
      <c r="BN397" s="64">
        <f t="shared" si="59"/>
        <v>2.23</v>
      </c>
      <c r="BO397" s="64">
        <f t="shared" si="60"/>
        <v>4.2735042735042739E-3</v>
      </c>
      <c r="BP397" s="64">
        <f t="shared" si="61"/>
        <v>4.2735042735042739E-3</v>
      </c>
    </row>
    <row r="398" spans="1:68" x14ac:dyDescent="0.2">
      <c r="A398" s="592"/>
      <c r="B398" s="570"/>
      <c r="C398" s="570"/>
      <c r="D398" s="570"/>
      <c r="E398" s="570"/>
      <c r="F398" s="570"/>
      <c r="G398" s="570"/>
      <c r="H398" s="570"/>
      <c r="I398" s="570"/>
      <c r="J398" s="570"/>
      <c r="K398" s="570"/>
      <c r="L398" s="570"/>
      <c r="M398" s="570"/>
      <c r="N398" s="570"/>
      <c r="O398" s="593"/>
      <c r="P398" s="571" t="s">
        <v>72</v>
      </c>
      <c r="Q398" s="572"/>
      <c r="R398" s="572"/>
      <c r="S398" s="572"/>
      <c r="T398" s="572"/>
      <c r="U398" s="572"/>
      <c r="V398" s="573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8.2222222222222214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9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5.7180000000000009E-2</v>
      </c>
      <c r="AA398" s="566"/>
      <c r="AB398" s="566"/>
      <c r="AC398" s="566"/>
    </row>
    <row r="399" spans="1:68" x14ac:dyDescent="0.2">
      <c r="A399" s="570"/>
      <c r="B399" s="570"/>
      <c r="C399" s="570"/>
      <c r="D399" s="570"/>
      <c r="E399" s="570"/>
      <c r="F399" s="570"/>
      <c r="G399" s="570"/>
      <c r="H399" s="570"/>
      <c r="I399" s="570"/>
      <c r="J399" s="570"/>
      <c r="K399" s="570"/>
      <c r="L399" s="570"/>
      <c r="M399" s="570"/>
      <c r="N399" s="570"/>
      <c r="O399" s="593"/>
      <c r="P399" s="571" t="s">
        <v>72</v>
      </c>
      <c r="Q399" s="572"/>
      <c r="R399" s="572"/>
      <c r="S399" s="572"/>
      <c r="T399" s="572"/>
      <c r="U399" s="572"/>
      <c r="V399" s="573"/>
      <c r="W399" s="37" t="s">
        <v>70</v>
      </c>
      <c r="X399" s="565">
        <f>IFERROR(SUM(X388:X397),"0")</f>
        <v>24.6</v>
      </c>
      <c r="Y399" s="565">
        <f>IFERROR(SUM(Y388:Y397),"0")</f>
        <v>28.800000000000004</v>
      </c>
      <c r="Z399" s="37"/>
      <c r="AA399" s="566"/>
      <c r="AB399" s="566"/>
      <c r="AC399" s="566"/>
    </row>
    <row r="400" spans="1:68" ht="14.25" hidden="1" customHeight="1" x14ac:dyDescent="0.25">
      <c r="A400" s="569" t="s">
        <v>74</v>
      </c>
      <c r="B400" s="570"/>
      <c r="C400" s="570"/>
      <c r="D400" s="570"/>
      <c r="E400" s="570"/>
      <c r="F400" s="570"/>
      <c r="G400" s="570"/>
      <c r="H400" s="570"/>
      <c r="I400" s="570"/>
      <c r="J400" s="570"/>
      <c r="K400" s="570"/>
      <c r="L400" s="570"/>
      <c r="M400" s="570"/>
      <c r="N400" s="570"/>
      <c r="O400" s="570"/>
      <c r="P400" s="570"/>
      <c r="Q400" s="570"/>
      <c r="R400" s="570"/>
      <c r="S400" s="570"/>
      <c r="T400" s="570"/>
      <c r="U400" s="570"/>
      <c r="V400" s="570"/>
      <c r="W400" s="570"/>
      <c r="X400" s="570"/>
      <c r="Y400" s="570"/>
      <c r="Z400" s="570"/>
      <c r="AA400" s="559"/>
      <c r="AB400" s="559"/>
      <c r="AC400" s="559"/>
    </row>
    <row r="401" spans="1:68" ht="27" hidden="1" customHeight="1" x14ac:dyDescent="0.25">
      <c r="A401" s="54" t="s">
        <v>628</v>
      </c>
      <c r="B401" s="54" t="s">
        <v>629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7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6"/>
      <c r="R401" s="576"/>
      <c r="S401" s="576"/>
      <c r="T401" s="577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631</v>
      </c>
      <c r="B402" s="54" t="s">
        <v>632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6"/>
      <c r="R402" s="576"/>
      <c r="S402" s="576"/>
      <c r="T402" s="577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2"/>
      <c r="B403" s="570"/>
      <c r="C403" s="570"/>
      <c r="D403" s="570"/>
      <c r="E403" s="570"/>
      <c r="F403" s="570"/>
      <c r="G403" s="570"/>
      <c r="H403" s="570"/>
      <c r="I403" s="570"/>
      <c r="J403" s="570"/>
      <c r="K403" s="570"/>
      <c r="L403" s="570"/>
      <c r="M403" s="570"/>
      <c r="N403" s="570"/>
      <c r="O403" s="593"/>
      <c r="P403" s="571" t="s">
        <v>72</v>
      </c>
      <c r="Q403" s="572"/>
      <c r="R403" s="572"/>
      <c r="S403" s="572"/>
      <c r="T403" s="572"/>
      <c r="U403" s="572"/>
      <c r="V403" s="573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0"/>
      <c r="B404" s="570"/>
      <c r="C404" s="570"/>
      <c r="D404" s="570"/>
      <c r="E404" s="570"/>
      <c r="F404" s="570"/>
      <c r="G404" s="570"/>
      <c r="H404" s="570"/>
      <c r="I404" s="570"/>
      <c r="J404" s="570"/>
      <c r="K404" s="570"/>
      <c r="L404" s="570"/>
      <c r="M404" s="570"/>
      <c r="N404" s="570"/>
      <c r="O404" s="593"/>
      <c r="P404" s="571" t="s">
        <v>72</v>
      </c>
      <c r="Q404" s="572"/>
      <c r="R404" s="572"/>
      <c r="S404" s="572"/>
      <c r="T404" s="572"/>
      <c r="U404" s="572"/>
      <c r="V404" s="573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4" t="s">
        <v>634</v>
      </c>
      <c r="B405" s="570"/>
      <c r="C405" s="570"/>
      <c r="D405" s="570"/>
      <c r="E405" s="570"/>
      <c r="F405" s="570"/>
      <c r="G405" s="570"/>
      <c r="H405" s="570"/>
      <c r="I405" s="570"/>
      <c r="J405" s="570"/>
      <c r="K405" s="570"/>
      <c r="L405" s="570"/>
      <c r="M405" s="570"/>
      <c r="N405" s="570"/>
      <c r="O405" s="570"/>
      <c r="P405" s="570"/>
      <c r="Q405" s="570"/>
      <c r="R405" s="570"/>
      <c r="S405" s="570"/>
      <c r="T405" s="570"/>
      <c r="U405" s="570"/>
      <c r="V405" s="570"/>
      <c r="W405" s="570"/>
      <c r="X405" s="570"/>
      <c r="Y405" s="570"/>
      <c r="Z405" s="570"/>
      <c r="AA405" s="558"/>
      <c r="AB405" s="558"/>
      <c r="AC405" s="558"/>
    </row>
    <row r="406" spans="1:68" ht="14.25" hidden="1" customHeight="1" x14ac:dyDescent="0.25">
      <c r="A406" s="569" t="s">
        <v>139</v>
      </c>
      <c r="B406" s="570"/>
      <c r="C406" s="570"/>
      <c r="D406" s="570"/>
      <c r="E406" s="570"/>
      <c r="F406" s="570"/>
      <c r="G406" s="570"/>
      <c r="H406" s="570"/>
      <c r="I406" s="570"/>
      <c r="J406" s="570"/>
      <c r="K406" s="570"/>
      <c r="L406" s="570"/>
      <c r="M406" s="570"/>
      <c r="N406" s="570"/>
      <c r="O406" s="570"/>
      <c r="P406" s="570"/>
      <c r="Q406" s="570"/>
      <c r="R406" s="570"/>
      <c r="S406" s="570"/>
      <c r="T406" s="570"/>
      <c r="U406" s="570"/>
      <c r="V406" s="570"/>
      <c r="W406" s="570"/>
      <c r="X406" s="570"/>
      <c r="Y406" s="570"/>
      <c r="Z406" s="570"/>
      <c r="AA406" s="559"/>
      <c r="AB406" s="559"/>
      <c r="AC406" s="559"/>
    </row>
    <row r="407" spans="1:68" ht="27" hidden="1" customHeight="1" x14ac:dyDescent="0.25">
      <c r="A407" s="54" t="s">
        <v>635</v>
      </c>
      <c r="B407" s="54" t="s">
        <v>636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4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6"/>
      <c r="R407" s="576"/>
      <c r="S407" s="576"/>
      <c r="T407" s="577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2"/>
      <c r="B408" s="570"/>
      <c r="C408" s="570"/>
      <c r="D408" s="570"/>
      <c r="E408" s="570"/>
      <c r="F408" s="570"/>
      <c r="G408" s="570"/>
      <c r="H408" s="570"/>
      <c r="I408" s="570"/>
      <c r="J408" s="570"/>
      <c r="K408" s="570"/>
      <c r="L408" s="570"/>
      <c r="M408" s="570"/>
      <c r="N408" s="570"/>
      <c r="O408" s="593"/>
      <c r="P408" s="571" t="s">
        <v>72</v>
      </c>
      <c r="Q408" s="572"/>
      <c r="R408" s="572"/>
      <c r="S408" s="572"/>
      <c r="T408" s="572"/>
      <c r="U408" s="572"/>
      <c r="V408" s="573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0"/>
      <c r="B409" s="570"/>
      <c r="C409" s="570"/>
      <c r="D409" s="570"/>
      <c r="E409" s="570"/>
      <c r="F409" s="570"/>
      <c r="G409" s="570"/>
      <c r="H409" s="570"/>
      <c r="I409" s="570"/>
      <c r="J409" s="570"/>
      <c r="K409" s="570"/>
      <c r="L409" s="570"/>
      <c r="M409" s="570"/>
      <c r="N409" s="570"/>
      <c r="O409" s="593"/>
      <c r="P409" s="571" t="s">
        <v>72</v>
      </c>
      <c r="Q409" s="572"/>
      <c r="R409" s="572"/>
      <c r="S409" s="572"/>
      <c r="T409" s="572"/>
      <c r="U409" s="572"/>
      <c r="V409" s="573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69" t="s">
        <v>64</v>
      </c>
      <c r="B410" s="570"/>
      <c r="C410" s="570"/>
      <c r="D410" s="570"/>
      <c r="E410" s="570"/>
      <c r="F410" s="570"/>
      <c r="G410" s="570"/>
      <c r="H410" s="570"/>
      <c r="I410" s="570"/>
      <c r="J410" s="570"/>
      <c r="K410" s="570"/>
      <c r="L410" s="570"/>
      <c r="M410" s="570"/>
      <c r="N410" s="570"/>
      <c r="O410" s="570"/>
      <c r="P410" s="570"/>
      <c r="Q410" s="570"/>
      <c r="R410" s="570"/>
      <c r="S410" s="570"/>
      <c r="T410" s="570"/>
      <c r="U410" s="570"/>
      <c r="V410" s="570"/>
      <c r="W410" s="570"/>
      <c r="X410" s="570"/>
      <c r="Y410" s="570"/>
      <c r="Z410" s="570"/>
      <c r="AA410" s="559"/>
      <c r="AB410" s="559"/>
      <c r="AC410" s="559"/>
    </row>
    <row r="411" spans="1:68" ht="27" hidden="1" customHeight="1" x14ac:dyDescent="0.25">
      <c r="A411" s="54" t="s">
        <v>638</v>
      </c>
      <c r="B411" s="54" t="s">
        <v>639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1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6"/>
      <c r="R411" s="576"/>
      <c r="S411" s="576"/>
      <c r="T411" s="577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641</v>
      </c>
      <c r="B412" s="54" t="s">
        <v>642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6"/>
      <c r="R412" s="576"/>
      <c r="S412" s="576"/>
      <c r="T412" s="577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644</v>
      </c>
      <c r="B413" s="54" t="s">
        <v>645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6"/>
      <c r="R413" s="576"/>
      <c r="S413" s="576"/>
      <c r="T413" s="577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6"/>
      <c r="R414" s="576"/>
      <c r="S414" s="576"/>
      <c r="T414" s="577"/>
      <c r="U414" s="34"/>
      <c r="V414" s="34"/>
      <c r="W414" s="35" t="s">
        <v>70</v>
      </c>
      <c r="X414" s="563">
        <v>2.1</v>
      </c>
      <c r="Y414" s="564">
        <f>IFERROR(IF(X414="",0,CEILING((X414/$H414),1)*$H414),"")</f>
        <v>2.1</v>
      </c>
      <c r="Z414" s="36">
        <f>IFERROR(IF(Y414=0,"",ROUNDUP(Y414/H414,0)*0.00502),"")</f>
        <v>5.0200000000000002E-3</v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2.23</v>
      </c>
      <c r="BN414" s="64">
        <f>IFERROR(Y414*I414/H414,"0")</f>
        <v>2.23</v>
      </c>
      <c r="BO414" s="64">
        <f>IFERROR(1/J414*(X414/H414),"0")</f>
        <v>4.2735042735042739E-3</v>
      </c>
      <c r="BP414" s="64">
        <f>IFERROR(1/J414*(Y414/H414),"0")</f>
        <v>4.2735042735042739E-3</v>
      </c>
    </row>
    <row r="415" spans="1:68" x14ac:dyDescent="0.2">
      <c r="A415" s="592"/>
      <c r="B415" s="570"/>
      <c r="C415" s="570"/>
      <c r="D415" s="570"/>
      <c r="E415" s="570"/>
      <c r="F415" s="570"/>
      <c r="G415" s="570"/>
      <c r="H415" s="570"/>
      <c r="I415" s="570"/>
      <c r="J415" s="570"/>
      <c r="K415" s="570"/>
      <c r="L415" s="570"/>
      <c r="M415" s="570"/>
      <c r="N415" s="570"/>
      <c r="O415" s="593"/>
      <c r="P415" s="571" t="s">
        <v>72</v>
      </c>
      <c r="Q415" s="572"/>
      <c r="R415" s="572"/>
      <c r="S415" s="572"/>
      <c r="T415" s="572"/>
      <c r="U415" s="572"/>
      <c r="V415" s="573"/>
      <c r="W415" s="37" t="s">
        <v>73</v>
      </c>
      <c r="X415" s="565">
        <f>IFERROR(X411/H411,"0")+IFERROR(X412/H412,"0")+IFERROR(X413/H413,"0")+IFERROR(X414/H414,"0")</f>
        <v>1</v>
      </c>
      <c r="Y415" s="565">
        <f>IFERROR(Y411/H411,"0")+IFERROR(Y412/H412,"0")+IFERROR(Y413/H413,"0")+IFERROR(Y414/H414,"0")</f>
        <v>1</v>
      </c>
      <c r="Z415" s="565">
        <f>IFERROR(IF(Z411="",0,Z411),"0")+IFERROR(IF(Z412="",0,Z412),"0")+IFERROR(IF(Z413="",0,Z413),"0")+IFERROR(IF(Z414="",0,Z414),"0")</f>
        <v>5.0200000000000002E-3</v>
      </c>
      <c r="AA415" s="566"/>
      <c r="AB415" s="566"/>
      <c r="AC415" s="566"/>
    </row>
    <row r="416" spans="1:68" x14ac:dyDescent="0.2">
      <c r="A416" s="570"/>
      <c r="B416" s="570"/>
      <c r="C416" s="570"/>
      <c r="D416" s="570"/>
      <c r="E416" s="570"/>
      <c r="F416" s="570"/>
      <c r="G416" s="570"/>
      <c r="H416" s="570"/>
      <c r="I416" s="570"/>
      <c r="J416" s="570"/>
      <c r="K416" s="570"/>
      <c r="L416" s="570"/>
      <c r="M416" s="570"/>
      <c r="N416" s="570"/>
      <c r="O416" s="593"/>
      <c r="P416" s="571" t="s">
        <v>72</v>
      </c>
      <c r="Q416" s="572"/>
      <c r="R416" s="572"/>
      <c r="S416" s="572"/>
      <c r="T416" s="572"/>
      <c r="U416" s="572"/>
      <c r="V416" s="573"/>
      <c r="W416" s="37" t="s">
        <v>70</v>
      </c>
      <c r="X416" s="565">
        <f>IFERROR(SUM(X411:X414),"0")</f>
        <v>2.1</v>
      </c>
      <c r="Y416" s="565">
        <f>IFERROR(SUM(Y411:Y414),"0")</f>
        <v>2.1</v>
      </c>
      <c r="Z416" s="37"/>
      <c r="AA416" s="566"/>
      <c r="AB416" s="566"/>
      <c r="AC416" s="566"/>
    </row>
    <row r="417" spans="1:68" ht="16.5" hidden="1" customHeight="1" x14ac:dyDescent="0.25">
      <c r="A417" s="574" t="s">
        <v>649</v>
      </c>
      <c r="B417" s="570"/>
      <c r="C417" s="570"/>
      <c r="D417" s="570"/>
      <c r="E417" s="570"/>
      <c r="F417" s="570"/>
      <c r="G417" s="570"/>
      <c r="H417" s="570"/>
      <c r="I417" s="570"/>
      <c r="J417" s="570"/>
      <c r="K417" s="570"/>
      <c r="L417" s="570"/>
      <c r="M417" s="570"/>
      <c r="N417" s="570"/>
      <c r="O417" s="570"/>
      <c r="P417" s="570"/>
      <c r="Q417" s="570"/>
      <c r="R417" s="570"/>
      <c r="S417" s="570"/>
      <c r="T417" s="570"/>
      <c r="U417" s="570"/>
      <c r="V417" s="570"/>
      <c r="W417" s="570"/>
      <c r="X417" s="570"/>
      <c r="Y417" s="570"/>
      <c r="Z417" s="570"/>
      <c r="AA417" s="558"/>
      <c r="AB417" s="558"/>
      <c r="AC417" s="558"/>
    </row>
    <row r="418" spans="1:68" ht="14.25" hidden="1" customHeight="1" x14ac:dyDescent="0.25">
      <c r="A418" s="569" t="s">
        <v>64</v>
      </c>
      <c r="B418" s="570"/>
      <c r="C418" s="570"/>
      <c r="D418" s="570"/>
      <c r="E418" s="570"/>
      <c r="F418" s="570"/>
      <c r="G418" s="570"/>
      <c r="H418" s="570"/>
      <c r="I418" s="570"/>
      <c r="J418" s="570"/>
      <c r="K418" s="570"/>
      <c r="L418" s="570"/>
      <c r="M418" s="570"/>
      <c r="N418" s="570"/>
      <c r="O418" s="570"/>
      <c r="P418" s="570"/>
      <c r="Q418" s="570"/>
      <c r="R418" s="570"/>
      <c r="S418" s="570"/>
      <c r="T418" s="570"/>
      <c r="U418" s="570"/>
      <c r="V418" s="570"/>
      <c r="W418" s="570"/>
      <c r="X418" s="570"/>
      <c r="Y418" s="570"/>
      <c r="Z418" s="570"/>
      <c r="AA418" s="559"/>
      <c r="AB418" s="559"/>
      <c r="AC418" s="559"/>
    </row>
    <row r="419" spans="1:68" ht="27" hidden="1" customHeight="1" x14ac:dyDescent="0.25">
      <c r="A419" s="54" t="s">
        <v>650</v>
      </c>
      <c r="B419" s="54" t="s">
        <v>651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6"/>
      <c r="R419" s="576"/>
      <c r="S419" s="576"/>
      <c r="T419" s="577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2"/>
      <c r="B420" s="570"/>
      <c r="C420" s="570"/>
      <c r="D420" s="570"/>
      <c r="E420" s="570"/>
      <c r="F420" s="570"/>
      <c r="G420" s="570"/>
      <c r="H420" s="570"/>
      <c r="I420" s="570"/>
      <c r="J420" s="570"/>
      <c r="K420" s="570"/>
      <c r="L420" s="570"/>
      <c r="M420" s="570"/>
      <c r="N420" s="570"/>
      <c r="O420" s="593"/>
      <c r="P420" s="571" t="s">
        <v>72</v>
      </c>
      <c r="Q420" s="572"/>
      <c r="R420" s="572"/>
      <c r="S420" s="572"/>
      <c r="T420" s="572"/>
      <c r="U420" s="572"/>
      <c r="V420" s="573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0"/>
      <c r="B421" s="570"/>
      <c r="C421" s="570"/>
      <c r="D421" s="570"/>
      <c r="E421" s="570"/>
      <c r="F421" s="570"/>
      <c r="G421" s="570"/>
      <c r="H421" s="570"/>
      <c r="I421" s="570"/>
      <c r="J421" s="570"/>
      <c r="K421" s="570"/>
      <c r="L421" s="570"/>
      <c r="M421" s="570"/>
      <c r="N421" s="570"/>
      <c r="O421" s="593"/>
      <c r="P421" s="571" t="s">
        <v>72</v>
      </c>
      <c r="Q421" s="572"/>
      <c r="R421" s="572"/>
      <c r="S421" s="572"/>
      <c r="T421" s="572"/>
      <c r="U421" s="572"/>
      <c r="V421" s="573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74" t="s">
        <v>653</v>
      </c>
      <c r="B422" s="570"/>
      <c r="C422" s="570"/>
      <c r="D422" s="570"/>
      <c r="E422" s="570"/>
      <c r="F422" s="570"/>
      <c r="G422" s="570"/>
      <c r="H422" s="570"/>
      <c r="I422" s="570"/>
      <c r="J422" s="570"/>
      <c r="K422" s="570"/>
      <c r="L422" s="570"/>
      <c r="M422" s="570"/>
      <c r="N422" s="570"/>
      <c r="O422" s="570"/>
      <c r="P422" s="570"/>
      <c r="Q422" s="570"/>
      <c r="R422" s="570"/>
      <c r="S422" s="570"/>
      <c r="T422" s="570"/>
      <c r="U422" s="570"/>
      <c r="V422" s="570"/>
      <c r="W422" s="570"/>
      <c r="X422" s="570"/>
      <c r="Y422" s="570"/>
      <c r="Z422" s="570"/>
      <c r="AA422" s="558"/>
      <c r="AB422" s="558"/>
      <c r="AC422" s="558"/>
    </row>
    <row r="423" spans="1:68" ht="14.25" hidden="1" customHeight="1" x14ac:dyDescent="0.25">
      <c r="A423" s="569" t="s">
        <v>64</v>
      </c>
      <c r="B423" s="570"/>
      <c r="C423" s="570"/>
      <c r="D423" s="570"/>
      <c r="E423" s="570"/>
      <c r="F423" s="570"/>
      <c r="G423" s="570"/>
      <c r="H423" s="570"/>
      <c r="I423" s="570"/>
      <c r="J423" s="570"/>
      <c r="K423" s="570"/>
      <c r="L423" s="570"/>
      <c r="M423" s="570"/>
      <c r="N423" s="570"/>
      <c r="O423" s="570"/>
      <c r="P423" s="570"/>
      <c r="Q423" s="570"/>
      <c r="R423" s="570"/>
      <c r="S423" s="570"/>
      <c r="T423" s="570"/>
      <c r="U423" s="570"/>
      <c r="V423" s="570"/>
      <c r="W423" s="570"/>
      <c r="X423" s="570"/>
      <c r="Y423" s="570"/>
      <c r="Z423" s="570"/>
      <c r="AA423" s="559"/>
      <c r="AB423" s="559"/>
      <c r="AC423" s="559"/>
    </row>
    <row r="424" spans="1:68" ht="27" hidden="1" customHeight="1" x14ac:dyDescent="0.25">
      <c r="A424" s="54" t="s">
        <v>654</v>
      </c>
      <c r="B424" s="54" t="s">
        <v>655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6"/>
      <c r="R424" s="576"/>
      <c r="S424" s="576"/>
      <c r="T424" s="577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2"/>
      <c r="B425" s="570"/>
      <c r="C425" s="570"/>
      <c r="D425" s="570"/>
      <c r="E425" s="570"/>
      <c r="F425" s="570"/>
      <c r="G425" s="570"/>
      <c r="H425" s="570"/>
      <c r="I425" s="570"/>
      <c r="J425" s="570"/>
      <c r="K425" s="570"/>
      <c r="L425" s="570"/>
      <c r="M425" s="570"/>
      <c r="N425" s="570"/>
      <c r="O425" s="593"/>
      <c r="P425" s="571" t="s">
        <v>72</v>
      </c>
      <c r="Q425" s="572"/>
      <c r="R425" s="572"/>
      <c r="S425" s="572"/>
      <c r="T425" s="572"/>
      <c r="U425" s="572"/>
      <c r="V425" s="573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0"/>
      <c r="B426" s="570"/>
      <c r="C426" s="570"/>
      <c r="D426" s="570"/>
      <c r="E426" s="570"/>
      <c r="F426" s="570"/>
      <c r="G426" s="570"/>
      <c r="H426" s="570"/>
      <c r="I426" s="570"/>
      <c r="J426" s="570"/>
      <c r="K426" s="570"/>
      <c r="L426" s="570"/>
      <c r="M426" s="570"/>
      <c r="N426" s="570"/>
      <c r="O426" s="593"/>
      <c r="P426" s="571" t="s">
        <v>72</v>
      </c>
      <c r="Q426" s="572"/>
      <c r="R426" s="572"/>
      <c r="S426" s="572"/>
      <c r="T426" s="572"/>
      <c r="U426" s="572"/>
      <c r="V426" s="573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0" t="s">
        <v>657</v>
      </c>
      <c r="B427" s="641"/>
      <c r="C427" s="641"/>
      <c r="D427" s="641"/>
      <c r="E427" s="641"/>
      <c r="F427" s="641"/>
      <c r="G427" s="641"/>
      <c r="H427" s="641"/>
      <c r="I427" s="641"/>
      <c r="J427" s="641"/>
      <c r="K427" s="641"/>
      <c r="L427" s="641"/>
      <c r="M427" s="641"/>
      <c r="N427" s="641"/>
      <c r="O427" s="641"/>
      <c r="P427" s="641"/>
      <c r="Q427" s="641"/>
      <c r="R427" s="641"/>
      <c r="S427" s="641"/>
      <c r="T427" s="641"/>
      <c r="U427" s="641"/>
      <c r="V427" s="641"/>
      <c r="W427" s="641"/>
      <c r="X427" s="641"/>
      <c r="Y427" s="641"/>
      <c r="Z427" s="641"/>
      <c r="AA427" s="48"/>
      <c r="AB427" s="48"/>
      <c r="AC427" s="48"/>
    </row>
    <row r="428" spans="1:68" ht="16.5" hidden="1" customHeight="1" x14ac:dyDescent="0.25">
      <c r="A428" s="574" t="s">
        <v>657</v>
      </c>
      <c r="B428" s="570"/>
      <c r="C428" s="570"/>
      <c r="D428" s="570"/>
      <c r="E428" s="570"/>
      <c r="F428" s="570"/>
      <c r="G428" s="570"/>
      <c r="H428" s="570"/>
      <c r="I428" s="570"/>
      <c r="J428" s="570"/>
      <c r="K428" s="570"/>
      <c r="L428" s="570"/>
      <c r="M428" s="570"/>
      <c r="N428" s="570"/>
      <c r="O428" s="570"/>
      <c r="P428" s="570"/>
      <c r="Q428" s="570"/>
      <c r="R428" s="570"/>
      <c r="S428" s="570"/>
      <c r="T428" s="570"/>
      <c r="U428" s="570"/>
      <c r="V428" s="570"/>
      <c r="W428" s="570"/>
      <c r="X428" s="570"/>
      <c r="Y428" s="570"/>
      <c r="Z428" s="570"/>
      <c r="AA428" s="558"/>
      <c r="AB428" s="558"/>
      <c r="AC428" s="558"/>
    </row>
    <row r="429" spans="1:68" ht="14.25" hidden="1" customHeight="1" x14ac:dyDescent="0.25">
      <c r="A429" s="569" t="s">
        <v>103</v>
      </c>
      <c r="B429" s="570"/>
      <c r="C429" s="570"/>
      <c r="D429" s="570"/>
      <c r="E429" s="570"/>
      <c r="F429" s="570"/>
      <c r="G429" s="570"/>
      <c r="H429" s="570"/>
      <c r="I429" s="570"/>
      <c r="J429" s="570"/>
      <c r="K429" s="570"/>
      <c r="L429" s="570"/>
      <c r="M429" s="570"/>
      <c r="N429" s="570"/>
      <c r="O429" s="570"/>
      <c r="P429" s="570"/>
      <c r="Q429" s="570"/>
      <c r="R429" s="570"/>
      <c r="S429" s="570"/>
      <c r="T429" s="570"/>
      <c r="U429" s="570"/>
      <c r="V429" s="570"/>
      <c r="W429" s="570"/>
      <c r="X429" s="570"/>
      <c r="Y429" s="570"/>
      <c r="Z429" s="570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6"/>
      <c r="R430" s="576"/>
      <c r="S430" s="576"/>
      <c r="T430" s="577"/>
      <c r="U430" s="34"/>
      <c r="V430" s="34"/>
      <c r="W430" s="35" t="s">
        <v>70</v>
      </c>
      <c r="X430" s="563">
        <v>75</v>
      </c>
      <c r="Y430" s="564">
        <f t="shared" ref="Y430:Y444" si="63">IFERROR(IF(X430="",0,CEILING((X430/$H430),1)*$H430),"")</f>
        <v>79.2</v>
      </c>
      <c r="Z430" s="36">
        <f t="shared" ref="Z430:Z436" si="64">IFERROR(IF(Y430=0,"",ROUNDUP(Y430/H430,0)*0.01196),"")</f>
        <v>0.1794</v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80.11363636363636</v>
      </c>
      <c r="BN430" s="64">
        <f t="shared" ref="BN430:BN444" si="66">IFERROR(Y430*I430/H430,"0")</f>
        <v>84.6</v>
      </c>
      <c r="BO430" s="64">
        <f t="shared" ref="BO430:BO444" si="67">IFERROR(1/J430*(X430/H430),"0")</f>
        <v>0.13658216783216784</v>
      </c>
      <c r="BP430" s="64">
        <f t="shared" ref="BP430:BP444" si="68">IFERROR(1/J430*(Y430/H430),"0")</f>
        <v>0.14423076923076925</v>
      </c>
    </row>
    <row r="431" spans="1:68" ht="27" hidden="1" customHeight="1" x14ac:dyDescent="0.25">
      <c r="A431" s="54" t="s">
        <v>661</v>
      </c>
      <c r="B431" s="54" t="s">
        <v>662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6"/>
      <c r="R431" s="576"/>
      <c r="S431" s="576"/>
      <c r="T431" s="577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2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6"/>
      <c r="R432" s="576"/>
      <c r="S432" s="576"/>
      <c r="T432" s="577"/>
      <c r="U432" s="34"/>
      <c r="V432" s="34"/>
      <c r="W432" s="35" t="s">
        <v>70</v>
      </c>
      <c r="X432" s="563">
        <v>5</v>
      </c>
      <c r="Y432" s="564">
        <f t="shared" si="63"/>
        <v>5.28</v>
      </c>
      <c r="Z432" s="36">
        <f t="shared" si="64"/>
        <v>1.196E-2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5.3409090909090908</v>
      </c>
      <c r="BN432" s="64">
        <f t="shared" si="66"/>
        <v>5.64</v>
      </c>
      <c r="BO432" s="64">
        <f t="shared" si="67"/>
        <v>9.1054778554778559E-3</v>
      </c>
      <c r="BP432" s="64">
        <f t="shared" si="68"/>
        <v>9.6153846153846159E-3</v>
      </c>
    </row>
    <row r="433" spans="1:68" ht="27" hidden="1" customHeight="1" x14ac:dyDescent="0.25">
      <c r="A433" s="54" t="s">
        <v>667</v>
      </c>
      <c r="B433" s="54" t="s">
        <v>668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">
        <v>669</v>
      </c>
      <c r="Q433" s="576"/>
      <c r="R433" s="576"/>
      <c r="S433" s="576"/>
      <c r="T433" s="577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671</v>
      </c>
      <c r="B434" s="54" t="s">
        <v>672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6"/>
      <c r="R434" s="576"/>
      <c r="S434" s="576"/>
      <c r="T434" s="577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6"/>
      <c r="R435" s="576"/>
      <c r="S435" s="576"/>
      <c r="T435" s="577"/>
      <c r="U435" s="34"/>
      <c r="V435" s="34"/>
      <c r="W435" s="35" t="s">
        <v>70</v>
      </c>
      <c r="X435" s="563">
        <v>5</v>
      </c>
      <c r="Y435" s="564">
        <f t="shared" si="63"/>
        <v>5.28</v>
      </c>
      <c r="Z435" s="36">
        <f t="shared" si="64"/>
        <v>1.196E-2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5.3409090909090908</v>
      </c>
      <c r="BN435" s="64">
        <f t="shared" si="66"/>
        <v>5.64</v>
      </c>
      <c r="BO435" s="64">
        <f t="shared" si="67"/>
        <v>9.1054778554778559E-3</v>
      </c>
      <c r="BP435" s="64">
        <f t="shared" si="68"/>
        <v>9.6153846153846159E-3</v>
      </c>
    </row>
    <row r="436" spans="1:68" ht="16.5" hidden="1" customHeight="1" x14ac:dyDescent="0.25">
      <c r="A436" s="54" t="s">
        <v>677</v>
      </c>
      <c r="B436" s="54" t="s">
        <v>678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7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6"/>
      <c r="R436" s="576"/>
      <c r="S436" s="576"/>
      <c r="T436" s="577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6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6"/>
      <c r="R437" s="576"/>
      <c r="S437" s="576"/>
      <c r="T437" s="577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682</v>
      </c>
      <c r="B438" s="54" t="s">
        <v>683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6"/>
      <c r="R438" s="576"/>
      <c r="S438" s="576"/>
      <c r="T438" s="577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682</v>
      </c>
      <c r="B439" s="54" t="s">
        <v>684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7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6"/>
      <c r="R439" s="576"/>
      <c r="S439" s="576"/>
      <c r="T439" s="577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685</v>
      </c>
      <c r="B440" s="54" t="s">
        <v>686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27" t="s">
        <v>687</v>
      </c>
      <c r="Q440" s="576"/>
      <c r="R440" s="576"/>
      <c r="S440" s="576"/>
      <c r="T440" s="577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688</v>
      </c>
      <c r="B441" s="54" t="s">
        <v>689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7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6"/>
      <c r="R441" s="576"/>
      <c r="S441" s="576"/>
      <c r="T441" s="577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690</v>
      </c>
      <c r="B442" s="54" t="s">
        <v>691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6"/>
      <c r="R442" s="576"/>
      <c r="S442" s="576"/>
      <c r="T442" s="577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6"/>
      <c r="R443" s="576"/>
      <c r="S443" s="576"/>
      <c r="T443" s="577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692</v>
      </c>
      <c r="B444" s="54" t="s">
        <v>694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6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6"/>
      <c r="R444" s="576"/>
      <c r="S444" s="576"/>
      <c r="T444" s="577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2"/>
      <c r="B445" s="570"/>
      <c r="C445" s="570"/>
      <c r="D445" s="570"/>
      <c r="E445" s="570"/>
      <c r="F445" s="570"/>
      <c r="G445" s="570"/>
      <c r="H445" s="570"/>
      <c r="I445" s="570"/>
      <c r="J445" s="570"/>
      <c r="K445" s="570"/>
      <c r="L445" s="570"/>
      <c r="M445" s="570"/>
      <c r="N445" s="570"/>
      <c r="O445" s="593"/>
      <c r="P445" s="571" t="s">
        <v>72</v>
      </c>
      <c r="Q445" s="572"/>
      <c r="R445" s="572"/>
      <c r="S445" s="572"/>
      <c r="T445" s="572"/>
      <c r="U445" s="572"/>
      <c r="V445" s="573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16.098484848484848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17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0.20332</v>
      </c>
      <c r="AA445" s="566"/>
      <c r="AB445" s="566"/>
      <c r="AC445" s="566"/>
    </row>
    <row r="446" spans="1:68" x14ac:dyDescent="0.2">
      <c r="A446" s="570"/>
      <c r="B446" s="570"/>
      <c r="C446" s="570"/>
      <c r="D446" s="570"/>
      <c r="E446" s="570"/>
      <c r="F446" s="570"/>
      <c r="G446" s="570"/>
      <c r="H446" s="570"/>
      <c r="I446" s="570"/>
      <c r="J446" s="570"/>
      <c r="K446" s="570"/>
      <c r="L446" s="570"/>
      <c r="M446" s="570"/>
      <c r="N446" s="570"/>
      <c r="O446" s="593"/>
      <c r="P446" s="571" t="s">
        <v>72</v>
      </c>
      <c r="Q446" s="572"/>
      <c r="R446" s="572"/>
      <c r="S446" s="572"/>
      <c r="T446" s="572"/>
      <c r="U446" s="572"/>
      <c r="V446" s="573"/>
      <c r="W446" s="37" t="s">
        <v>70</v>
      </c>
      <c r="X446" s="565">
        <f>IFERROR(SUM(X430:X444),"0")</f>
        <v>85</v>
      </c>
      <c r="Y446" s="565">
        <f>IFERROR(SUM(Y430:Y444),"0")</f>
        <v>89.76</v>
      </c>
      <c r="Z446" s="37"/>
      <c r="AA446" s="566"/>
      <c r="AB446" s="566"/>
      <c r="AC446" s="566"/>
    </row>
    <row r="447" spans="1:68" ht="14.25" hidden="1" customHeight="1" x14ac:dyDescent="0.25">
      <c r="A447" s="569" t="s">
        <v>139</v>
      </c>
      <c r="B447" s="570"/>
      <c r="C447" s="570"/>
      <c r="D447" s="570"/>
      <c r="E447" s="570"/>
      <c r="F447" s="570"/>
      <c r="G447" s="570"/>
      <c r="H447" s="570"/>
      <c r="I447" s="570"/>
      <c r="J447" s="570"/>
      <c r="K447" s="570"/>
      <c r="L447" s="570"/>
      <c r="M447" s="570"/>
      <c r="N447" s="570"/>
      <c r="O447" s="570"/>
      <c r="P447" s="570"/>
      <c r="Q447" s="570"/>
      <c r="R447" s="570"/>
      <c r="S447" s="570"/>
      <c r="T447" s="570"/>
      <c r="U447" s="570"/>
      <c r="V447" s="570"/>
      <c r="W447" s="570"/>
      <c r="X447" s="570"/>
      <c r="Y447" s="570"/>
      <c r="Z447" s="570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6"/>
      <c r="R448" s="576"/>
      <c r="S448" s="576"/>
      <c r="T448" s="577"/>
      <c r="U448" s="34"/>
      <c r="V448" s="34"/>
      <c r="W448" s="35" t="s">
        <v>70</v>
      </c>
      <c r="X448" s="563">
        <v>135</v>
      </c>
      <c r="Y448" s="564">
        <f>IFERROR(IF(X448="",0,CEILING((X448/$H448),1)*$H448),"")</f>
        <v>137.28</v>
      </c>
      <c r="Z448" s="36">
        <f>IFERROR(IF(Y448=0,"",ROUNDUP(Y448/H448,0)*0.01196),"")</f>
        <v>0.31096000000000001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144.20454545454544</v>
      </c>
      <c r="BN448" s="64">
        <f>IFERROR(Y448*I448/H448,"0")</f>
        <v>146.63999999999999</v>
      </c>
      <c r="BO448" s="64">
        <f>IFERROR(1/J448*(X448/H448),"0")</f>
        <v>0.24584790209790208</v>
      </c>
      <c r="BP448" s="64">
        <f>IFERROR(1/J448*(Y448/H448),"0")</f>
        <v>0.25</v>
      </c>
    </row>
    <row r="449" spans="1:68" ht="16.5" hidden="1" customHeight="1" x14ac:dyDescent="0.25">
      <c r="A449" s="54" t="s">
        <v>698</v>
      </c>
      <c r="B449" s="54" t="s">
        <v>699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5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6"/>
      <c r="R449" s="576"/>
      <c r="S449" s="576"/>
      <c r="T449" s="577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700</v>
      </c>
      <c r="B450" s="54" t="s">
        <v>701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68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6"/>
      <c r="R450" s="576"/>
      <c r="S450" s="576"/>
      <c r="T450" s="577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92"/>
      <c r="B451" s="570"/>
      <c r="C451" s="570"/>
      <c r="D451" s="570"/>
      <c r="E451" s="570"/>
      <c r="F451" s="570"/>
      <c r="G451" s="570"/>
      <c r="H451" s="570"/>
      <c r="I451" s="570"/>
      <c r="J451" s="570"/>
      <c r="K451" s="570"/>
      <c r="L451" s="570"/>
      <c r="M451" s="570"/>
      <c r="N451" s="570"/>
      <c r="O451" s="593"/>
      <c r="P451" s="571" t="s">
        <v>72</v>
      </c>
      <c r="Q451" s="572"/>
      <c r="R451" s="572"/>
      <c r="S451" s="572"/>
      <c r="T451" s="572"/>
      <c r="U451" s="572"/>
      <c r="V451" s="573"/>
      <c r="W451" s="37" t="s">
        <v>73</v>
      </c>
      <c r="X451" s="565">
        <f>IFERROR(X448/H448,"0")+IFERROR(X449/H449,"0")+IFERROR(X450/H450,"0")</f>
        <v>25.568181818181817</v>
      </c>
      <c r="Y451" s="565">
        <f>IFERROR(Y448/H448,"0")+IFERROR(Y449/H449,"0")+IFERROR(Y450/H450,"0")</f>
        <v>26</v>
      </c>
      <c r="Z451" s="565">
        <f>IFERROR(IF(Z448="",0,Z448),"0")+IFERROR(IF(Z449="",0,Z449),"0")+IFERROR(IF(Z450="",0,Z450),"0")</f>
        <v>0.31096000000000001</v>
      </c>
      <c r="AA451" s="566"/>
      <c r="AB451" s="566"/>
      <c r="AC451" s="566"/>
    </row>
    <row r="452" spans="1:68" x14ac:dyDescent="0.2">
      <c r="A452" s="570"/>
      <c r="B452" s="570"/>
      <c r="C452" s="570"/>
      <c r="D452" s="570"/>
      <c r="E452" s="570"/>
      <c r="F452" s="570"/>
      <c r="G452" s="570"/>
      <c r="H452" s="570"/>
      <c r="I452" s="570"/>
      <c r="J452" s="570"/>
      <c r="K452" s="570"/>
      <c r="L452" s="570"/>
      <c r="M452" s="570"/>
      <c r="N452" s="570"/>
      <c r="O452" s="593"/>
      <c r="P452" s="571" t="s">
        <v>72</v>
      </c>
      <c r="Q452" s="572"/>
      <c r="R452" s="572"/>
      <c r="S452" s="572"/>
      <c r="T452" s="572"/>
      <c r="U452" s="572"/>
      <c r="V452" s="573"/>
      <c r="W452" s="37" t="s">
        <v>70</v>
      </c>
      <c r="X452" s="565">
        <f>IFERROR(SUM(X448:X450),"0")</f>
        <v>135</v>
      </c>
      <c r="Y452" s="565">
        <f>IFERROR(SUM(Y448:Y450),"0")</f>
        <v>137.28</v>
      </c>
      <c r="Z452" s="37"/>
      <c r="AA452" s="566"/>
      <c r="AB452" s="566"/>
      <c r="AC452" s="566"/>
    </row>
    <row r="453" spans="1:68" ht="14.25" hidden="1" customHeight="1" x14ac:dyDescent="0.25">
      <c r="A453" s="569" t="s">
        <v>64</v>
      </c>
      <c r="B453" s="570"/>
      <c r="C453" s="570"/>
      <c r="D453" s="570"/>
      <c r="E453" s="570"/>
      <c r="F453" s="570"/>
      <c r="G453" s="570"/>
      <c r="H453" s="570"/>
      <c r="I453" s="570"/>
      <c r="J453" s="570"/>
      <c r="K453" s="570"/>
      <c r="L453" s="570"/>
      <c r="M453" s="570"/>
      <c r="N453" s="570"/>
      <c r="O453" s="570"/>
      <c r="P453" s="570"/>
      <c r="Q453" s="570"/>
      <c r="R453" s="570"/>
      <c r="S453" s="570"/>
      <c r="T453" s="570"/>
      <c r="U453" s="570"/>
      <c r="V453" s="570"/>
      <c r="W453" s="570"/>
      <c r="X453" s="570"/>
      <c r="Y453" s="570"/>
      <c r="Z453" s="570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8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6"/>
      <c r="R454" s="576"/>
      <c r="S454" s="576"/>
      <c r="T454" s="577"/>
      <c r="U454" s="34"/>
      <c r="V454" s="34"/>
      <c r="W454" s="35" t="s">
        <v>70</v>
      </c>
      <c r="X454" s="563">
        <v>30</v>
      </c>
      <c r="Y454" s="564">
        <f t="shared" ref="Y454:Y460" si="69">IFERROR(IF(X454="",0,CEILING((X454/$H454),1)*$H454),"")</f>
        <v>31.68</v>
      </c>
      <c r="Z454" s="36">
        <f>IFERROR(IF(Y454=0,"",ROUNDUP(Y454/H454,0)*0.01196),"")</f>
        <v>7.1760000000000004E-2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32.04545454545454</v>
      </c>
      <c r="BN454" s="64">
        <f t="shared" ref="BN454:BN460" si="71">IFERROR(Y454*I454/H454,"0")</f>
        <v>33.839999999999996</v>
      </c>
      <c r="BO454" s="64">
        <f t="shared" ref="BO454:BO460" si="72">IFERROR(1/J454*(X454/H454),"0")</f>
        <v>5.4632867132867136E-2</v>
      </c>
      <c r="BP454" s="64">
        <f t="shared" ref="BP454:BP460" si="73">IFERROR(1/J454*(Y454/H454),"0")</f>
        <v>5.7692307692307696E-2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6"/>
      <c r="R455" s="576"/>
      <c r="S455" s="576"/>
      <c r="T455" s="577"/>
      <c r="U455" s="34"/>
      <c r="V455" s="34"/>
      <c r="W455" s="35" t="s">
        <v>70</v>
      </c>
      <c r="X455" s="563">
        <v>20</v>
      </c>
      <c r="Y455" s="564">
        <f t="shared" si="69"/>
        <v>21.12</v>
      </c>
      <c r="Z455" s="36">
        <f>IFERROR(IF(Y455=0,"",ROUNDUP(Y455/H455,0)*0.01196),"")</f>
        <v>4.7840000000000001E-2</v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21.363636363636363</v>
      </c>
      <c r="BN455" s="64">
        <f t="shared" si="71"/>
        <v>22.56</v>
      </c>
      <c r="BO455" s="64">
        <f t="shared" si="72"/>
        <v>3.6421911421911424E-2</v>
      </c>
      <c r="BP455" s="64">
        <f t="shared" si="73"/>
        <v>3.8461538461538464E-2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6"/>
      <c r="R456" s="576"/>
      <c r="S456" s="576"/>
      <c r="T456" s="577"/>
      <c r="U456" s="34"/>
      <c r="V456" s="34"/>
      <c r="W456" s="35" t="s">
        <v>70</v>
      </c>
      <c r="X456" s="563">
        <v>50</v>
      </c>
      <c r="Y456" s="564">
        <f t="shared" si="69"/>
        <v>52.800000000000004</v>
      </c>
      <c r="Z456" s="36">
        <f>IFERROR(IF(Y456=0,"",ROUNDUP(Y456/H456,0)*0.01196),"")</f>
        <v>0.1196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53.409090909090907</v>
      </c>
      <c r="BN456" s="64">
        <f t="shared" si="71"/>
        <v>56.400000000000006</v>
      </c>
      <c r="BO456" s="64">
        <f t="shared" si="72"/>
        <v>9.1054778554778545E-2</v>
      </c>
      <c r="BP456" s="64">
        <f t="shared" si="73"/>
        <v>9.6153846153846159E-2</v>
      </c>
    </row>
    <row r="457" spans="1:68" ht="27" hidden="1" customHeight="1" x14ac:dyDescent="0.25">
      <c r="A457" s="54" t="s">
        <v>711</v>
      </c>
      <c r="B457" s="54" t="s">
        <v>712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6"/>
      <c r="R457" s="576"/>
      <c r="S457" s="576"/>
      <c r="T457" s="577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711</v>
      </c>
      <c r="B458" s="54" t="s">
        <v>713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6"/>
      <c r="R458" s="576"/>
      <c r="S458" s="576"/>
      <c r="T458" s="577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6"/>
      <c r="R459" s="576"/>
      <c r="S459" s="576"/>
      <c r="T459" s="577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716</v>
      </c>
      <c r="B460" s="54" t="s">
        <v>717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0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6"/>
      <c r="R460" s="576"/>
      <c r="S460" s="576"/>
      <c r="T460" s="577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92"/>
      <c r="B461" s="570"/>
      <c r="C461" s="570"/>
      <c r="D461" s="570"/>
      <c r="E461" s="570"/>
      <c r="F461" s="570"/>
      <c r="G461" s="570"/>
      <c r="H461" s="570"/>
      <c r="I461" s="570"/>
      <c r="J461" s="570"/>
      <c r="K461" s="570"/>
      <c r="L461" s="570"/>
      <c r="M461" s="570"/>
      <c r="N461" s="570"/>
      <c r="O461" s="593"/>
      <c r="P461" s="571" t="s">
        <v>72</v>
      </c>
      <c r="Q461" s="572"/>
      <c r="R461" s="572"/>
      <c r="S461" s="572"/>
      <c r="T461" s="572"/>
      <c r="U461" s="572"/>
      <c r="V461" s="573"/>
      <c r="W461" s="37" t="s">
        <v>73</v>
      </c>
      <c r="X461" s="565">
        <f>IFERROR(X454/H454,"0")+IFERROR(X455/H455,"0")+IFERROR(X456/H456,"0")+IFERROR(X457/H457,"0")+IFERROR(X458/H458,"0")+IFERROR(X459/H459,"0")+IFERROR(X460/H460,"0")</f>
        <v>18.939393939393938</v>
      </c>
      <c r="Y461" s="565">
        <f>IFERROR(Y454/H454,"0")+IFERROR(Y455/H455,"0")+IFERROR(Y456/H456,"0")+IFERROR(Y457/H457,"0")+IFERROR(Y458/H458,"0")+IFERROR(Y459/H459,"0")+IFERROR(Y460/H460,"0")</f>
        <v>20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0.23920000000000002</v>
      </c>
      <c r="AA461" s="566"/>
      <c r="AB461" s="566"/>
      <c r="AC461" s="566"/>
    </row>
    <row r="462" spans="1:68" x14ac:dyDescent="0.2">
      <c r="A462" s="570"/>
      <c r="B462" s="570"/>
      <c r="C462" s="570"/>
      <c r="D462" s="570"/>
      <c r="E462" s="570"/>
      <c r="F462" s="570"/>
      <c r="G462" s="570"/>
      <c r="H462" s="570"/>
      <c r="I462" s="570"/>
      <c r="J462" s="570"/>
      <c r="K462" s="570"/>
      <c r="L462" s="570"/>
      <c r="M462" s="570"/>
      <c r="N462" s="570"/>
      <c r="O462" s="593"/>
      <c r="P462" s="571" t="s">
        <v>72</v>
      </c>
      <c r="Q462" s="572"/>
      <c r="R462" s="572"/>
      <c r="S462" s="572"/>
      <c r="T462" s="572"/>
      <c r="U462" s="572"/>
      <c r="V462" s="573"/>
      <c r="W462" s="37" t="s">
        <v>70</v>
      </c>
      <c r="X462" s="565">
        <f>IFERROR(SUM(X454:X460),"0")</f>
        <v>100</v>
      </c>
      <c r="Y462" s="565">
        <f>IFERROR(SUM(Y454:Y460),"0")</f>
        <v>105.6</v>
      </c>
      <c r="Z462" s="37"/>
      <c r="AA462" s="566"/>
      <c r="AB462" s="566"/>
      <c r="AC462" s="566"/>
    </row>
    <row r="463" spans="1:68" ht="14.25" hidden="1" customHeight="1" x14ac:dyDescent="0.25">
      <c r="A463" s="569" t="s">
        <v>74</v>
      </c>
      <c r="B463" s="570"/>
      <c r="C463" s="570"/>
      <c r="D463" s="570"/>
      <c r="E463" s="570"/>
      <c r="F463" s="570"/>
      <c r="G463" s="570"/>
      <c r="H463" s="570"/>
      <c r="I463" s="570"/>
      <c r="J463" s="570"/>
      <c r="K463" s="570"/>
      <c r="L463" s="570"/>
      <c r="M463" s="570"/>
      <c r="N463" s="570"/>
      <c r="O463" s="570"/>
      <c r="P463" s="570"/>
      <c r="Q463" s="570"/>
      <c r="R463" s="570"/>
      <c r="S463" s="570"/>
      <c r="T463" s="570"/>
      <c r="U463" s="570"/>
      <c r="V463" s="570"/>
      <c r="W463" s="570"/>
      <c r="X463" s="570"/>
      <c r="Y463" s="570"/>
      <c r="Z463" s="570"/>
      <c r="AA463" s="559"/>
      <c r="AB463" s="559"/>
      <c r="AC463" s="559"/>
    </row>
    <row r="464" spans="1:68" ht="16.5" hidden="1" customHeight="1" x14ac:dyDescent="0.25">
      <c r="A464" s="54" t="s">
        <v>718</v>
      </c>
      <c r="B464" s="54" t="s">
        <v>719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5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6"/>
      <c r="R464" s="576"/>
      <c r="S464" s="576"/>
      <c r="T464" s="577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721</v>
      </c>
      <c r="B465" s="54" t="s">
        <v>722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5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6"/>
      <c r="R465" s="576"/>
      <c r="S465" s="576"/>
      <c r="T465" s="577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724</v>
      </c>
      <c r="B466" s="54" t="s">
        <v>725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7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6"/>
      <c r="R466" s="576"/>
      <c r="S466" s="576"/>
      <c r="T466" s="577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2"/>
      <c r="B467" s="570"/>
      <c r="C467" s="570"/>
      <c r="D467" s="570"/>
      <c r="E467" s="570"/>
      <c r="F467" s="570"/>
      <c r="G467" s="570"/>
      <c r="H467" s="570"/>
      <c r="I467" s="570"/>
      <c r="J467" s="570"/>
      <c r="K467" s="570"/>
      <c r="L467" s="570"/>
      <c r="M467" s="570"/>
      <c r="N467" s="570"/>
      <c r="O467" s="593"/>
      <c r="P467" s="571" t="s">
        <v>72</v>
      </c>
      <c r="Q467" s="572"/>
      <c r="R467" s="572"/>
      <c r="S467" s="572"/>
      <c r="T467" s="572"/>
      <c r="U467" s="572"/>
      <c r="V467" s="573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0"/>
      <c r="B468" s="570"/>
      <c r="C468" s="570"/>
      <c r="D468" s="570"/>
      <c r="E468" s="570"/>
      <c r="F468" s="570"/>
      <c r="G468" s="570"/>
      <c r="H468" s="570"/>
      <c r="I468" s="570"/>
      <c r="J468" s="570"/>
      <c r="K468" s="570"/>
      <c r="L468" s="570"/>
      <c r="M468" s="570"/>
      <c r="N468" s="570"/>
      <c r="O468" s="593"/>
      <c r="P468" s="571" t="s">
        <v>72</v>
      </c>
      <c r="Q468" s="572"/>
      <c r="R468" s="572"/>
      <c r="S468" s="572"/>
      <c r="T468" s="572"/>
      <c r="U468" s="572"/>
      <c r="V468" s="573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0" t="s">
        <v>727</v>
      </c>
      <c r="B469" s="641"/>
      <c r="C469" s="641"/>
      <c r="D469" s="641"/>
      <c r="E469" s="641"/>
      <c r="F469" s="641"/>
      <c r="G469" s="641"/>
      <c r="H469" s="641"/>
      <c r="I469" s="641"/>
      <c r="J469" s="641"/>
      <c r="K469" s="641"/>
      <c r="L469" s="641"/>
      <c r="M469" s="641"/>
      <c r="N469" s="641"/>
      <c r="O469" s="641"/>
      <c r="P469" s="641"/>
      <c r="Q469" s="641"/>
      <c r="R469" s="641"/>
      <c r="S469" s="641"/>
      <c r="T469" s="641"/>
      <c r="U469" s="641"/>
      <c r="V469" s="641"/>
      <c r="W469" s="641"/>
      <c r="X469" s="641"/>
      <c r="Y469" s="641"/>
      <c r="Z469" s="641"/>
      <c r="AA469" s="48"/>
      <c r="AB469" s="48"/>
      <c r="AC469" s="48"/>
    </row>
    <row r="470" spans="1:68" ht="16.5" hidden="1" customHeight="1" x14ac:dyDescent="0.25">
      <c r="A470" s="574" t="s">
        <v>727</v>
      </c>
      <c r="B470" s="570"/>
      <c r="C470" s="570"/>
      <c r="D470" s="570"/>
      <c r="E470" s="570"/>
      <c r="F470" s="570"/>
      <c r="G470" s="570"/>
      <c r="H470" s="570"/>
      <c r="I470" s="570"/>
      <c r="J470" s="570"/>
      <c r="K470" s="570"/>
      <c r="L470" s="570"/>
      <c r="M470" s="570"/>
      <c r="N470" s="570"/>
      <c r="O470" s="570"/>
      <c r="P470" s="570"/>
      <c r="Q470" s="570"/>
      <c r="R470" s="570"/>
      <c r="S470" s="570"/>
      <c r="T470" s="570"/>
      <c r="U470" s="570"/>
      <c r="V470" s="570"/>
      <c r="W470" s="570"/>
      <c r="X470" s="570"/>
      <c r="Y470" s="570"/>
      <c r="Z470" s="570"/>
      <c r="AA470" s="558"/>
      <c r="AB470" s="558"/>
      <c r="AC470" s="558"/>
    </row>
    <row r="471" spans="1:68" ht="14.25" hidden="1" customHeight="1" x14ac:dyDescent="0.25">
      <c r="A471" s="569" t="s">
        <v>103</v>
      </c>
      <c r="B471" s="570"/>
      <c r="C471" s="570"/>
      <c r="D471" s="570"/>
      <c r="E471" s="570"/>
      <c r="F471" s="570"/>
      <c r="G471" s="570"/>
      <c r="H471" s="570"/>
      <c r="I471" s="570"/>
      <c r="J471" s="570"/>
      <c r="K471" s="570"/>
      <c r="L471" s="570"/>
      <c r="M471" s="570"/>
      <c r="N471" s="570"/>
      <c r="O471" s="570"/>
      <c r="P471" s="570"/>
      <c r="Q471" s="570"/>
      <c r="R471" s="570"/>
      <c r="S471" s="570"/>
      <c r="T471" s="570"/>
      <c r="U471" s="570"/>
      <c r="V471" s="570"/>
      <c r="W471" s="570"/>
      <c r="X471" s="570"/>
      <c r="Y471" s="570"/>
      <c r="Z471" s="570"/>
      <c r="AA471" s="559"/>
      <c r="AB471" s="559"/>
      <c r="AC471" s="559"/>
    </row>
    <row r="472" spans="1:68" ht="27" hidden="1" customHeight="1" x14ac:dyDescent="0.25">
      <c r="A472" s="54" t="s">
        <v>728</v>
      </c>
      <c r="B472" s="54" t="s">
        <v>729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801" t="s">
        <v>730</v>
      </c>
      <c r="Q472" s="576"/>
      <c r="R472" s="576"/>
      <c r="S472" s="576"/>
      <c r="T472" s="577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81" t="s">
        <v>734</v>
      </c>
      <c r="Q473" s="576"/>
      <c r="R473" s="576"/>
      <c r="S473" s="576"/>
      <c r="T473" s="577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780" t="s">
        <v>738</v>
      </c>
      <c r="Q474" s="576"/>
      <c r="R474" s="576"/>
      <c r="S474" s="576"/>
      <c r="T474" s="577"/>
      <c r="U474" s="34"/>
      <c r="V474" s="34"/>
      <c r="W474" s="35" t="s">
        <v>70</v>
      </c>
      <c r="X474" s="563">
        <v>40</v>
      </c>
      <c r="Y474" s="564">
        <f>IFERROR(IF(X474="",0,CEILING((X474/$H474),1)*$H474),"")</f>
        <v>48</v>
      </c>
      <c r="Z474" s="36">
        <f>IFERROR(IF(Y474=0,"",ROUNDUP(Y474/H474,0)*0.01898),"")</f>
        <v>7.5920000000000001E-2</v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41.45</v>
      </c>
      <c r="BN474" s="64">
        <f>IFERROR(Y474*I474/H474,"0")</f>
        <v>49.74</v>
      </c>
      <c r="BO474" s="64">
        <f>IFERROR(1/J474*(X474/H474),"0")</f>
        <v>5.2083333333333336E-2</v>
      </c>
      <c r="BP474" s="64">
        <f>IFERROR(1/J474*(Y474/H474),"0")</f>
        <v>6.25E-2</v>
      </c>
    </row>
    <row r="475" spans="1:68" ht="27" hidden="1" customHeight="1" x14ac:dyDescent="0.25">
      <c r="A475" s="54" t="s">
        <v>740</v>
      </c>
      <c r="B475" s="54" t="s">
        <v>741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796" t="s">
        <v>742</v>
      </c>
      <c r="Q475" s="576"/>
      <c r="R475" s="576"/>
      <c r="S475" s="576"/>
      <c r="T475" s="577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92"/>
      <c r="B476" s="570"/>
      <c r="C476" s="570"/>
      <c r="D476" s="570"/>
      <c r="E476" s="570"/>
      <c r="F476" s="570"/>
      <c r="G476" s="570"/>
      <c r="H476" s="570"/>
      <c r="I476" s="570"/>
      <c r="J476" s="570"/>
      <c r="K476" s="570"/>
      <c r="L476" s="570"/>
      <c r="M476" s="570"/>
      <c r="N476" s="570"/>
      <c r="O476" s="593"/>
      <c r="P476" s="571" t="s">
        <v>72</v>
      </c>
      <c r="Q476" s="572"/>
      <c r="R476" s="572"/>
      <c r="S476" s="572"/>
      <c r="T476" s="572"/>
      <c r="U476" s="572"/>
      <c r="V476" s="573"/>
      <c r="W476" s="37" t="s">
        <v>73</v>
      </c>
      <c r="X476" s="565">
        <f>IFERROR(X472/H472,"0")+IFERROR(X473/H473,"0")+IFERROR(X474/H474,"0")+IFERROR(X475/H475,"0")</f>
        <v>3.3333333333333335</v>
      </c>
      <c r="Y476" s="565">
        <f>IFERROR(Y472/H472,"0")+IFERROR(Y473/H473,"0")+IFERROR(Y474/H474,"0")+IFERROR(Y475/H475,"0")</f>
        <v>4</v>
      </c>
      <c r="Z476" s="565">
        <f>IFERROR(IF(Z472="",0,Z472),"0")+IFERROR(IF(Z473="",0,Z473),"0")+IFERROR(IF(Z474="",0,Z474),"0")+IFERROR(IF(Z475="",0,Z475),"0")</f>
        <v>7.5920000000000001E-2</v>
      </c>
      <c r="AA476" s="566"/>
      <c r="AB476" s="566"/>
      <c r="AC476" s="566"/>
    </row>
    <row r="477" spans="1:68" x14ac:dyDescent="0.2">
      <c r="A477" s="570"/>
      <c r="B477" s="570"/>
      <c r="C477" s="570"/>
      <c r="D477" s="570"/>
      <c r="E477" s="570"/>
      <c r="F477" s="570"/>
      <c r="G477" s="570"/>
      <c r="H477" s="570"/>
      <c r="I477" s="570"/>
      <c r="J477" s="570"/>
      <c r="K477" s="570"/>
      <c r="L477" s="570"/>
      <c r="M477" s="570"/>
      <c r="N477" s="570"/>
      <c r="O477" s="593"/>
      <c r="P477" s="571" t="s">
        <v>72</v>
      </c>
      <c r="Q477" s="572"/>
      <c r="R477" s="572"/>
      <c r="S477" s="572"/>
      <c r="T477" s="572"/>
      <c r="U477" s="572"/>
      <c r="V477" s="573"/>
      <c r="W477" s="37" t="s">
        <v>70</v>
      </c>
      <c r="X477" s="565">
        <f>IFERROR(SUM(X472:X475),"0")</f>
        <v>40</v>
      </c>
      <c r="Y477" s="565">
        <f>IFERROR(SUM(Y472:Y475),"0")</f>
        <v>48</v>
      </c>
      <c r="Z477" s="37"/>
      <c r="AA477" s="566"/>
      <c r="AB477" s="566"/>
      <c r="AC477" s="566"/>
    </row>
    <row r="478" spans="1:68" ht="14.25" hidden="1" customHeight="1" x14ac:dyDescent="0.25">
      <c r="A478" s="569" t="s">
        <v>139</v>
      </c>
      <c r="B478" s="570"/>
      <c r="C478" s="570"/>
      <c r="D478" s="570"/>
      <c r="E478" s="570"/>
      <c r="F478" s="570"/>
      <c r="G478" s="570"/>
      <c r="H478" s="570"/>
      <c r="I478" s="570"/>
      <c r="J478" s="570"/>
      <c r="K478" s="570"/>
      <c r="L478" s="570"/>
      <c r="M478" s="570"/>
      <c r="N478" s="570"/>
      <c r="O478" s="570"/>
      <c r="P478" s="570"/>
      <c r="Q478" s="570"/>
      <c r="R478" s="570"/>
      <c r="S478" s="570"/>
      <c r="T478" s="570"/>
      <c r="U478" s="570"/>
      <c r="V478" s="570"/>
      <c r="W478" s="570"/>
      <c r="X478" s="570"/>
      <c r="Y478" s="570"/>
      <c r="Z478" s="570"/>
      <c r="AA478" s="559"/>
      <c r="AB478" s="559"/>
      <c r="AC478" s="559"/>
    </row>
    <row r="479" spans="1:68" ht="27" hidden="1" customHeight="1" x14ac:dyDescent="0.25">
      <c r="A479" s="54" t="s">
        <v>743</v>
      </c>
      <c r="B479" s="54" t="s">
        <v>744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74" t="s">
        <v>745</v>
      </c>
      <c r="Q479" s="576"/>
      <c r="R479" s="576"/>
      <c r="S479" s="576"/>
      <c r="T479" s="577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747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8" t="s">
        <v>748</v>
      </c>
      <c r="Q480" s="576"/>
      <c r="R480" s="576"/>
      <c r="S480" s="576"/>
      <c r="T480" s="577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750</v>
      </c>
      <c r="B481" s="54" t="s">
        <v>751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3" t="s">
        <v>752</v>
      </c>
      <c r="Q481" s="576"/>
      <c r="R481" s="576"/>
      <c r="S481" s="576"/>
      <c r="T481" s="577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753</v>
      </c>
      <c r="B482" s="54" t="s">
        <v>754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4" t="s">
        <v>755</v>
      </c>
      <c r="Q482" s="576"/>
      <c r="R482" s="576"/>
      <c r="S482" s="576"/>
      <c r="T482" s="577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2"/>
      <c r="B483" s="570"/>
      <c r="C483" s="570"/>
      <c r="D483" s="570"/>
      <c r="E483" s="570"/>
      <c r="F483" s="570"/>
      <c r="G483" s="570"/>
      <c r="H483" s="570"/>
      <c r="I483" s="570"/>
      <c r="J483" s="570"/>
      <c r="K483" s="570"/>
      <c r="L483" s="570"/>
      <c r="M483" s="570"/>
      <c r="N483" s="570"/>
      <c r="O483" s="593"/>
      <c r="P483" s="571" t="s">
        <v>72</v>
      </c>
      <c r="Q483" s="572"/>
      <c r="R483" s="572"/>
      <c r="S483" s="572"/>
      <c r="T483" s="572"/>
      <c r="U483" s="572"/>
      <c r="V483" s="573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0"/>
      <c r="B484" s="570"/>
      <c r="C484" s="570"/>
      <c r="D484" s="570"/>
      <c r="E484" s="570"/>
      <c r="F484" s="570"/>
      <c r="G484" s="570"/>
      <c r="H484" s="570"/>
      <c r="I484" s="570"/>
      <c r="J484" s="570"/>
      <c r="K484" s="570"/>
      <c r="L484" s="570"/>
      <c r="M484" s="570"/>
      <c r="N484" s="570"/>
      <c r="O484" s="593"/>
      <c r="P484" s="571" t="s">
        <v>72</v>
      </c>
      <c r="Q484" s="572"/>
      <c r="R484" s="572"/>
      <c r="S484" s="572"/>
      <c r="T484" s="572"/>
      <c r="U484" s="572"/>
      <c r="V484" s="573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69" t="s">
        <v>64</v>
      </c>
      <c r="B485" s="570"/>
      <c r="C485" s="570"/>
      <c r="D485" s="570"/>
      <c r="E485" s="570"/>
      <c r="F485" s="570"/>
      <c r="G485" s="570"/>
      <c r="H485" s="570"/>
      <c r="I485" s="570"/>
      <c r="J485" s="570"/>
      <c r="K485" s="570"/>
      <c r="L485" s="570"/>
      <c r="M485" s="570"/>
      <c r="N485" s="570"/>
      <c r="O485" s="570"/>
      <c r="P485" s="570"/>
      <c r="Q485" s="570"/>
      <c r="R485" s="570"/>
      <c r="S485" s="570"/>
      <c r="T485" s="570"/>
      <c r="U485" s="570"/>
      <c r="V485" s="570"/>
      <c r="W485" s="570"/>
      <c r="X485" s="570"/>
      <c r="Y485" s="570"/>
      <c r="Z485" s="570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27" t="s">
        <v>759</v>
      </c>
      <c r="Q486" s="576"/>
      <c r="R486" s="576"/>
      <c r="S486" s="576"/>
      <c r="T486" s="577"/>
      <c r="U486" s="34"/>
      <c r="V486" s="34"/>
      <c r="W486" s="35" t="s">
        <v>70</v>
      </c>
      <c r="X486" s="563">
        <v>95</v>
      </c>
      <c r="Y486" s="564">
        <f>IFERROR(IF(X486="",0,CEILING((X486/$H486),1)*$H486),"")</f>
        <v>96.600000000000009</v>
      </c>
      <c r="Z486" s="36">
        <f>IFERROR(IF(Y486=0,"",ROUNDUP(Y486/H486,0)*0.00902),"")</f>
        <v>0.20746000000000001</v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101.10714285714285</v>
      </c>
      <c r="BN486" s="64">
        <f>IFERROR(Y486*I486/H486,"0")</f>
        <v>102.81</v>
      </c>
      <c r="BO486" s="64">
        <f>IFERROR(1/J486*(X486/H486),"0")</f>
        <v>0.17135642135642135</v>
      </c>
      <c r="BP486" s="64">
        <f>IFERROR(1/J486*(Y486/H486),"0")</f>
        <v>0.17424242424242425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95" t="s">
        <v>763</v>
      </c>
      <c r="Q487" s="576"/>
      <c r="R487" s="576"/>
      <c r="S487" s="576"/>
      <c r="T487" s="577"/>
      <c r="U487" s="34"/>
      <c r="V487" s="34"/>
      <c r="W487" s="35" t="s">
        <v>70</v>
      </c>
      <c r="X487" s="563">
        <v>80</v>
      </c>
      <c r="Y487" s="564">
        <f>IFERROR(IF(X487="",0,CEILING((X487/$H487),1)*$H487),"")</f>
        <v>84</v>
      </c>
      <c r="Z487" s="36">
        <f>IFERROR(IF(Y487=0,"",ROUNDUP(Y487/H487,0)*0.00902),"")</f>
        <v>0.1804</v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85.142857142857125</v>
      </c>
      <c r="BN487" s="64">
        <f>IFERROR(Y487*I487/H487,"0")</f>
        <v>89.399999999999991</v>
      </c>
      <c r="BO487" s="64">
        <f>IFERROR(1/J487*(X487/H487),"0")</f>
        <v>0.14430014430014429</v>
      </c>
      <c r="BP487" s="64">
        <f>IFERROR(1/J487*(Y487/H487),"0")</f>
        <v>0.15151515151515152</v>
      </c>
    </row>
    <row r="488" spans="1:68" x14ac:dyDescent="0.2">
      <c r="A488" s="592"/>
      <c r="B488" s="570"/>
      <c r="C488" s="570"/>
      <c r="D488" s="570"/>
      <c r="E488" s="570"/>
      <c r="F488" s="570"/>
      <c r="G488" s="570"/>
      <c r="H488" s="570"/>
      <c r="I488" s="570"/>
      <c r="J488" s="570"/>
      <c r="K488" s="570"/>
      <c r="L488" s="570"/>
      <c r="M488" s="570"/>
      <c r="N488" s="570"/>
      <c r="O488" s="593"/>
      <c r="P488" s="571" t="s">
        <v>72</v>
      </c>
      <c r="Q488" s="572"/>
      <c r="R488" s="572"/>
      <c r="S488" s="572"/>
      <c r="T488" s="572"/>
      <c r="U488" s="572"/>
      <c r="V488" s="573"/>
      <c r="W488" s="37" t="s">
        <v>73</v>
      </c>
      <c r="X488" s="565">
        <f>IFERROR(X486/H486,"0")+IFERROR(X487/H487,"0")</f>
        <v>41.666666666666664</v>
      </c>
      <c r="Y488" s="565">
        <f>IFERROR(Y486/H486,"0")+IFERROR(Y487/H487,"0")</f>
        <v>43</v>
      </c>
      <c r="Z488" s="565">
        <f>IFERROR(IF(Z486="",0,Z486),"0")+IFERROR(IF(Z487="",0,Z487),"0")</f>
        <v>0.38785999999999998</v>
      </c>
      <c r="AA488" s="566"/>
      <c r="AB488" s="566"/>
      <c r="AC488" s="566"/>
    </row>
    <row r="489" spans="1:68" x14ac:dyDescent="0.2">
      <c r="A489" s="570"/>
      <c r="B489" s="570"/>
      <c r="C489" s="570"/>
      <c r="D489" s="570"/>
      <c r="E489" s="570"/>
      <c r="F489" s="570"/>
      <c r="G489" s="570"/>
      <c r="H489" s="570"/>
      <c r="I489" s="570"/>
      <c r="J489" s="570"/>
      <c r="K489" s="570"/>
      <c r="L489" s="570"/>
      <c r="M489" s="570"/>
      <c r="N489" s="570"/>
      <c r="O489" s="593"/>
      <c r="P489" s="571" t="s">
        <v>72</v>
      </c>
      <c r="Q489" s="572"/>
      <c r="R489" s="572"/>
      <c r="S489" s="572"/>
      <c r="T489" s="572"/>
      <c r="U489" s="572"/>
      <c r="V489" s="573"/>
      <c r="W489" s="37" t="s">
        <v>70</v>
      </c>
      <c r="X489" s="565">
        <f>IFERROR(SUM(X486:X487),"0")</f>
        <v>175</v>
      </c>
      <c r="Y489" s="565">
        <f>IFERROR(SUM(Y486:Y487),"0")</f>
        <v>180.60000000000002</v>
      </c>
      <c r="Z489" s="37"/>
      <c r="AA489" s="566"/>
      <c r="AB489" s="566"/>
      <c r="AC489" s="566"/>
    </row>
    <row r="490" spans="1:68" ht="14.25" hidden="1" customHeight="1" x14ac:dyDescent="0.25">
      <c r="A490" s="569" t="s">
        <v>74</v>
      </c>
      <c r="B490" s="570"/>
      <c r="C490" s="570"/>
      <c r="D490" s="570"/>
      <c r="E490" s="570"/>
      <c r="F490" s="570"/>
      <c r="G490" s="570"/>
      <c r="H490" s="570"/>
      <c r="I490" s="570"/>
      <c r="J490" s="570"/>
      <c r="K490" s="570"/>
      <c r="L490" s="570"/>
      <c r="M490" s="570"/>
      <c r="N490" s="570"/>
      <c r="O490" s="570"/>
      <c r="P490" s="570"/>
      <c r="Q490" s="570"/>
      <c r="R490" s="570"/>
      <c r="S490" s="570"/>
      <c r="T490" s="570"/>
      <c r="U490" s="570"/>
      <c r="V490" s="570"/>
      <c r="W490" s="570"/>
      <c r="X490" s="570"/>
      <c r="Y490" s="570"/>
      <c r="Z490" s="570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61" t="s">
        <v>767</v>
      </c>
      <c r="Q491" s="576"/>
      <c r="R491" s="576"/>
      <c r="S491" s="576"/>
      <c r="T491" s="577"/>
      <c r="U491" s="34"/>
      <c r="V491" s="34"/>
      <c r="W491" s="35" t="s">
        <v>70</v>
      </c>
      <c r="X491" s="563">
        <v>30</v>
      </c>
      <c r="Y491" s="564">
        <f>IFERROR(IF(X491="",0,CEILING((X491/$H491),1)*$H491),"")</f>
        <v>36</v>
      </c>
      <c r="Z491" s="36">
        <f>IFERROR(IF(Y491=0,"",ROUNDUP(Y491/H491,0)*0.01898),"")</f>
        <v>7.5920000000000001E-2</v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31.73</v>
      </c>
      <c r="BN491" s="64">
        <f>IFERROR(Y491*I491/H491,"0")</f>
        <v>38.076000000000001</v>
      </c>
      <c r="BO491" s="64">
        <f>IFERROR(1/J491*(X491/H491),"0")</f>
        <v>5.2083333333333336E-2</v>
      </c>
      <c r="BP491" s="64">
        <f>IFERROR(1/J491*(Y491/H491),"0")</f>
        <v>6.25E-2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65" t="s">
        <v>771</v>
      </c>
      <c r="Q492" s="576"/>
      <c r="R492" s="576"/>
      <c r="S492" s="576"/>
      <c r="T492" s="577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2"/>
      <c r="B493" s="570"/>
      <c r="C493" s="570"/>
      <c r="D493" s="570"/>
      <c r="E493" s="570"/>
      <c r="F493" s="570"/>
      <c r="G493" s="570"/>
      <c r="H493" s="570"/>
      <c r="I493" s="570"/>
      <c r="J493" s="570"/>
      <c r="K493" s="570"/>
      <c r="L493" s="570"/>
      <c r="M493" s="570"/>
      <c r="N493" s="570"/>
      <c r="O493" s="593"/>
      <c r="P493" s="571" t="s">
        <v>72</v>
      </c>
      <c r="Q493" s="572"/>
      <c r="R493" s="572"/>
      <c r="S493" s="572"/>
      <c r="T493" s="572"/>
      <c r="U493" s="572"/>
      <c r="V493" s="573"/>
      <c r="W493" s="37" t="s">
        <v>73</v>
      </c>
      <c r="X493" s="565">
        <f>IFERROR(X491/H491,"0")+IFERROR(X492/H492,"0")</f>
        <v>3.3333333333333335</v>
      </c>
      <c r="Y493" s="565">
        <f>IFERROR(Y491/H491,"0")+IFERROR(Y492/H492,"0")</f>
        <v>4</v>
      </c>
      <c r="Z493" s="565">
        <f>IFERROR(IF(Z491="",0,Z491),"0")+IFERROR(IF(Z492="",0,Z492),"0")</f>
        <v>7.5920000000000001E-2</v>
      </c>
      <c r="AA493" s="566"/>
      <c r="AB493" s="566"/>
      <c r="AC493" s="566"/>
    </row>
    <row r="494" spans="1:68" x14ac:dyDescent="0.2">
      <c r="A494" s="570"/>
      <c r="B494" s="570"/>
      <c r="C494" s="570"/>
      <c r="D494" s="570"/>
      <c r="E494" s="570"/>
      <c r="F494" s="570"/>
      <c r="G494" s="570"/>
      <c r="H494" s="570"/>
      <c r="I494" s="570"/>
      <c r="J494" s="570"/>
      <c r="K494" s="570"/>
      <c r="L494" s="570"/>
      <c r="M494" s="570"/>
      <c r="N494" s="570"/>
      <c r="O494" s="593"/>
      <c r="P494" s="571" t="s">
        <v>72</v>
      </c>
      <c r="Q494" s="572"/>
      <c r="R494" s="572"/>
      <c r="S494" s="572"/>
      <c r="T494" s="572"/>
      <c r="U494" s="572"/>
      <c r="V494" s="573"/>
      <c r="W494" s="37" t="s">
        <v>70</v>
      </c>
      <c r="X494" s="565">
        <f>IFERROR(SUM(X491:X492),"0")</f>
        <v>30</v>
      </c>
      <c r="Y494" s="565">
        <f>IFERROR(SUM(Y491:Y492),"0")</f>
        <v>36</v>
      </c>
      <c r="Z494" s="37"/>
      <c r="AA494" s="566"/>
      <c r="AB494" s="566"/>
      <c r="AC494" s="566"/>
    </row>
    <row r="495" spans="1:68" ht="14.25" hidden="1" customHeight="1" x14ac:dyDescent="0.25">
      <c r="A495" s="569" t="s">
        <v>174</v>
      </c>
      <c r="B495" s="570"/>
      <c r="C495" s="570"/>
      <c r="D495" s="570"/>
      <c r="E495" s="570"/>
      <c r="F495" s="570"/>
      <c r="G495" s="570"/>
      <c r="H495" s="570"/>
      <c r="I495" s="570"/>
      <c r="J495" s="570"/>
      <c r="K495" s="570"/>
      <c r="L495" s="570"/>
      <c r="M495" s="570"/>
      <c r="N495" s="570"/>
      <c r="O495" s="570"/>
      <c r="P495" s="570"/>
      <c r="Q495" s="570"/>
      <c r="R495" s="570"/>
      <c r="S495" s="570"/>
      <c r="T495" s="570"/>
      <c r="U495" s="570"/>
      <c r="V495" s="570"/>
      <c r="W495" s="570"/>
      <c r="X495" s="570"/>
      <c r="Y495" s="570"/>
      <c r="Z495" s="570"/>
      <c r="AA495" s="559"/>
      <c r="AB495" s="559"/>
      <c r="AC495" s="559"/>
    </row>
    <row r="496" spans="1:68" ht="27" hidden="1" customHeight="1" x14ac:dyDescent="0.25">
      <c r="A496" s="54" t="s">
        <v>772</v>
      </c>
      <c r="B496" s="54" t="s">
        <v>773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4" t="s">
        <v>774</v>
      </c>
      <c r="Q496" s="576"/>
      <c r="R496" s="576"/>
      <c r="S496" s="576"/>
      <c r="T496" s="577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776</v>
      </c>
      <c r="B497" s="54" t="s">
        <v>777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62" t="s">
        <v>778</v>
      </c>
      <c r="Q497" s="576"/>
      <c r="R497" s="576"/>
      <c r="S497" s="576"/>
      <c r="T497" s="577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2"/>
      <c r="B498" s="570"/>
      <c r="C498" s="570"/>
      <c r="D498" s="570"/>
      <c r="E498" s="570"/>
      <c r="F498" s="570"/>
      <c r="G498" s="570"/>
      <c r="H498" s="570"/>
      <c r="I498" s="570"/>
      <c r="J498" s="570"/>
      <c r="K498" s="570"/>
      <c r="L498" s="570"/>
      <c r="M498" s="570"/>
      <c r="N498" s="570"/>
      <c r="O498" s="593"/>
      <c r="P498" s="571" t="s">
        <v>72</v>
      </c>
      <c r="Q498" s="572"/>
      <c r="R498" s="572"/>
      <c r="S498" s="572"/>
      <c r="T498" s="572"/>
      <c r="U498" s="572"/>
      <c r="V498" s="573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0"/>
      <c r="B499" s="570"/>
      <c r="C499" s="570"/>
      <c r="D499" s="570"/>
      <c r="E499" s="570"/>
      <c r="F499" s="570"/>
      <c r="G499" s="570"/>
      <c r="H499" s="570"/>
      <c r="I499" s="570"/>
      <c r="J499" s="570"/>
      <c r="K499" s="570"/>
      <c r="L499" s="570"/>
      <c r="M499" s="570"/>
      <c r="N499" s="570"/>
      <c r="O499" s="593"/>
      <c r="P499" s="571" t="s">
        <v>72</v>
      </c>
      <c r="Q499" s="572"/>
      <c r="R499" s="572"/>
      <c r="S499" s="572"/>
      <c r="T499" s="572"/>
      <c r="U499" s="572"/>
      <c r="V499" s="573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4" t="s">
        <v>780</v>
      </c>
      <c r="B500" s="570"/>
      <c r="C500" s="570"/>
      <c r="D500" s="570"/>
      <c r="E500" s="570"/>
      <c r="F500" s="570"/>
      <c r="G500" s="570"/>
      <c r="H500" s="570"/>
      <c r="I500" s="570"/>
      <c r="J500" s="570"/>
      <c r="K500" s="570"/>
      <c r="L500" s="570"/>
      <c r="M500" s="570"/>
      <c r="N500" s="570"/>
      <c r="O500" s="570"/>
      <c r="P500" s="570"/>
      <c r="Q500" s="570"/>
      <c r="R500" s="570"/>
      <c r="S500" s="570"/>
      <c r="T500" s="570"/>
      <c r="U500" s="570"/>
      <c r="V500" s="570"/>
      <c r="W500" s="570"/>
      <c r="X500" s="570"/>
      <c r="Y500" s="570"/>
      <c r="Z500" s="570"/>
      <c r="AA500" s="558"/>
      <c r="AB500" s="558"/>
      <c r="AC500" s="558"/>
    </row>
    <row r="501" spans="1:68" ht="14.25" hidden="1" customHeight="1" x14ac:dyDescent="0.25">
      <c r="A501" s="569" t="s">
        <v>139</v>
      </c>
      <c r="B501" s="570"/>
      <c r="C501" s="570"/>
      <c r="D501" s="570"/>
      <c r="E501" s="570"/>
      <c r="F501" s="570"/>
      <c r="G501" s="570"/>
      <c r="H501" s="570"/>
      <c r="I501" s="570"/>
      <c r="J501" s="570"/>
      <c r="K501" s="570"/>
      <c r="L501" s="570"/>
      <c r="M501" s="570"/>
      <c r="N501" s="570"/>
      <c r="O501" s="570"/>
      <c r="P501" s="570"/>
      <c r="Q501" s="570"/>
      <c r="R501" s="570"/>
      <c r="S501" s="570"/>
      <c r="T501" s="570"/>
      <c r="U501" s="570"/>
      <c r="V501" s="570"/>
      <c r="W501" s="570"/>
      <c r="X501" s="570"/>
      <c r="Y501" s="570"/>
      <c r="Z501" s="570"/>
      <c r="AA501" s="559"/>
      <c r="AB501" s="559"/>
      <c r="AC501" s="559"/>
    </row>
    <row r="502" spans="1:68" ht="27" hidden="1" customHeight="1" x14ac:dyDescent="0.25">
      <c r="A502" s="54" t="s">
        <v>781</v>
      </c>
      <c r="B502" s="54" t="s">
        <v>782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59" t="s">
        <v>783</v>
      </c>
      <c r="Q502" s="576"/>
      <c r="R502" s="576"/>
      <c r="S502" s="576"/>
      <c r="T502" s="577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2"/>
      <c r="B503" s="570"/>
      <c r="C503" s="570"/>
      <c r="D503" s="570"/>
      <c r="E503" s="570"/>
      <c r="F503" s="570"/>
      <c r="G503" s="570"/>
      <c r="H503" s="570"/>
      <c r="I503" s="570"/>
      <c r="J503" s="570"/>
      <c r="K503" s="570"/>
      <c r="L503" s="570"/>
      <c r="M503" s="570"/>
      <c r="N503" s="570"/>
      <c r="O503" s="593"/>
      <c r="P503" s="571" t="s">
        <v>72</v>
      </c>
      <c r="Q503" s="572"/>
      <c r="R503" s="572"/>
      <c r="S503" s="572"/>
      <c r="T503" s="572"/>
      <c r="U503" s="572"/>
      <c r="V503" s="573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0"/>
      <c r="B504" s="570"/>
      <c r="C504" s="570"/>
      <c r="D504" s="570"/>
      <c r="E504" s="570"/>
      <c r="F504" s="570"/>
      <c r="G504" s="570"/>
      <c r="H504" s="570"/>
      <c r="I504" s="570"/>
      <c r="J504" s="570"/>
      <c r="K504" s="570"/>
      <c r="L504" s="570"/>
      <c r="M504" s="570"/>
      <c r="N504" s="570"/>
      <c r="O504" s="593"/>
      <c r="P504" s="571" t="s">
        <v>72</v>
      </c>
      <c r="Q504" s="572"/>
      <c r="R504" s="572"/>
      <c r="S504" s="572"/>
      <c r="T504" s="572"/>
      <c r="U504" s="572"/>
      <c r="V504" s="573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6"/>
      <c r="B505" s="570"/>
      <c r="C505" s="570"/>
      <c r="D505" s="570"/>
      <c r="E505" s="570"/>
      <c r="F505" s="570"/>
      <c r="G505" s="570"/>
      <c r="H505" s="570"/>
      <c r="I505" s="570"/>
      <c r="J505" s="570"/>
      <c r="K505" s="570"/>
      <c r="L505" s="570"/>
      <c r="M505" s="570"/>
      <c r="N505" s="570"/>
      <c r="O505" s="597"/>
      <c r="P505" s="627" t="s">
        <v>785</v>
      </c>
      <c r="Q505" s="628"/>
      <c r="R505" s="628"/>
      <c r="S505" s="628"/>
      <c r="T505" s="628"/>
      <c r="U505" s="628"/>
      <c r="V505" s="629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12061.1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12205.240000000003</v>
      </c>
      <c r="Z505" s="37"/>
      <c r="AA505" s="566"/>
      <c r="AB505" s="566"/>
      <c r="AC505" s="566"/>
    </row>
    <row r="506" spans="1:68" x14ac:dyDescent="0.2">
      <c r="A506" s="570"/>
      <c r="B506" s="570"/>
      <c r="C506" s="570"/>
      <c r="D506" s="570"/>
      <c r="E506" s="570"/>
      <c r="F506" s="570"/>
      <c r="G506" s="570"/>
      <c r="H506" s="570"/>
      <c r="I506" s="570"/>
      <c r="J506" s="570"/>
      <c r="K506" s="570"/>
      <c r="L506" s="570"/>
      <c r="M506" s="570"/>
      <c r="N506" s="570"/>
      <c r="O506" s="597"/>
      <c r="P506" s="627" t="s">
        <v>786</v>
      </c>
      <c r="Q506" s="628"/>
      <c r="R506" s="628"/>
      <c r="S506" s="628"/>
      <c r="T506" s="628"/>
      <c r="U506" s="628"/>
      <c r="V506" s="629"/>
      <c r="W506" s="37" t="s">
        <v>70</v>
      </c>
      <c r="X506" s="565">
        <f>IFERROR(SUM(BM22:BM502),"0")</f>
        <v>12637.350647141744</v>
      </c>
      <c r="Y506" s="565">
        <f>IFERROR(SUM(BN22:BN502),"0")</f>
        <v>12789.208999999992</v>
      </c>
      <c r="Z506" s="37"/>
      <c r="AA506" s="566"/>
      <c r="AB506" s="566"/>
      <c r="AC506" s="566"/>
    </row>
    <row r="507" spans="1:68" x14ac:dyDescent="0.2">
      <c r="A507" s="570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70"/>
      <c r="O507" s="597"/>
      <c r="P507" s="627" t="s">
        <v>787</v>
      </c>
      <c r="Q507" s="628"/>
      <c r="R507" s="628"/>
      <c r="S507" s="628"/>
      <c r="T507" s="628"/>
      <c r="U507" s="628"/>
      <c r="V507" s="629"/>
      <c r="W507" s="37" t="s">
        <v>788</v>
      </c>
      <c r="X507" s="38">
        <f>ROUNDUP(SUM(BO22:BO502),0)</f>
        <v>20</v>
      </c>
      <c r="Y507" s="38">
        <f>ROUNDUP(SUM(BP22:BP502),0)</f>
        <v>20</v>
      </c>
      <c r="Z507" s="37"/>
      <c r="AA507" s="566"/>
      <c r="AB507" s="566"/>
      <c r="AC507" s="566"/>
    </row>
    <row r="508" spans="1:68" x14ac:dyDescent="0.2">
      <c r="A508" s="570"/>
      <c r="B508" s="570"/>
      <c r="C508" s="570"/>
      <c r="D508" s="570"/>
      <c r="E508" s="570"/>
      <c r="F508" s="570"/>
      <c r="G508" s="570"/>
      <c r="H508" s="570"/>
      <c r="I508" s="570"/>
      <c r="J508" s="570"/>
      <c r="K508" s="570"/>
      <c r="L508" s="570"/>
      <c r="M508" s="570"/>
      <c r="N508" s="570"/>
      <c r="O508" s="597"/>
      <c r="P508" s="627" t="s">
        <v>789</v>
      </c>
      <c r="Q508" s="628"/>
      <c r="R508" s="628"/>
      <c r="S508" s="628"/>
      <c r="T508" s="628"/>
      <c r="U508" s="628"/>
      <c r="V508" s="629"/>
      <c r="W508" s="37" t="s">
        <v>70</v>
      </c>
      <c r="X508" s="565">
        <f>GrossWeightTotal+PalletQtyTotal*25</f>
        <v>13137.350647141744</v>
      </c>
      <c r="Y508" s="565">
        <f>GrossWeightTotalR+PalletQtyTotalR*25</f>
        <v>13289.208999999992</v>
      </c>
      <c r="Z508" s="37"/>
      <c r="AA508" s="566"/>
      <c r="AB508" s="566"/>
      <c r="AC508" s="566"/>
    </row>
    <row r="509" spans="1:68" x14ac:dyDescent="0.2">
      <c r="A509" s="570"/>
      <c r="B509" s="570"/>
      <c r="C509" s="570"/>
      <c r="D509" s="570"/>
      <c r="E509" s="570"/>
      <c r="F509" s="570"/>
      <c r="G509" s="570"/>
      <c r="H509" s="570"/>
      <c r="I509" s="570"/>
      <c r="J509" s="570"/>
      <c r="K509" s="570"/>
      <c r="L509" s="570"/>
      <c r="M509" s="570"/>
      <c r="N509" s="570"/>
      <c r="O509" s="597"/>
      <c r="P509" s="627" t="s">
        <v>790</v>
      </c>
      <c r="Q509" s="628"/>
      <c r="R509" s="628"/>
      <c r="S509" s="628"/>
      <c r="T509" s="628"/>
      <c r="U509" s="628"/>
      <c r="V509" s="629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1464.5585602668932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1487</v>
      </c>
      <c r="Z509" s="37"/>
      <c r="AA509" s="566"/>
      <c r="AB509" s="566"/>
      <c r="AC509" s="566"/>
    </row>
    <row r="510" spans="1:68" ht="14.25" hidden="1" customHeight="1" x14ac:dyDescent="0.2">
      <c r="A510" s="570"/>
      <c r="B510" s="570"/>
      <c r="C510" s="570"/>
      <c r="D510" s="570"/>
      <c r="E510" s="570"/>
      <c r="F510" s="570"/>
      <c r="G510" s="570"/>
      <c r="H510" s="570"/>
      <c r="I510" s="570"/>
      <c r="J510" s="570"/>
      <c r="K510" s="570"/>
      <c r="L510" s="570"/>
      <c r="M510" s="570"/>
      <c r="N510" s="570"/>
      <c r="O510" s="597"/>
      <c r="P510" s="627" t="s">
        <v>791</v>
      </c>
      <c r="Q510" s="628"/>
      <c r="R510" s="628"/>
      <c r="S510" s="628"/>
      <c r="T510" s="628"/>
      <c r="U510" s="628"/>
      <c r="V510" s="629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23.24811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6" t="s">
        <v>101</v>
      </c>
      <c r="D512" s="712"/>
      <c r="E512" s="712"/>
      <c r="F512" s="712"/>
      <c r="G512" s="712"/>
      <c r="H512" s="622"/>
      <c r="I512" s="586" t="s">
        <v>258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22"/>
      <c r="T512" s="586" t="s">
        <v>544</v>
      </c>
      <c r="U512" s="622"/>
      <c r="V512" s="586" t="s">
        <v>601</v>
      </c>
      <c r="W512" s="712"/>
      <c r="X512" s="712"/>
      <c r="Y512" s="622"/>
      <c r="Z512" s="560" t="s">
        <v>657</v>
      </c>
      <c r="AA512" s="586" t="s">
        <v>727</v>
      </c>
      <c r="AB512" s="622"/>
      <c r="AC512" s="52"/>
      <c r="AF512" s="561"/>
    </row>
    <row r="513" spans="1:32" ht="14.25" customHeight="1" thickTop="1" x14ac:dyDescent="0.2">
      <c r="A513" s="598" t="s">
        <v>794</v>
      </c>
      <c r="B513" s="586" t="s">
        <v>63</v>
      </c>
      <c r="C513" s="586" t="s">
        <v>102</v>
      </c>
      <c r="D513" s="586" t="s">
        <v>119</v>
      </c>
      <c r="E513" s="586" t="s">
        <v>181</v>
      </c>
      <c r="F513" s="586" t="s">
        <v>204</v>
      </c>
      <c r="G513" s="586" t="s">
        <v>237</v>
      </c>
      <c r="H513" s="586" t="s">
        <v>101</v>
      </c>
      <c r="I513" s="586" t="s">
        <v>259</v>
      </c>
      <c r="J513" s="586" t="s">
        <v>299</v>
      </c>
      <c r="K513" s="586" t="s">
        <v>360</v>
      </c>
      <c r="L513" s="586" t="s">
        <v>401</v>
      </c>
      <c r="M513" s="586" t="s">
        <v>417</v>
      </c>
      <c r="N513" s="561"/>
      <c r="O513" s="586" t="s">
        <v>430</v>
      </c>
      <c r="P513" s="586" t="s">
        <v>440</v>
      </c>
      <c r="Q513" s="586" t="s">
        <v>447</v>
      </c>
      <c r="R513" s="586" t="s">
        <v>452</v>
      </c>
      <c r="S513" s="586" t="s">
        <v>534</v>
      </c>
      <c r="T513" s="586" t="s">
        <v>545</v>
      </c>
      <c r="U513" s="586" t="s">
        <v>579</v>
      </c>
      <c r="V513" s="586" t="s">
        <v>602</v>
      </c>
      <c r="W513" s="586" t="s">
        <v>634</v>
      </c>
      <c r="X513" s="586" t="s">
        <v>649</v>
      </c>
      <c r="Y513" s="586" t="s">
        <v>653</v>
      </c>
      <c r="Z513" s="586" t="s">
        <v>657</v>
      </c>
      <c r="AA513" s="586" t="s">
        <v>727</v>
      </c>
      <c r="AB513" s="586" t="s">
        <v>780</v>
      </c>
      <c r="AC513" s="52"/>
      <c r="AF513" s="561"/>
    </row>
    <row r="514" spans="1:32" ht="13.5" customHeight="1" thickBot="1" x14ac:dyDescent="0.25">
      <c r="A514" s="599"/>
      <c r="B514" s="587"/>
      <c r="C514" s="587"/>
      <c r="D514" s="587"/>
      <c r="E514" s="587"/>
      <c r="F514" s="587"/>
      <c r="G514" s="587"/>
      <c r="H514" s="587"/>
      <c r="I514" s="587"/>
      <c r="J514" s="587"/>
      <c r="K514" s="587"/>
      <c r="L514" s="587"/>
      <c r="M514" s="587"/>
      <c r="N514" s="561"/>
      <c r="O514" s="587"/>
      <c r="P514" s="587"/>
      <c r="Q514" s="587"/>
      <c r="R514" s="587"/>
      <c r="S514" s="587"/>
      <c r="T514" s="587"/>
      <c r="U514" s="587"/>
      <c r="V514" s="587"/>
      <c r="W514" s="587"/>
      <c r="X514" s="587"/>
      <c r="Y514" s="587"/>
      <c r="Z514" s="587"/>
      <c r="AA514" s="587"/>
      <c r="AB514" s="587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67.2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1782</v>
      </c>
      <c r="E515" s="46">
        <f>IFERROR(Y89*1,"0")+IFERROR(Y90*1,"0")+IFERROR(Y91*1,"0")+IFERROR(Y95*1,"0")+IFERROR(Y96*1,"0")+IFERROR(Y97*1,"0")+IFERROR(Y98*1,"0")+IFERROR(Y99*1,"0")+IFERROR(Y100*1,"0")</f>
        <v>331.2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86.85</v>
      </c>
      <c r="G515" s="46">
        <f>IFERROR(Y131*1,"0")+IFERROR(Y132*1,"0")+IFERROR(Y136*1,"0")+IFERROR(Y137*1,"0")</f>
        <v>8.3999999999999986</v>
      </c>
      <c r="H515" s="46">
        <f>IFERROR(Y142*1,"0")+IFERROR(Y146*1,"0")+IFERROR(Y147*1,"0")+IFERROR(Y148*1,"0")</f>
        <v>36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10.5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193.8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336.8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4997.25</v>
      </c>
      <c r="S515" s="46">
        <f>IFERROR(Y333*1,"0")+IFERROR(Y334*1,"0")+IFERROR(Y335*1,"0")</f>
        <v>158.10000000000002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3569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28.800000000000004</v>
      </c>
      <c r="W515" s="46">
        <f>IFERROR(Y407*1,"0")+IFERROR(Y411*1,"0")+IFERROR(Y412*1,"0")+IFERROR(Y413*1,"0")+IFERROR(Y414*1,"0")</f>
        <v>2.1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332.64000000000004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264.60000000000002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20,00"/>
        <filter val="1 235,00"/>
        <filter val="1 239,00"/>
        <filter val="1 260,50"/>
        <filter val="1 365,00"/>
        <filter val="1 464,56"/>
        <filter val="1 816,00"/>
        <filter val="1,00"/>
        <filter val="1,20"/>
        <filter val="10,00"/>
        <filter val="10,40"/>
        <filter val="10,50"/>
        <filter val="100,00"/>
        <filter val="103,90"/>
        <filter val="109,71"/>
        <filter val="11,25"/>
        <filter val="12 061,10"/>
        <filter val="12 637,35"/>
        <filter val="12,00"/>
        <filter val="12,60"/>
        <filter val="13 137,35"/>
        <filter val="13,36"/>
        <filter val="135,00"/>
        <filter val="137,00"/>
        <filter val="150,00"/>
        <filter val="151,90"/>
        <filter val="155,67"/>
        <filter val="156,96"/>
        <filter val="16,10"/>
        <filter val="17,49"/>
        <filter val="17,88"/>
        <filter val="175,00"/>
        <filter val="18,90"/>
        <filter val="18,94"/>
        <filter val="192,70"/>
        <filter val="2 315,00"/>
        <filter val="2 410,00"/>
        <filter val="2 411,20"/>
        <filter val="2,10"/>
        <filter val="2,50"/>
        <filter val="2,55"/>
        <filter val="20"/>
        <filter val="20,00"/>
        <filter val="20,40"/>
        <filter val="21,25"/>
        <filter val="210,00"/>
        <filter val="222,00"/>
        <filter val="23,40"/>
        <filter val="230,00"/>
        <filter val="24,60"/>
        <filter val="243,00"/>
        <filter val="25,00"/>
        <filter val="25,37"/>
        <filter val="25,57"/>
        <filter val="252,00"/>
        <filter val="28,00"/>
        <filter val="29,89"/>
        <filter val="3,33"/>
        <filter val="3,89"/>
        <filter val="3,93"/>
        <filter val="30,00"/>
        <filter val="309,37"/>
        <filter val="310,50"/>
        <filter val="323,00"/>
        <filter val="336,00"/>
        <filter val="35,00"/>
        <filter val="38,00"/>
        <filter val="38,25"/>
        <filter val="396,40"/>
        <filter val="4,00"/>
        <filter val="4,20"/>
        <filter val="40,00"/>
        <filter val="41,67"/>
        <filter val="42,23"/>
        <filter val="42,90"/>
        <filter val="440,00"/>
        <filter val="47,00"/>
        <filter val="49,70"/>
        <filter val="5,00"/>
        <filter val="50,00"/>
        <filter val="51,80"/>
        <filter val="516,50"/>
        <filter val="59,99"/>
        <filter val="6,30"/>
        <filter val="60,00"/>
        <filter val="60,40"/>
        <filter val="61,40"/>
        <filter val="67,20"/>
        <filter val="69,07"/>
        <filter val="7,00"/>
        <filter val="72,00"/>
        <filter val="730,00"/>
        <filter val="75,00"/>
        <filter val="76,50"/>
        <filter val="8,22"/>
        <filter val="8,80"/>
        <filter val="80,00"/>
        <filter val="83,33"/>
        <filter val="85,00"/>
        <filter val="93,00"/>
        <filter val="95,00"/>
        <filter val="950,00"/>
        <filter val="96,00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D17:E18"/>
    <mergeCell ref="N17:N18"/>
    <mergeCell ref="A20:Z20"/>
    <mergeCell ref="A21:Z21"/>
    <mergeCell ref="A129:Z129"/>
    <mergeCell ref="D121:E121"/>
    <mergeCell ref="D192:E192"/>
    <mergeCell ref="D42:E42"/>
    <mergeCell ref="D344:E344"/>
    <mergeCell ref="P313:T313"/>
    <mergeCell ref="A58:O59"/>
    <mergeCell ref="D265:E265"/>
    <mergeCell ref="A302:O303"/>
    <mergeCell ref="P214:T214"/>
    <mergeCell ref="D91:E91"/>
    <mergeCell ref="D22:E22"/>
    <mergeCell ref="D320:E320"/>
    <mergeCell ref="A167:O168"/>
    <mergeCell ref="P52:T52"/>
    <mergeCell ref="P41:T41"/>
    <mergeCell ref="P43:T43"/>
    <mergeCell ref="P31:T31"/>
    <mergeCell ref="P45:V45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V12:W12"/>
    <mergeCell ref="D252:E252"/>
    <mergeCell ref="P66:V66"/>
    <mergeCell ref="A101:O102"/>
    <mergeCell ref="P202:T202"/>
    <mergeCell ref="A188:O189"/>
    <mergeCell ref="A65:O66"/>
    <mergeCell ref="D61:E61"/>
    <mergeCell ref="A15:M15"/>
    <mergeCell ref="D112:E112"/>
    <mergeCell ref="A12:M12"/>
    <mergeCell ref="P276:T276"/>
    <mergeCell ref="P105:T105"/>
    <mergeCell ref="D257:E257"/>
    <mergeCell ref="P23:V23"/>
    <mergeCell ref="J513:J514"/>
    <mergeCell ref="L513:L514"/>
    <mergeCell ref="D54:E54"/>
    <mergeCell ref="P283:V283"/>
    <mergeCell ref="P83:T83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B513:B514"/>
    <mergeCell ref="P439:T439"/>
    <mergeCell ref="D249:E249"/>
    <mergeCell ref="A364:Z364"/>
    <mergeCell ref="P126:T126"/>
    <mergeCell ref="P311:V311"/>
    <mergeCell ref="P358:V358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P436:T436"/>
    <mergeCell ref="P81:V81"/>
    <mergeCell ref="P379:V379"/>
    <mergeCell ref="D196:E196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427:Z427"/>
    <mergeCell ref="A256:Z256"/>
    <mergeCell ref="P302:V302"/>
    <mergeCell ref="A232:O233"/>
    <mergeCell ref="D346:E346"/>
    <mergeCell ref="P77:T77"/>
    <mergeCell ref="P204:T204"/>
    <mergeCell ref="A264:Z264"/>
    <mergeCell ref="D125:E125"/>
    <mergeCell ref="A418:Z418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H17:H18"/>
    <mergeCell ref="D136:E136"/>
    <mergeCell ref="P15:T16"/>
    <mergeCell ref="D414:E414"/>
    <mergeCell ref="P377:T377"/>
    <mergeCell ref="P206:T206"/>
    <mergeCell ref="A268:O269"/>
    <mergeCell ref="P200:V200"/>
    <mergeCell ref="P74:T74"/>
    <mergeCell ref="A190:Z190"/>
    <mergeCell ref="A19:Z19"/>
    <mergeCell ref="P292:V292"/>
    <mergeCell ref="D182:E182"/>
    <mergeCell ref="A117:Z117"/>
    <mergeCell ref="P341:T341"/>
    <mergeCell ref="A362:O363"/>
    <mergeCell ref="P65:V65"/>
    <mergeCell ref="P61:T61"/>
    <mergeCell ref="P250:T250"/>
    <mergeCell ref="P301:T301"/>
    <mergeCell ref="P295:T295"/>
    <mergeCell ref="D276:E276"/>
    <mergeCell ref="P353:V353"/>
    <mergeCell ref="D105:E105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D31:E31"/>
    <mergeCell ref="P286:T28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49:E449"/>
    <mergeCell ref="D321:E321"/>
    <mergeCell ref="P107:T107"/>
    <mergeCell ref="P166:T166"/>
    <mergeCell ref="A453:Z453"/>
    <mergeCell ref="P79:T79"/>
    <mergeCell ref="A94:Z94"/>
    <mergeCell ref="P473:T473"/>
    <mergeCell ref="P158:T158"/>
    <mergeCell ref="P416:V416"/>
    <mergeCell ref="P481:T481"/>
    <mergeCell ref="A467:O468"/>
    <mergeCell ref="P139:V139"/>
    <mergeCell ref="A476:O477"/>
    <mergeCell ref="A284:Z284"/>
    <mergeCell ref="A127:O128"/>
    <mergeCell ref="P426:V426"/>
    <mergeCell ref="A417:Z417"/>
    <mergeCell ref="P244:V244"/>
    <mergeCell ref="A255:Z255"/>
    <mergeCell ref="P440:T440"/>
    <mergeCell ref="D434:E434"/>
    <mergeCell ref="D154:E154"/>
    <mergeCell ref="D225:E225"/>
    <mergeCell ref="D436:E436"/>
    <mergeCell ref="P346:T346"/>
    <mergeCell ref="P262:V262"/>
    <mergeCell ref="P321:T321"/>
    <mergeCell ref="P401:T401"/>
    <mergeCell ref="P230:T230"/>
    <mergeCell ref="D382:E382"/>
    <mergeCell ref="D369:E369"/>
    <mergeCell ref="A353:O354"/>
    <mergeCell ref="P223:T223"/>
    <mergeCell ref="D160:E160"/>
    <mergeCell ref="D456:E456"/>
    <mergeCell ref="P125:T125"/>
    <mergeCell ref="D84:E84"/>
    <mergeCell ref="A157:Z157"/>
    <mergeCell ref="P208:T208"/>
    <mergeCell ref="A138:O139"/>
    <mergeCell ref="D215:E215"/>
    <mergeCell ref="D366:E366"/>
    <mergeCell ref="D300:E300"/>
    <mergeCell ref="A227:O228"/>
    <mergeCell ref="P97:T97"/>
    <mergeCell ref="P194:T194"/>
    <mergeCell ref="A372:Z372"/>
    <mergeCell ref="P299:T299"/>
    <mergeCell ref="P150:V150"/>
    <mergeCell ref="P433:T43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A498:O499"/>
    <mergeCell ref="D411:E411"/>
    <mergeCell ref="P330:V330"/>
    <mergeCell ref="D482:E482"/>
    <mergeCell ref="D289:E289"/>
    <mergeCell ref="P160:T160"/>
    <mergeCell ref="D496:E496"/>
    <mergeCell ref="P477:V477"/>
    <mergeCell ref="P479:T479"/>
    <mergeCell ref="D158:E158"/>
    <mergeCell ref="A403:O404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50:Z50"/>
    <mergeCell ref="D55:E55"/>
    <mergeCell ref="P413:T413"/>
    <mergeCell ref="P242:T242"/>
    <mergeCell ref="P407:T407"/>
    <mergeCell ref="A140:Z140"/>
    <mergeCell ref="P382:T382"/>
    <mergeCell ref="D290:E290"/>
    <mergeCell ref="D361:E361"/>
    <mergeCell ref="P259:T259"/>
    <mergeCell ref="P148:T148"/>
    <mergeCell ref="D69:E69"/>
    <mergeCell ref="A60:Z60"/>
    <mergeCell ref="A92:O93"/>
    <mergeCell ref="P315:T315"/>
    <mergeCell ref="P231:T231"/>
    <mergeCell ref="P266:T266"/>
    <mergeCell ref="P95:T95"/>
    <mergeCell ref="A355:Z355"/>
    <mergeCell ref="D77:E77"/>
    <mergeCell ref="P131:T131"/>
    <mergeCell ref="P187:T187"/>
    <mergeCell ref="D108:E108"/>
    <mergeCell ref="P258:T258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D473:E473"/>
    <mergeCell ref="D187:E187"/>
    <mergeCell ref="P437:T437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  <mergeCell ref="D47:E47"/>
    <mergeCell ref="A447:Z447"/>
    <mergeCell ref="P209:T209"/>
    <mergeCell ref="A385:Z385"/>
    <mergeCell ref="P147:T1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2025-07-21T12:30:30Z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