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560CB922-2392-4C62-9F4F-8D7CAFD704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6" i="1"/>
  <c r="BN28" i="1"/>
  <c r="BP28" i="1"/>
  <c r="Y31" i="1"/>
  <c r="Y286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H9" i="1"/>
  <c r="Z291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A299" i="1" l="1"/>
  <c r="Y288" i="1"/>
  <c r="Y290" i="1"/>
  <c r="Y287" i="1"/>
  <c r="Y289" i="1" s="1"/>
  <c r="C299" i="1" l="1"/>
  <c r="B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<sst xmlns="http://schemas.openxmlformats.org/spreadsheetml/2006/main" count="1289" uniqueCount="410">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</sst>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1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09" t="s">
        <v>24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3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35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36</v>
      </c>
      <c r="B17" s="307" t="s">
        <v>37</v>
      </c>
      <c r="C17" s="359" t="s">
        <v>38</v>
      </c>
      <c r="D17" s="307" t="s">
        <v>39</v>
      </c>
      <c r="E17" s="339"/>
      <c r="F17" s="307" t="s">
        <v>40</v>
      </c>
      <c r="G17" s="307" t="s">
        <v>41</v>
      </c>
      <c r="H17" s="307" t="s">
        <v>42</v>
      </c>
      <c r="I17" s="307" t="s">
        <v>43</v>
      </c>
      <c r="J17" s="307" t="s">
        <v>44</v>
      </c>
      <c r="K17" s="307" t="s">
        <v>45</v>
      </c>
      <c r="L17" s="307" t="s">
        <v>46</v>
      </c>
      <c r="M17" s="307" t="s">
        <v>47</v>
      </c>
      <c r="N17" s="307" t="s">
        <v>48</v>
      </c>
      <c r="O17" s="307" t="s">
        <v>49</v>
      </c>
      <c r="P17" s="307" t="s">
        <v>50</v>
      </c>
      <c r="Q17" s="338"/>
      <c r="R17" s="338"/>
      <c r="S17" s="338"/>
      <c r="T17" s="339"/>
      <c r="U17" s="467" t="s">
        <v>51</v>
      </c>
      <c r="V17" s="353"/>
      <c r="W17" s="307" t="s">
        <v>52</v>
      </c>
      <c r="X17" s="307" t="s">
        <v>53</v>
      </c>
      <c r="Y17" s="465" t="s">
        <v>54</v>
      </c>
      <c r="Z17" s="414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48"/>
      <c r="AF17" s="449"/>
      <c r="AG17" s="69"/>
      <c r="BD17" s="68" t="s">
        <v>60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63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75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210</v>
      </c>
      <c r="Y28" s="279">
        <f>IFERROR(IF(X28="","",X28),"")</f>
        <v>210</v>
      </c>
      <c r="Z28" s="36">
        <f>IFERROR(IF(X28="","",X28*0.00941),"")</f>
        <v>1.9761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403.57799999999997</v>
      </c>
      <c r="BN28" s="67">
        <f>IFERROR(Y28*I28,"0")</f>
        <v>403.57799999999997</v>
      </c>
      <c r="BO28" s="67">
        <f>IFERROR(X28/J28,"0")</f>
        <v>1.5</v>
      </c>
      <c r="BP28" s="67">
        <f>IFERROR(Y28/J28,"0")</f>
        <v>1.5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308</v>
      </c>
      <c r="Y29" s="279">
        <f>IFERROR(IF(X29="","",X29),"")</f>
        <v>308</v>
      </c>
      <c r="Z29" s="36">
        <f>IFERROR(IF(X29="","",X29*0.00941),"")</f>
        <v>2.8982800000000002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591.9144</v>
      </c>
      <c r="BN29" s="67">
        <f>IFERROR(Y29*I29,"0")</f>
        <v>591.9144</v>
      </c>
      <c r="BO29" s="67">
        <f>IFERROR(X29/J29,"0")</f>
        <v>2.2000000000000002</v>
      </c>
      <c r="BP29" s="67">
        <f>IFERROR(Y29/J29,"0")</f>
        <v>2.2000000000000002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518</v>
      </c>
      <c r="Y30" s="280">
        <f>IFERROR(SUM(Y28:Y29),"0")</f>
        <v>518</v>
      </c>
      <c r="Z30" s="280">
        <f>IFERROR(IF(Z28="",0,Z28),"0")+IFERROR(IF(Z29="",0,Z29),"0")</f>
        <v>4.8743800000000004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777</v>
      </c>
      <c r="Y31" s="280">
        <f>IFERROR(SUMPRODUCT(Y28:Y29*H28:H29),"0")</f>
        <v>777</v>
      </c>
      <c r="Z31" s="37"/>
      <c r="AA31" s="281"/>
      <c r="AB31" s="281"/>
      <c r="AC31" s="281"/>
    </row>
    <row r="32" spans="1:68" ht="16.5" customHeight="1" x14ac:dyDescent="0.25">
      <c r="A32" s="31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72</v>
      </c>
      <c r="Y34" s="279">
        <f>IFERROR(IF(X34="","",X34),"")</f>
        <v>72</v>
      </c>
      <c r="Z34" s="36">
        <f>IFERROR(IF(X34="","",X34*0.0155),"")</f>
        <v>1.1160000000000001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422.64</v>
      </c>
      <c r="BN34" s="67">
        <f>IFERROR(Y34*I34,"0")</f>
        <v>422.64</v>
      </c>
      <c r="BO34" s="67">
        <f>IFERROR(X34/J34,"0")</f>
        <v>0.8571428571428571</v>
      </c>
      <c r="BP34" s="67">
        <f>IFERROR(Y34/J34,"0")</f>
        <v>0.8571428571428571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144</v>
      </c>
      <c r="Y36" s="279">
        <f>IFERROR(IF(X36="","",X36),"")</f>
        <v>144</v>
      </c>
      <c r="Z36" s="36">
        <f>IFERROR(IF(X36="","",X36*0.0155),"")</f>
        <v>2.2320000000000002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845.28</v>
      </c>
      <c r="BN36" s="67">
        <f>IFERROR(Y36*I36,"0")</f>
        <v>845.28</v>
      </c>
      <c r="BO36" s="67">
        <f>IFERROR(X36/J36,"0")</f>
        <v>1.7142857142857142</v>
      </c>
      <c r="BP36" s="67">
        <f>IFERROR(Y36/J36,"0")</f>
        <v>1.7142857142857142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228</v>
      </c>
      <c r="Y37" s="280">
        <f>IFERROR(SUM(Y34:Y36),"0")</f>
        <v>228</v>
      </c>
      <c r="Z37" s="280">
        <f>IFERROR(IF(Z34="",0,Z34),"0")+IFERROR(IF(Z35="",0,Z35),"0")+IFERROR(IF(Z36="",0,Z36),"0")</f>
        <v>3.5340000000000003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1276.8</v>
      </c>
      <c r="Y38" s="280">
        <f>IFERROR(SUMPRODUCT(Y34:Y36*H34:H36),"0")</f>
        <v>1276.8</v>
      </c>
      <c r="Z38" s="37"/>
      <c r="AA38" s="281"/>
      <c r="AB38" s="281"/>
      <c r="AC38" s="281"/>
    </row>
    <row r="39" spans="1:68" ht="16.5" customHeight="1" x14ac:dyDescent="0.25">
      <c r="A39" s="31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12</v>
      </c>
      <c r="Y43" s="27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60</v>
      </c>
      <c r="Y44" s="279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72</v>
      </c>
      <c r="Y45" s="280">
        <f>IFERROR(SUM(Y41:Y44),"0")</f>
        <v>72</v>
      </c>
      <c r="Z45" s="280">
        <f>IFERROR(IF(Z41="",0,Z41),"0")+IFERROR(IF(Z42="",0,Z42),"0")+IFERROR(IF(Z43="",0,Z43),"0")+IFERROR(IF(Z44="",0,Z44),"0")</f>
        <v>1.1159999999999999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496.8</v>
      </c>
      <c r="Y46" s="280">
        <f>IFERROR(SUMPRODUCT(Y41:Y44*H41:H44),"0")</f>
        <v>496.8</v>
      </c>
      <c r="Z46" s="37"/>
      <c r="AA46" s="281"/>
      <c r="AB46" s="281"/>
      <c r="AC46" s="281"/>
    </row>
    <row r="47" spans="1:68" ht="16.5" customHeight="1" x14ac:dyDescent="0.25">
      <c r="A47" s="31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96</v>
      </c>
      <c r="Y74" s="27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96</v>
      </c>
      <c r="Y75" s="280">
        <f>IFERROR(SUM(Y73:Y74),"0")</f>
        <v>96</v>
      </c>
      <c r="Z75" s="280">
        <f>IFERROR(IF(Z73="",0,Z73),"0")+IFERROR(IF(Z74="",0,Z74),"0")</f>
        <v>0.83135999999999988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480</v>
      </c>
      <c r="Y76" s="280">
        <f>IFERROR(SUMPRODUCT(Y73:Y74*H73:H74),"0")</f>
        <v>480</v>
      </c>
      <c r="Z76" s="37"/>
      <c r="AA76" s="281"/>
      <c r="AB76" s="281"/>
      <c r="AC76" s="281"/>
    </row>
    <row r="77" spans="1:68" ht="16.5" customHeight="1" x14ac:dyDescent="0.25">
      <c r="A77" s="31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28</v>
      </c>
      <c r="Y79" s="27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28</v>
      </c>
      <c r="Y80" s="280">
        <f>IFERROR(SUM(Y79:Y79),"0")</f>
        <v>28</v>
      </c>
      <c r="Z80" s="280">
        <f>IFERROR(IF(Z79="",0,Z79),"0")</f>
        <v>0.50063999999999997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100.8</v>
      </c>
      <c r="Y81" s="280">
        <f>IFERROR(SUMPRODUCT(Y79:Y79*H79:H79),"0")</f>
        <v>100.8</v>
      </c>
      <c r="Z81" s="37"/>
      <c r="AA81" s="281"/>
      <c r="AB81" s="281"/>
      <c r="AC81" s="281"/>
    </row>
    <row r="82" spans="1:68" ht="16.5" customHeight="1" x14ac:dyDescent="0.25">
      <c r="A82" s="31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84</v>
      </c>
      <c r="Y84" s="279">
        <f>IFERROR(IF(X84="","",X84),"")</f>
        <v>84</v>
      </c>
      <c r="Z84" s="36">
        <f>IFERROR(IF(X84="","",X84*0.01788),"")</f>
        <v>1.5019199999999999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361.50240000000002</v>
      </c>
      <c r="BN84" s="67">
        <f>IFERROR(Y84*I84,"0")</f>
        <v>361.50240000000002</v>
      </c>
      <c r="BO84" s="67">
        <f>IFERROR(X84/J84,"0")</f>
        <v>1.2</v>
      </c>
      <c r="BP84" s="67">
        <f>IFERROR(Y84/J84,"0")</f>
        <v>1.2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14</v>
      </c>
      <c r="Y85" s="27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98</v>
      </c>
      <c r="Y86" s="280">
        <f>IFERROR(SUM(Y84:Y85),"0")</f>
        <v>98</v>
      </c>
      <c r="Z86" s="280">
        <f>IFERROR(IF(Z84="",0,Z84),"0")+IFERROR(IF(Z85="",0,Z85),"0")</f>
        <v>1.75224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352.8</v>
      </c>
      <c r="Y87" s="280">
        <f>IFERROR(SUMPRODUCT(Y84:Y85*H84:H85),"0")</f>
        <v>352.8</v>
      </c>
      <c r="Z87" s="37"/>
      <c r="AA87" s="281"/>
      <c r="AB87" s="281"/>
      <c r="AC87" s="281"/>
    </row>
    <row r="88" spans="1:68" ht="16.5" customHeight="1" x14ac:dyDescent="0.25">
      <c r="A88" s="31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140</v>
      </c>
      <c r="Y90" s="279">
        <f t="shared" ref="Y90:Y95" si="0">IFERROR(IF(X90="","",X90),"")</f>
        <v>140</v>
      </c>
      <c r="Z90" s="36">
        <f t="shared" ref="Z90:Z95" si="1">IFERROR(IF(X90="","",X90*0.01788),"")</f>
        <v>2.5032000000000001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501.70400000000001</v>
      </c>
      <c r="BN90" s="67">
        <f t="shared" ref="BN90:BN95" si="3">IFERROR(Y90*I90,"0")</f>
        <v>501.70400000000001</v>
      </c>
      <c r="BO90" s="67">
        <f t="shared" ref="BO90:BO95" si="4">IFERROR(X90/J90,"0")</f>
        <v>2</v>
      </c>
      <c r="BP90" s="67">
        <f t="shared" ref="BP90:BP95" si="5">IFERROR(Y90/J90,"0")</f>
        <v>2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38</v>
      </c>
      <c r="Y91" s="279">
        <f t="shared" si="0"/>
        <v>38</v>
      </c>
      <c r="Z91" s="36">
        <f t="shared" si="1"/>
        <v>0.67944000000000004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136.17680000000001</v>
      </c>
      <c r="BN91" s="67">
        <f t="shared" si="3"/>
        <v>136.17680000000001</v>
      </c>
      <c r="BO91" s="67">
        <f t="shared" si="4"/>
        <v>0.54285714285714282</v>
      </c>
      <c r="BP91" s="67">
        <f t="shared" si="5"/>
        <v>0.54285714285714282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42</v>
      </c>
      <c r="Y92" s="279">
        <f t="shared" si="0"/>
        <v>42</v>
      </c>
      <c r="Z92" s="36">
        <f t="shared" si="1"/>
        <v>0.75095999999999996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84</v>
      </c>
      <c r="Y93" s="279">
        <f t="shared" si="0"/>
        <v>84</v>
      </c>
      <c r="Z93" s="36">
        <f t="shared" si="1"/>
        <v>1.5019199999999999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70</v>
      </c>
      <c r="Y94" s="279">
        <f t="shared" si="0"/>
        <v>70</v>
      </c>
      <c r="Z94" s="36">
        <f t="shared" si="1"/>
        <v>1.2516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311.416</v>
      </c>
      <c r="BN94" s="67">
        <f t="shared" si="3"/>
        <v>311.416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14</v>
      </c>
      <c r="Y95" s="279">
        <f t="shared" si="0"/>
        <v>14</v>
      </c>
      <c r="Z95" s="36">
        <f t="shared" si="1"/>
        <v>0.25031999999999999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388</v>
      </c>
      <c r="Y96" s="280">
        <f>IFERROR(SUM(Y90:Y95),"0")</f>
        <v>388</v>
      </c>
      <c r="Z96" s="280">
        <f>IFERROR(IF(Z90="",0,Z90),"0")+IFERROR(IF(Z91="",0,Z91),"0")+IFERROR(IF(Z92="",0,Z92),"0")+IFERROR(IF(Z93="",0,Z93),"0")+IFERROR(IF(Z94="",0,Z94),"0")+IFERROR(IF(Z95="",0,Z95),"0")</f>
        <v>6.9374400000000005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1203.1199999999999</v>
      </c>
      <c r="Y97" s="280">
        <f>IFERROR(SUMPRODUCT(Y90:Y95*H90:H95),"0")</f>
        <v>1203.1199999999999</v>
      </c>
      <c r="Z97" s="37"/>
      <c r="AA97" s="281"/>
      <c r="AB97" s="281"/>
      <c r="AC97" s="281"/>
    </row>
    <row r="98" spans="1:68" ht="16.5" customHeight="1" x14ac:dyDescent="0.25">
      <c r="A98" s="31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72</v>
      </c>
      <c r="Y108" s="279">
        <f>IFERROR(IF(X108="","",X108),"")</f>
        <v>72</v>
      </c>
      <c r="Z108" s="36">
        <f>IFERROR(IF(X108="","",X108*0.0155),"")</f>
        <v>1.1160000000000001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525.6</v>
      </c>
      <c r="BN108" s="67">
        <f>IFERROR(Y108*I108,"0")</f>
        <v>525.6</v>
      </c>
      <c r="BO108" s="67">
        <f>IFERROR(X108/J108,"0")</f>
        <v>0.8571428571428571</v>
      </c>
      <c r="BP108" s="67">
        <f>IFERROR(Y108/J108,"0")</f>
        <v>0.8571428571428571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48</v>
      </c>
      <c r="Y109" s="279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322.54079999999999</v>
      </c>
      <c r="BN109" s="67">
        <f>IFERROR(Y109*I109,"0")</f>
        <v>322.54079999999999</v>
      </c>
      <c r="BO109" s="67">
        <f>IFERROR(X109/J109,"0")</f>
        <v>0.5714285714285714</v>
      </c>
      <c r="BP109" s="67">
        <f>IFERROR(Y109/J109,"0")</f>
        <v>0.5714285714285714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108</v>
      </c>
      <c r="Y110" s="279">
        <f>IFERROR(IF(X110="","",X110),"")</f>
        <v>108</v>
      </c>
      <c r="Z110" s="36">
        <f>IFERROR(IF(X110="","",X110*0.0155),"")</f>
        <v>1.6739999999999999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788.4</v>
      </c>
      <c r="BN110" s="67">
        <f>IFERROR(Y110*I110,"0")</f>
        <v>788.4</v>
      </c>
      <c r="BO110" s="67">
        <f>IFERROR(X110/J110,"0")</f>
        <v>1.2857142857142858</v>
      </c>
      <c r="BP110" s="67">
        <f>IFERROR(Y110/J110,"0")</f>
        <v>1.2857142857142858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264</v>
      </c>
      <c r="Y111" s="280">
        <f>IFERROR(SUM(Y106:Y110),"0")</f>
        <v>264</v>
      </c>
      <c r="Z111" s="280">
        <f>IFERROR(IF(Z106="",0,Z106),"0")+IFERROR(IF(Z107="",0,Z107),"0")+IFERROR(IF(Z108="",0,Z108),"0")+IFERROR(IF(Z109="",0,Z109),"0")+IFERROR(IF(Z110="",0,Z110),"0")</f>
        <v>4.0920000000000005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1797.6</v>
      </c>
      <c r="Y112" s="280">
        <f>IFERROR(SUMPRODUCT(Y106:Y110*H106:H110),"0")</f>
        <v>1797.6</v>
      </c>
      <c r="Z112" s="37"/>
      <c r="AA112" s="281"/>
      <c r="AB112" s="281"/>
      <c r="AC112" s="281"/>
    </row>
    <row r="113" spans="1:68" ht="14.25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126</v>
      </c>
      <c r="Y123" s="279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224</v>
      </c>
      <c r="Y124" s="279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350</v>
      </c>
      <c r="Y125" s="280">
        <f>IFERROR(SUM(Y123:Y124),"0")</f>
        <v>350</v>
      </c>
      <c r="Z125" s="280">
        <f>IFERROR(IF(Z123="",0,Z123),"0")+IFERROR(IF(Z124="",0,Z124),"0")</f>
        <v>6.258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1050</v>
      </c>
      <c r="Y126" s="280">
        <f>IFERROR(SUMPRODUCT(Y123:Y124*H123:H124),"0")</f>
        <v>1050</v>
      </c>
      <c r="Z126" s="37"/>
      <c r="AA126" s="281"/>
      <c r="AB126" s="281"/>
      <c r="AC126" s="281"/>
    </row>
    <row r="127" spans="1:68" ht="16.5" customHeight="1" x14ac:dyDescent="0.25">
      <c r="A127" s="31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140</v>
      </c>
      <c r="Y130" s="279">
        <f>IFERROR(IF(X130="","",X130),"")</f>
        <v>140</v>
      </c>
      <c r="Z130" s="36">
        <f>IFERROR(IF(X130="","",X130*0.01788),"")</f>
        <v>2.5032000000000001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518.50400000000002</v>
      </c>
      <c r="BN130" s="67">
        <f>IFERROR(Y130*I130,"0")</f>
        <v>518.50400000000002</v>
      </c>
      <c r="BO130" s="67">
        <f>IFERROR(X130/J130,"0")</f>
        <v>2</v>
      </c>
      <c r="BP130" s="67">
        <f>IFERROR(Y130/J130,"0")</f>
        <v>2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140</v>
      </c>
      <c r="Y131" s="280">
        <f>IFERROR(SUM(Y129:Y130),"0")</f>
        <v>140</v>
      </c>
      <c r="Z131" s="280">
        <f>IFERROR(IF(Z129="",0,Z129),"0")+IFERROR(IF(Z130="",0,Z130),"0")</f>
        <v>2.5032000000000001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420</v>
      </c>
      <c r="Y132" s="280">
        <f>IFERROR(SUMPRODUCT(Y129:Y130*H129:H130),"0")</f>
        <v>420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154</v>
      </c>
      <c r="Y135" s="279">
        <f>IFERROR(IF(X135="","",X135),"")</f>
        <v>154</v>
      </c>
      <c r="Z135" s="36">
        <f>IFERROR(IF(X135="","",X135*0.01788),"")</f>
        <v>2.75352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412.72</v>
      </c>
      <c r="BN135" s="67">
        <f>IFERROR(Y135*I135,"0")</f>
        <v>412.72</v>
      </c>
      <c r="BO135" s="67">
        <f>IFERROR(X135/J135,"0")</f>
        <v>2.2000000000000002</v>
      </c>
      <c r="BP135" s="67">
        <f>IFERROR(Y135/J135,"0")</f>
        <v>2.2000000000000002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42</v>
      </c>
      <c r="Y136" s="27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196</v>
      </c>
      <c r="Y137" s="280">
        <f>IFERROR(SUM(Y135:Y136),"0")</f>
        <v>196</v>
      </c>
      <c r="Z137" s="280">
        <f>IFERROR(IF(Z135="",0,Z135),"0")+IFERROR(IF(Z136="",0,Z136),"0")</f>
        <v>3.50448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470.4</v>
      </c>
      <c r="Y138" s="280">
        <f>IFERROR(SUMPRODUCT(Y135:Y136*H135:H136),"0")</f>
        <v>470.4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28</v>
      </c>
      <c r="Y141" s="27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28</v>
      </c>
      <c r="Y142" s="280">
        <f>IFERROR(SUM(Y141:Y141),"0")</f>
        <v>28</v>
      </c>
      <c r="Z142" s="280">
        <f>IFERROR(IF(Z141="",0,Z141),"0")</f>
        <v>0.50063999999999997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84</v>
      </c>
      <c r="Y143" s="280">
        <f>IFERROR(SUMPRODUCT(Y141:Y141*H141:H141),"0")</f>
        <v>84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70</v>
      </c>
      <c r="Y156" s="279">
        <f>IFERROR(IF(X156="","",X156),"")</f>
        <v>70</v>
      </c>
      <c r="Z156" s="36">
        <f>IFERROR(IF(X156="","",X156*0.00941),"")</f>
        <v>0.65869999999999995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147.126</v>
      </c>
      <c r="BN156" s="67">
        <f>IFERROR(Y156*I156,"0")</f>
        <v>147.126</v>
      </c>
      <c r="BO156" s="67">
        <f>IFERROR(X156/J156,"0")</f>
        <v>0.5</v>
      </c>
      <c r="BP156" s="67">
        <f>IFERROR(Y156/J156,"0")</f>
        <v>0.5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70</v>
      </c>
      <c r="Y157" s="280">
        <f>IFERROR(SUM(Y156:Y156),"0")</f>
        <v>70</v>
      </c>
      <c r="Z157" s="280">
        <f>IFERROR(IF(Z156="",0,Z156),"0")</f>
        <v>0.65869999999999995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117.6</v>
      </c>
      <c r="Y158" s="280">
        <f>IFERROR(SUMPRODUCT(Y156:Y156*H156:H156),"0")</f>
        <v>117.6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154</v>
      </c>
      <c r="Y169" s="279">
        <f>IFERROR(IF(X169="","",X169),"")</f>
        <v>154</v>
      </c>
      <c r="Z169" s="36">
        <f>IFERROR(IF(X169="","",X169*0.01788),"")</f>
        <v>2.75352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521.75199999999995</v>
      </c>
      <c r="BN169" s="67">
        <f>IFERROR(Y169*I169,"0")</f>
        <v>521.75199999999995</v>
      </c>
      <c r="BO169" s="67">
        <f>IFERROR(X169/J169,"0")</f>
        <v>2.2000000000000002</v>
      </c>
      <c r="BP169" s="67">
        <f>IFERROR(Y169/J169,"0")</f>
        <v>2.2000000000000002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42</v>
      </c>
      <c r="Y170" s="27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196</v>
      </c>
      <c r="Y172" s="280">
        <f>IFERROR(SUM(Y169:Y171),"0")</f>
        <v>196</v>
      </c>
      <c r="Z172" s="280">
        <f>IFERROR(IF(Z169="",0,Z169),"0")+IFERROR(IF(Z170="",0,Z170),"0")+IFERROR(IF(Z171="",0,Z171),"0")</f>
        <v>3.50448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588</v>
      </c>
      <c r="Y173" s="280">
        <f>IFERROR(SUMPRODUCT(Y169:Y171*H169:H171),"0")</f>
        <v>588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9214.92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9214.92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74</v>
      </c>
      <c r="X287" s="280">
        <f>IFERROR(SUM(BM22:BM283),"0")</f>
        <v>10492.8128</v>
      </c>
      <c r="Y287" s="280">
        <f>IFERROR(SUM(BN22:BN283),"0")</f>
        <v>10492.8128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32</v>
      </c>
      <c r="Y288" s="38">
        <f>ROUNDUP(SUM(BP22:BP283),0)</f>
        <v>32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74</v>
      </c>
      <c r="X289" s="280">
        <f>GrossWeightTotal+PalletQtyTotal*25</f>
        <v>11292.8128</v>
      </c>
      <c r="Y289" s="280">
        <f>GrossWeightTotalR+PalletQtyTotalR*25</f>
        <v>11292.8128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2672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2672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40.567560000000007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97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63</v>
      </c>
      <c r="C294" s="297" t="s">
        <v>76</v>
      </c>
      <c r="D294" s="297" t="s">
        <v>85</v>
      </c>
      <c r="E294" s="297" t="s">
        <v>95</v>
      </c>
      <c r="F294" s="297" t="s">
        <v>106</v>
      </c>
      <c r="G294" s="297" t="s">
        <v>131</v>
      </c>
      <c r="H294" s="297" t="s">
        <v>138</v>
      </c>
      <c r="I294" s="297" t="s">
        <v>142</v>
      </c>
      <c r="J294" s="297" t="s">
        <v>150</v>
      </c>
      <c r="K294" s="297" t="s">
        <v>165</v>
      </c>
      <c r="L294" s="297" t="s">
        <v>171</v>
      </c>
      <c r="M294" s="297" t="s">
        <v>191</v>
      </c>
      <c r="N294" s="276"/>
      <c r="O294" s="297" t="s">
        <v>197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777</v>
      </c>
      <c r="D296" s="46">
        <f>IFERROR(X34*H34,"0")+IFERROR(X35*H35,"0")+IFERROR(X36*H36,"0")</f>
        <v>1276.8</v>
      </c>
      <c r="E296" s="46">
        <f>IFERROR(X41*H41,"0")+IFERROR(X42*H42,"0")+IFERROR(X43*H43,"0")+IFERROR(X44*H44,"0")</f>
        <v>496.8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480</v>
      </c>
      <c r="H296" s="46">
        <f>IFERROR(X79*H79,"0")</f>
        <v>100.8</v>
      </c>
      <c r="I296" s="46">
        <f>IFERROR(X84*H84,"0")+IFERROR(X85*H85,"0")</f>
        <v>352.8</v>
      </c>
      <c r="J296" s="46">
        <f>IFERROR(X90*H90,"0")+IFERROR(X91*H91,"0")+IFERROR(X92*H92,"0")+IFERROR(X93*H93,"0")+IFERROR(X94*H94,"0")+IFERROR(X95*H95,"0")</f>
        <v>1203.1199999999999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1797.6</v>
      </c>
      <c r="M296" s="46">
        <f>IFERROR(X123*H123,"0")+IFERROR(X124*H124,"0")</f>
        <v>1050</v>
      </c>
      <c r="N296" s="276"/>
      <c r="O296" s="46">
        <f>IFERROR(X129*H129,"0")+IFERROR(X130*H130,"0")</f>
        <v>420</v>
      </c>
      <c r="P296" s="46">
        <f>IFERROR(X135*H135,"0")+IFERROR(X136*H136,"0")</f>
        <v>470.4</v>
      </c>
      <c r="Q296" s="46">
        <f>IFERROR(X141*H141,"0")</f>
        <v>84</v>
      </c>
      <c r="R296" s="46">
        <f>IFERROR(X146*H146,"0")</f>
        <v>0</v>
      </c>
      <c r="S296" s="46">
        <f>IFERROR(X151*H151,"0")</f>
        <v>0</v>
      </c>
      <c r="T296" s="46">
        <f>IFERROR(X156*H156,"0")</f>
        <v>117.6</v>
      </c>
      <c r="U296" s="46">
        <f>IFERROR(X162*H162,"0")+IFERROR(X163*H163,"0")</f>
        <v>0</v>
      </c>
      <c r="V296" s="46">
        <f>IFERROR(X169*H169,"0")+IFERROR(X170*H170,"0")+IFERROR(X171*H171,"0")+IFERROR(X175*H175,"0")</f>
        <v>588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4051.2</v>
      </c>
      <c r="B299" s="60">
        <f>SUMPRODUCT(--(BB:BB="ПГП"),--(W:W="кор"),H:H,Y:Y)+SUMPRODUCT(--(BB:BB="ПГП"),--(W:W="кг"),Y:Y)</f>
        <v>5163.7200000000012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