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1ACF71-BCB0-4E68-B361-A83660914D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BP266" i="1" s="1"/>
  <c r="P266" i="1"/>
  <c r="BO265" i="1"/>
  <c r="BM265" i="1"/>
  <c r="Z265" i="1"/>
  <c r="Z268" i="1" s="1"/>
  <c r="Y265" i="1"/>
  <c r="P265" i="1"/>
  <c r="X263" i="1"/>
  <c r="X262" i="1"/>
  <c r="BO261" i="1"/>
  <c r="BM261" i="1"/>
  <c r="Z261" i="1"/>
  <c r="Y261" i="1"/>
  <c r="P261" i="1"/>
  <c r="BO260" i="1"/>
  <c r="BM260" i="1"/>
  <c r="Z260" i="1"/>
  <c r="Y260" i="1"/>
  <c r="P260" i="1"/>
  <c r="X258" i="1"/>
  <c r="X257" i="1"/>
  <c r="BO256" i="1"/>
  <c r="BM256" i="1"/>
  <c r="Z256" i="1"/>
  <c r="Y256" i="1"/>
  <c r="BP256" i="1" s="1"/>
  <c r="P256" i="1"/>
  <c r="BO255" i="1"/>
  <c r="BM255" i="1"/>
  <c r="Z255" i="1"/>
  <c r="Y255" i="1"/>
  <c r="P255" i="1"/>
  <c r="BO254" i="1"/>
  <c r="BM254" i="1"/>
  <c r="Z254" i="1"/>
  <c r="Y254" i="1"/>
  <c r="BP254" i="1" s="1"/>
  <c r="P254" i="1"/>
  <c r="X250" i="1"/>
  <c r="X249" i="1"/>
  <c r="BO248" i="1"/>
  <c r="BM248" i="1"/>
  <c r="Z248" i="1"/>
  <c r="Z249" i="1" s="1"/>
  <c r="Y248" i="1"/>
  <c r="Y250" i="1" s="1"/>
  <c r="P248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Z239" i="1" s="1"/>
  <c r="Y238" i="1"/>
  <c r="Y240" i="1" s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BP226" i="1" s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Z221" i="1" s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Y211" i="1" s="1"/>
  <c r="X206" i="1"/>
  <c r="X205" i="1"/>
  <c r="BO204" i="1"/>
  <c r="BM204" i="1"/>
  <c r="Z204" i="1"/>
  <c r="Y204" i="1"/>
  <c r="BP204" i="1" s="1"/>
  <c r="P204" i="1"/>
  <c r="BO203" i="1"/>
  <c r="BM203" i="1"/>
  <c r="Z203" i="1"/>
  <c r="Y203" i="1"/>
  <c r="P203" i="1"/>
  <c r="BO202" i="1"/>
  <c r="BM202" i="1"/>
  <c r="Z202" i="1"/>
  <c r="Y202" i="1"/>
  <c r="BP202" i="1" s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BP129" i="1" s="1"/>
  <c r="X126" i="1"/>
  <c r="X125" i="1"/>
  <c r="BO124" i="1"/>
  <c r="BM124" i="1"/>
  <c r="Z124" i="1"/>
  <c r="Y124" i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Y75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Y64" i="1" s="1"/>
  <c r="P62" i="1"/>
  <c r="BP61" i="1"/>
  <c r="BO61" i="1"/>
  <c r="BN61" i="1"/>
  <c r="BM61" i="1"/>
  <c r="Z61" i="1"/>
  <c r="Z63" i="1" s="1"/>
  <c r="Y61" i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P29" i="1"/>
  <c r="BO28" i="1"/>
  <c r="BM28" i="1"/>
  <c r="Z28" i="1"/>
  <c r="Y28" i="1"/>
  <c r="Y30" i="1" s="1"/>
  <c r="P28" i="1"/>
  <c r="X24" i="1"/>
  <c r="X286" i="1" s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86" i="1" l="1"/>
  <c r="Y96" i="1"/>
  <c r="BN91" i="1"/>
  <c r="BN93" i="1"/>
  <c r="BN95" i="1"/>
  <c r="Y102" i="1"/>
  <c r="Y112" i="1"/>
  <c r="Z111" i="1"/>
  <c r="BN107" i="1"/>
  <c r="BN109" i="1"/>
  <c r="Y125" i="1"/>
  <c r="Z131" i="1"/>
  <c r="BN129" i="1"/>
  <c r="Y132" i="1"/>
  <c r="Z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Y164" i="1"/>
  <c r="Z164" i="1"/>
  <c r="BN163" i="1"/>
  <c r="Y173" i="1"/>
  <c r="Z172" i="1"/>
  <c r="BN170" i="1"/>
  <c r="BN186" i="1"/>
  <c r="BN188" i="1"/>
  <c r="BN202" i="1"/>
  <c r="BN204" i="1"/>
  <c r="Y222" i="1"/>
  <c r="BN219" i="1"/>
  <c r="BN232" i="1"/>
  <c r="BP232" i="1"/>
  <c r="Y233" i="1"/>
  <c r="BN238" i="1"/>
  <c r="BP238" i="1"/>
  <c r="Y239" i="1"/>
  <c r="BN244" i="1"/>
  <c r="BP244" i="1"/>
  <c r="Y245" i="1"/>
  <c r="BN248" i="1"/>
  <c r="BP248" i="1"/>
  <c r="Y249" i="1"/>
  <c r="Z257" i="1"/>
  <c r="BN254" i="1"/>
  <c r="BN256" i="1"/>
  <c r="Y262" i="1"/>
  <c r="BN266" i="1"/>
  <c r="BN22" i="1"/>
  <c r="BP22" i="1"/>
  <c r="Y23" i="1"/>
  <c r="Z30" i="1"/>
  <c r="BN28" i="1"/>
  <c r="BP28" i="1"/>
  <c r="Y31" i="1"/>
  <c r="Y45" i="1"/>
  <c r="BN42" i="1"/>
  <c r="BN44" i="1"/>
  <c r="Y63" i="1"/>
  <c r="Y70" i="1"/>
  <c r="Z69" i="1"/>
  <c r="BN67" i="1"/>
  <c r="Z75" i="1"/>
  <c r="BN79" i="1"/>
  <c r="BP79" i="1"/>
  <c r="Y80" i="1"/>
  <c r="Z86" i="1"/>
  <c r="BN84" i="1"/>
  <c r="BP84" i="1"/>
  <c r="Y87" i="1"/>
  <c r="Z96" i="1"/>
  <c r="Z102" i="1"/>
  <c r="BN100" i="1"/>
  <c r="BP100" i="1"/>
  <c r="Y103" i="1"/>
  <c r="BN118" i="1"/>
  <c r="BP118" i="1"/>
  <c r="Y119" i="1"/>
  <c r="Z125" i="1"/>
  <c r="BN123" i="1"/>
  <c r="BP123" i="1"/>
  <c r="Y126" i="1"/>
  <c r="Y131" i="1"/>
  <c r="Y137" i="1"/>
  <c r="BN136" i="1"/>
  <c r="BN175" i="1"/>
  <c r="BP175" i="1"/>
  <c r="Y176" i="1"/>
  <c r="Z197" i="1"/>
  <c r="BN193" i="1"/>
  <c r="Y198" i="1"/>
  <c r="BN195" i="1"/>
  <c r="Z205" i="1"/>
  <c r="BN226" i="1"/>
  <c r="Y258" i="1"/>
  <c r="Z262" i="1"/>
  <c r="BN260" i="1"/>
  <c r="BP260" i="1"/>
  <c r="Y263" i="1"/>
  <c r="H9" i="1"/>
  <c r="A10" i="1"/>
  <c r="X287" i="1"/>
  <c r="X288" i="1"/>
  <c r="X290" i="1"/>
  <c r="BN29" i="1"/>
  <c r="BP29" i="1"/>
  <c r="BN34" i="1"/>
  <c r="BP34" i="1"/>
  <c r="BN36" i="1"/>
  <c r="Y37" i="1"/>
  <c r="BN41" i="1"/>
  <c r="BP41" i="1"/>
  <c r="BN43" i="1"/>
  <c r="Y46" i="1"/>
  <c r="BN62" i="1"/>
  <c r="BP62" i="1"/>
  <c r="BN66" i="1"/>
  <c r="BP66" i="1"/>
  <c r="BN68" i="1"/>
  <c r="Y69" i="1"/>
  <c r="BN73" i="1"/>
  <c r="BP73" i="1"/>
  <c r="Y76" i="1"/>
  <c r="BN85" i="1"/>
  <c r="BP85" i="1"/>
  <c r="BN90" i="1"/>
  <c r="BP90" i="1"/>
  <c r="BN92" i="1"/>
  <c r="BN94" i="1"/>
  <c r="Y97" i="1"/>
  <c r="BN101" i="1"/>
  <c r="BP101" i="1"/>
  <c r="BN106" i="1"/>
  <c r="BP106" i="1"/>
  <c r="BN108" i="1"/>
  <c r="BN110" i="1"/>
  <c r="Y111" i="1"/>
  <c r="BN114" i="1"/>
  <c r="BP114" i="1"/>
  <c r="Y115" i="1"/>
  <c r="BN124" i="1"/>
  <c r="BP124" i="1"/>
  <c r="BN130" i="1"/>
  <c r="BP130" i="1"/>
  <c r="BN135" i="1"/>
  <c r="BP135" i="1"/>
  <c r="Y138" i="1"/>
  <c r="BN162" i="1"/>
  <c r="BP162" i="1"/>
  <c r="Y182" i="1"/>
  <c r="BP181" i="1"/>
  <c r="BN181" i="1"/>
  <c r="Z189" i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68" i="1"/>
  <c r="BP265" i="1"/>
  <c r="BN265" i="1"/>
  <c r="BP267" i="1"/>
  <c r="BN267" i="1"/>
  <c r="F9" i="1"/>
  <c r="J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Y286" i="1" l="1"/>
  <c r="Y290" i="1"/>
  <c r="Y288" i="1"/>
  <c r="Z291" i="1"/>
  <c r="Y287" i="1"/>
  <c r="X289" i="1"/>
  <c r="Y289" i="1" l="1"/>
  <c r="A299" i="1" s="1"/>
  <c r="C299" i="1"/>
  <c r="B299" i="1"/>
</calcChain>
</file>

<file path=xl/sharedStrings.xml><?xml version="1.0" encoding="utf-8"?>
<sst xmlns="http://schemas.openxmlformats.org/spreadsheetml/2006/main" count="1310" uniqueCount="428">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</sst>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34" sqref="AA34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427</v>
      </c>
      <c r="I5" s="440"/>
      <c r="J5" s="440"/>
      <c r="K5" s="440"/>
      <c r="L5" s="440"/>
      <c r="M5" s="342"/>
      <c r="N5" s="61"/>
      <c r="P5" s="24" t="s">
        <v>10</v>
      </c>
      <c r="Q5" s="444">
        <v>45908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408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5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/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19</v>
      </c>
      <c r="Q8" s="358">
        <v>0.54166666666666663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19" t="s">
        <v>23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53"/>
      <c r="R11" s="354"/>
      <c r="U11" s="24" t="s">
        <v>26</v>
      </c>
      <c r="V11" s="428" t="s">
        <v>27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28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29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30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31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32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33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34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35</v>
      </c>
      <c r="B17" s="298" t="s">
        <v>36</v>
      </c>
      <c r="C17" s="364" t="s">
        <v>37</v>
      </c>
      <c r="D17" s="298" t="s">
        <v>38</v>
      </c>
      <c r="E17" s="346"/>
      <c r="F17" s="298" t="s">
        <v>39</v>
      </c>
      <c r="G17" s="298" t="s">
        <v>40</v>
      </c>
      <c r="H17" s="298" t="s">
        <v>41</v>
      </c>
      <c r="I17" s="298" t="s">
        <v>42</v>
      </c>
      <c r="J17" s="298" t="s">
        <v>43</v>
      </c>
      <c r="K17" s="298" t="s">
        <v>44</v>
      </c>
      <c r="L17" s="298" t="s">
        <v>45</v>
      </c>
      <c r="M17" s="298" t="s">
        <v>46</v>
      </c>
      <c r="N17" s="298" t="s">
        <v>47</v>
      </c>
      <c r="O17" s="298" t="s">
        <v>48</v>
      </c>
      <c r="P17" s="298" t="s">
        <v>49</v>
      </c>
      <c r="Q17" s="345"/>
      <c r="R17" s="345"/>
      <c r="S17" s="345"/>
      <c r="T17" s="346"/>
      <c r="U17" s="468" t="s">
        <v>50</v>
      </c>
      <c r="V17" s="306"/>
      <c r="W17" s="298" t="s">
        <v>51</v>
      </c>
      <c r="X17" s="298" t="s">
        <v>52</v>
      </c>
      <c r="Y17" s="466" t="s">
        <v>53</v>
      </c>
      <c r="Z17" s="412" t="s">
        <v>54</v>
      </c>
      <c r="AA17" s="394" t="s">
        <v>55</v>
      </c>
      <c r="AB17" s="394" t="s">
        <v>56</v>
      </c>
      <c r="AC17" s="394" t="s">
        <v>57</v>
      </c>
      <c r="AD17" s="394" t="s">
        <v>58</v>
      </c>
      <c r="AE17" s="445"/>
      <c r="AF17" s="446"/>
      <c r="AG17" s="69"/>
      <c r="BD17" s="68" t="s">
        <v>59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60</v>
      </c>
      <c r="V18" s="70" t="s">
        <v>61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62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74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0</v>
      </c>
      <c r="Y28" s="27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0</v>
      </c>
      <c r="Y30" s="280">
        <f>IFERROR(SUM(Y28:Y29),"0")</f>
        <v>0</v>
      </c>
      <c r="Z30" s="280">
        <f>IFERROR(IF(Z28="",0,Z28),"0")+IFERROR(IF(Z29="",0,Z29),"0")</f>
        <v>0</v>
      </c>
      <c r="AA30" s="281"/>
      <c r="AB30" s="281"/>
      <c r="AC30" s="281"/>
    </row>
    <row r="31" spans="1:68" hidden="1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0</v>
      </c>
      <c r="Y31" s="280">
        <f>IFERROR(SUMPRODUCT(Y28:Y29*H28:H29),"0")</f>
        <v>0</v>
      </c>
      <c r="Z31" s="37"/>
      <c r="AA31" s="281"/>
      <c r="AB31" s="281"/>
      <c r="AC31" s="281"/>
    </row>
    <row r="32" spans="1:68" ht="16.5" hidden="1" customHeight="1" x14ac:dyDescent="0.25">
      <c r="A32" s="30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12</v>
      </c>
      <c r="Y34" s="27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12</v>
      </c>
      <c r="Y35" s="27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24</v>
      </c>
      <c r="Y37" s="280">
        <f>IFERROR(SUM(Y34:Y36),"0")</f>
        <v>24</v>
      </c>
      <c r="Z37" s="280">
        <f>IFERROR(IF(Z34="",0,Z34),"0")+IFERROR(IF(Z35="",0,Z35),"0")+IFERROR(IF(Z36="",0,Z36),"0")</f>
        <v>0.372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134.39999999999998</v>
      </c>
      <c r="Y38" s="280">
        <f>IFERROR(SUMPRODUCT(Y34:Y36*H34:H36),"0")</f>
        <v>134.39999999999998</v>
      </c>
      <c r="Z38" s="37"/>
      <c r="AA38" s="281"/>
      <c r="AB38" s="281"/>
      <c r="AC38" s="281"/>
    </row>
    <row r="39" spans="1:68" ht="16.5" hidden="1" customHeight="1" x14ac:dyDescent="0.25">
      <c r="A39" s="30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12</v>
      </c>
      <c r="Y41" s="27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12</v>
      </c>
      <c r="Y42" s="27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24</v>
      </c>
      <c r="Y45" s="280">
        <f>IFERROR(SUM(Y41:Y44),"0")</f>
        <v>24</v>
      </c>
      <c r="Z45" s="280">
        <f>IFERROR(IF(Z41="",0,Z41),"0")+IFERROR(IF(Z42="",0,Z42),"0")+IFERROR(IF(Z43="",0,Z43),"0")+IFERROR(IF(Z44="",0,Z44),"0")</f>
        <v>0.372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168</v>
      </c>
      <c r="Y46" s="280">
        <f>IFERROR(SUMPRODUCT(Y41:Y44*H41:H44),"0")</f>
        <v>168</v>
      </c>
      <c r="Z46" s="37"/>
      <c r="AA46" s="281"/>
      <c r="AB46" s="281"/>
      <c r="AC46" s="281"/>
    </row>
    <row r="47" spans="1:68" ht="16.5" hidden="1" customHeight="1" x14ac:dyDescent="0.25">
      <c r="A47" s="30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12</v>
      </c>
      <c r="Y74" s="279">
        <f>IFERROR(IF(X74="","",X74),"")</f>
        <v>12</v>
      </c>
      <c r="Z74" s="36">
        <f>IFERROR(IF(X74="","",X74*0.00866),"")</f>
        <v>0.10391999999999998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62.558399999999992</v>
      </c>
      <c r="BN74" s="67">
        <f>IFERROR(Y74*I74,"0")</f>
        <v>62.558399999999992</v>
      </c>
      <c r="BO74" s="67">
        <f>IFERROR(X74/J74,"0")</f>
        <v>8.3333333333333329E-2</v>
      </c>
      <c r="BP74" s="67">
        <f>IFERROR(Y74/J74,"0")</f>
        <v>8.3333333333333329E-2</v>
      </c>
    </row>
    <row r="75" spans="1:68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12</v>
      </c>
      <c r="Y75" s="280">
        <f>IFERROR(SUM(Y73:Y74),"0")</f>
        <v>12</v>
      </c>
      <c r="Z75" s="280">
        <f>IFERROR(IF(Z73="",0,Z73),"0")+IFERROR(IF(Z74="",0,Z74),"0")</f>
        <v>0.10391999999999998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60</v>
      </c>
      <c r="Y76" s="280">
        <f>IFERROR(SUMPRODUCT(Y73:Y74*H73:H74),"0")</f>
        <v>60</v>
      </c>
      <c r="Z76" s="37"/>
      <c r="AA76" s="281"/>
      <c r="AB76" s="281"/>
      <c r="AC76" s="281"/>
    </row>
    <row r="77" spans="1:68" ht="16.5" hidden="1" customHeight="1" x14ac:dyDescent="0.25">
      <c r="A77" s="30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hidden="1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hidden="1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hidden="1" customHeight="1" x14ac:dyDescent="0.25">
      <c r="A82" s="30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42</v>
      </c>
      <c r="Y84" s="279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hidden="1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42</v>
      </c>
      <c r="Y86" s="280">
        <f>IFERROR(SUM(Y84:Y85),"0")</f>
        <v>42</v>
      </c>
      <c r="Z86" s="280">
        <f>IFERROR(IF(Z84="",0,Z84),"0")+IFERROR(IF(Z85="",0,Z85),"0")</f>
        <v>0.75095999999999996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151.20000000000002</v>
      </c>
      <c r="Y87" s="280">
        <f>IFERROR(SUMPRODUCT(Y84:Y85*H84:H85),"0")</f>
        <v>151.20000000000002</v>
      </c>
      <c r="Z87" s="37"/>
      <c r="AA87" s="281"/>
      <c r="AB87" s="281"/>
      <c r="AC87" s="281"/>
    </row>
    <row r="88" spans="1:68" ht="16.5" hidden="1" customHeight="1" x14ac:dyDescent="0.25">
      <c r="A88" s="30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70</v>
      </c>
      <c r="Y90" s="279">
        <f t="shared" ref="Y90:Y95" si="0">IFERROR(IF(X90="","",X90),"")</f>
        <v>70</v>
      </c>
      <c r="Z90" s="36">
        <f t="shared" ref="Z90:Z95" si="1">IFERROR(IF(X90="","",X90*0.01788),"")</f>
        <v>1.2516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250.852</v>
      </c>
      <c r="BN90" s="67">
        <f t="shared" ref="BN90:BN95" si="3">IFERROR(Y90*I90,"0")</f>
        <v>250.852</v>
      </c>
      <c r="BO90" s="67">
        <f t="shared" ref="BO90:BO95" si="4">IFERROR(X90/J90,"0")</f>
        <v>1</v>
      </c>
      <c r="BP90" s="67">
        <f t="shared" ref="BP90:BP95" si="5">IFERROR(Y90/J90,"0")</f>
        <v>1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70</v>
      </c>
      <c r="Y91" s="279">
        <f t="shared" si="0"/>
        <v>70</v>
      </c>
      <c r="Z91" s="36">
        <f t="shared" si="1"/>
        <v>1.2516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70</v>
      </c>
      <c r="Y93" s="279">
        <f t="shared" si="0"/>
        <v>70</v>
      </c>
      <c r="Z93" s="36">
        <f t="shared" si="1"/>
        <v>1.2516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250.852</v>
      </c>
      <c r="BN93" s="67">
        <f t="shared" si="3"/>
        <v>250.852</v>
      </c>
      <c r="BO93" s="67">
        <f t="shared" si="4"/>
        <v>1</v>
      </c>
      <c r="BP93" s="67">
        <f t="shared" si="5"/>
        <v>1</v>
      </c>
    </row>
    <row r="94" spans="1:68" ht="27" hidden="1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210</v>
      </c>
      <c r="Y96" s="280">
        <f>IFERROR(SUM(Y90:Y95),"0")</f>
        <v>210</v>
      </c>
      <c r="Z96" s="280">
        <f>IFERROR(IF(Z90="",0,Z90),"0")+IFERROR(IF(Z91="",0,Z91),"0")+IFERROR(IF(Z92="",0,Z92),"0")+IFERROR(IF(Z93="",0,Z93),"0")+IFERROR(IF(Z94="",0,Z94),"0")+IFERROR(IF(Z95="",0,Z95),"0")</f>
        <v>3.7548000000000004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604.79999999999995</v>
      </c>
      <c r="Y97" s="280">
        <f>IFERROR(SUMPRODUCT(Y90:Y95*H90:H95),"0")</f>
        <v>604.79999999999995</v>
      </c>
      <c r="Z97" s="37"/>
      <c r="AA97" s="281"/>
      <c r="AB97" s="281"/>
      <c r="AC97" s="281"/>
    </row>
    <row r="98" spans="1:68" ht="16.5" hidden="1" customHeight="1" x14ac:dyDescent="0.25">
      <c r="A98" s="30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hidden="1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hidden="1" customHeight="1" x14ac:dyDescent="0.25">
      <c r="A104" s="30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hidden="1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12</v>
      </c>
      <c r="Y108" s="27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87.6</v>
      </c>
      <c r="BN108" s="67">
        <f>IFERROR(Y108*I108,"0")</f>
        <v>87.6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hidden="1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24</v>
      </c>
      <c r="Y110" s="279">
        <f>IFERROR(IF(X110="","",X110),"")</f>
        <v>24</v>
      </c>
      <c r="Z110" s="36">
        <f>IFERROR(IF(X110="","",X110*0.0155),"")</f>
        <v>0.372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175.2</v>
      </c>
      <c r="BN110" s="67">
        <f>IFERROR(Y110*I110,"0")</f>
        <v>175.2</v>
      </c>
      <c r="BO110" s="67">
        <f>IFERROR(X110/J110,"0")</f>
        <v>0.2857142857142857</v>
      </c>
      <c r="BP110" s="67">
        <f>IFERROR(Y110/J110,"0")</f>
        <v>0.2857142857142857</v>
      </c>
    </row>
    <row r="111" spans="1:68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36</v>
      </c>
      <c r="Y111" s="280">
        <f>IFERROR(SUM(Y106:Y110),"0")</f>
        <v>36</v>
      </c>
      <c r="Z111" s="280">
        <f>IFERROR(IF(Z106="",0,Z106),"0")+IFERROR(IF(Z107="",0,Z107),"0")+IFERROR(IF(Z108="",0,Z108),"0")+IFERROR(IF(Z109="",0,Z109),"0")+IFERROR(IF(Z110="",0,Z110),"0")</f>
        <v>0.55800000000000005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252</v>
      </c>
      <c r="Y112" s="280">
        <f>IFERROR(SUMPRODUCT(Y106:Y110*H106:H110),"0")</f>
        <v>252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hidden="1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6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70</v>
      </c>
      <c r="Y123" s="279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70</v>
      </c>
      <c r="Y124" s="279">
        <f>IFERROR(IF(X124="","",X124),"")</f>
        <v>70</v>
      </c>
      <c r="Z124" s="36">
        <f>IFERROR(IF(X124="","",X124*0.01788),"")</f>
        <v>1.2516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140</v>
      </c>
      <c r="Y125" s="280">
        <f>IFERROR(SUM(Y123:Y124),"0")</f>
        <v>140</v>
      </c>
      <c r="Z125" s="280">
        <f>IFERROR(IF(Z123="",0,Z123),"0")+IFERROR(IF(Z124="",0,Z124),"0")</f>
        <v>2.5032000000000001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420</v>
      </c>
      <c r="Y126" s="280">
        <f>IFERROR(SUMPRODUCT(Y123:Y124*H123:H124),"0")</f>
        <v>420</v>
      </c>
      <c r="Z126" s="37"/>
      <c r="AA126" s="281"/>
      <c r="AB126" s="281"/>
      <c r="AC126" s="281"/>
    </row>
    <row r="127" spans="1:68" ht="16.5" hidden="1" customHeight="1" x14ac:dyDescent="0.25">
      <c r="A127" s="30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hidden="1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0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28</v>
      </c>
      <c r="Y130" s="279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103.70079999999999</v>
      </c>
      <c r="BN130" s="67">
        <f>IFERROR(Y130*I130,"0")</f>
        <v>103.70079999999999</v>
      </c>
      <c r="BO130" s="67">
        <f>IFERROR(X130/J130,"0")</f>
        <v>0.4</v>
      </c>
      <c r="BP130" s="67">
        <f>IFERROR(Y130/J130,"0")</f>
        <v>0.4</v>
      </c>
    </row>
    <row r="131" spans="1:68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28</v>
      </c>
      <c r="Y131" s="280">
        <f>IFERROR(SUM(Y129:Y130),"0")</f>
        <v>28</v>
      </c>
      <c r="Z131" s="280">
        <f>IFERROR(IF(Z129="",0,Z129),"0")+IFERROR(IF(Z130="",0,Z130),"0")</f>
        <v>0.50063999999999997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84</v>
      </c>
      <c r="Y132" s="280">
        <f>IFERROR(SUMPRODUCT(Y129:Y130*H129:H130),"0")</f>
        <v>84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hidden="1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0</v>
      </c>
      <c r="Y137" s="280">
        <f>IFERROR(SUM(Y135:Y136),"0")</f>
        <v>0</v>
      </c>
      <c r="Z137" s="280">
        <f>IFERROR(IF(Z135="",0,Z135),"0")+IFERROR(IF(Z136="",0,Z136),"0")</f>
        <v>0</v>
      </c>
      <c r="AA137" s="281"/>
      <c r="AB137" s="281"/>
      <c r="AC137" s="281"/>
    </row>
    <row r="138" spans="1:68" hidden="1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0</v>
      </c>
      <c r="Y138" s="280">
        <f>IFERROR(SUMPRODUCT(Y135:Y136*H135:H136),"0")</f>
        <v>0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28</v>
      </c>
      <c r="Y141" s="279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103.70079999999999</v>
      </c>
      <c r="BN141" s="67">
        <f>IFERROR(Y141*I141,"0")</f>
        <v>103.70079999999999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28</v>
      </c>
      <c r="Y142" s="280">
        <f>IFERROR(SUM(Y141:Y141),"0")</f>
        <v>28</v>
      </c>
      <c r="Z142" s="280">
        <f>IFERROR(IF(Z141="",0,Z141),"0")</f>
        <v>0.50063999999999997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84</v>
      </c>
      <c r="Y143" s="280">
        <f>IFERROR(SUMPRODUCT(Y141:Y141*H141:H141),"0")</f>
        <v>84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hidden="1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hidden="1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hidden="1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42</v>
      </c>
      <c r="Y169" s="279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28</v>
      </c>
      <c r="Y170" s="27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28</v>
      </c>
      <c r="Y171" s="27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98</v>
      </c>
      <c r="Y172" s="280">
        <f>IFERROR(SUM(Y169:Y171),"0")</f>
        <v>98</v>
      </c>
      <c r="Z172" s="280">
        <f>IFERROR(IF(Z169="",0,Z169),"0")+IFERROR(IF(Z170="",0,Z170),"0")+IFERROR(IF(Z171="",0,Z171),"0")</f>
        <v>1.7522399999999998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294</v>
      </c>
      <c r="Y173" s="280">
        <f>IFERROR(SUMPRODUCT(Y169:Y171*H169:H171),"0")</f>
        <v>294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hidden="1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hidden="1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hidden="1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hidden="1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48</v>
      </c>
      <c r="Y260" s="279">
        <f>IFERROR(IF(X260="","",X260),"")</f>
        <v>48</v>
      </c>
      <c r="Z260" s="36">
        <f>IFERROR(IF(X260="","",X260*0.0155),"")</f>
        <v>0.74399999999999999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300.48</v>
      </c>
      <c r="BN260" s="67">
        <f>IFERROR(Y260*I260,"0")</f>
        <v>300.48</v>
      </c>
      <c r="BO260" s="67">
        <f>IFERROR(X260/J260,"0")</f>
        <v>0.5714285714285714</v>
      </c>
      <c r="BP260" s="67">
        <f>IFERROR(Y260/J260,"0")</f>
        <v>0.5714285714285714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48</v>
      </c>
      <c r="Y262" s="280">
        <f>IFERROR(SUM(Y260:Y261),"0")</f>
        <v>48</v>
      </c>
      <c r="Z262" s="280">
        <f>IFERROR(IF(Z260="",0,Z260),"0")+IFERROR(IF(Z261="",0,Z261),"0")</f>
        <v>0.74399999999999999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288</v>
      </c>
      <c r="Y263" s="280">
        <f>IFERROR(SUMPRODUCT(Y260:Y261*H260:H261),"0")</f>
        <v>288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168</v>
      </c>
      <c r="Y266" s="279">
        <f>IFERROR(IF(X266="","",X266),"")</f>
        <v>168</v>
      </c>
      <c r="Z266" s="36">
        <f>IFERROR(IF(X266="","",X266*0.0155),"")</f>
        <v>2.6040000000000001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879.48</v>
      </c>
      <c r="BN266" s="67">
        <f>IFERROR(Y266*I266,"0")</f>
        <v>879.48</v>
      </c>
      <c r="BO266" s="67">
        <f>IFERROR(X266/J266,"0")</f>
        <v>2</v>
      </c>
      <c r="BP266" s="67">
        <f>IFERROR(Y266/J266,"0")</f>
        <v>2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168</v>
      </c>
      <c r="Y268" s="280">
        <f>IFERROR(SUM(Y265:Y267),"0")</f>
        <v>168</v>
      </c>
      <c r="Z268" s="280">
        <f>IFERROR(IF(Z265="",0,Z265),"0")+IFERROR(IF(Z266="",0,Z266),"0")+IFERROR(IF(Z267="",0,Z267),"0")</f>
        <v>2.6040000000000001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840</v>
      </c>
      <c r="Y269" s="280">
        <f>IFERROR(SUMPRODUCT(Y265:Y267*H265:H267),"0")</f>
        <v>840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252</v>
      </c>
      <c r="Y272" s="279">
        <f t="shared" si="6"/>
        <v>252</v>
      </c>
      <c r="Z272" s="36">
        <f>IFERROR(IF(X272="","",X272*0.00936),"")</f>
        <v>2.3587199999999999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980.78399999999999</v>
      </c>
      <c r="BN272" s="67">
        <f t="shared" si="8"/>
        <v>980.78399999999999</v>
      </c>
      <c r="BO272" s="67">
        <f t="shared" si="9"/>
        <v>2</v>
      </c>
      <c r="BP272" s="67">
        <f t="shared" si="10"/>
        <v>2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84</v>
      </c>
      <c r="Y273" s="279">
        <f t="shared" si="6"/>
        <v>84</v>
      </c>
      <c r="Z273" s="36">
        <f>IFERROR(IF(X273="","",X273*0.0155),"")</f>
        <v>1.302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481.74</v>
      </c>
      <c r="BN273" s="67">
        <f t="shared" si="8"/>
        <v>481.74</v>
      </c>
      <c r="BO273" s="67">
        <f t="shared" si="9"/>
        <v>1</v>
      </c>
      <c r="BP273" s="67">
        <f t="shared" si="10"/>
        <v>1</v>
      </c>
    </row>
    <row r="274" spans="1:68" ht="27" hidden="1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252</v>
      </c>
      <c r="Y275" s="279">
        <f t="shared" si="6"/>
        <v>252</v>
      </c>
      <c r="Z275" s="36">
        <f t="shared" si="11"/>
        <v>2.3587199999999999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980.78399999999999</v>
      </c>
      <c r="BN275" s="67">
        <f t="shared" si="8"/>
        <v>980.78399999999999</v>
      </c>
      <c r="BO275" s="67">
        <f t="shared" si="9"/>
        <v>2</v>
      </c>
      <c r="BP275" s="67">
        <f t="shared" si="10"/>
        <v>2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588</v>
      </c>
      <c r="Y284" s="280">
        <f>IFERROR(SUM(Y271:Y283),"0")</f>
        <v>588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6.0194399999999995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2326.8000000000002</v>
      </c>
      <c r="Y285" s="280">
        <f>IFERROR(SUMPRODUCT(Y271:Y283*H271:H283),"0")</f>
        <v>2326.8000000000002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5707.2000000000007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5707.2000000000007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73</v>
      </c>
      <c r="X287" s="280">
        <f>IFERROR(SUM(BM22:BM283),"0")</f>
        <v>6265.5191999999997</v>
      </c>
      <c r="Y287" s="280">
        <f>IFERROR(SUM(BN22:BN283),"0")</f>
        <v>6265.5191999999997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17</v>
      </c>
      <c r="Y288" s="38">
        <f>ROUNDUP(SUM(BP22:BP283),0)</f>
        <v>17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73</v>
      </c>
      <c r="X289" s="280">
        <f>GrossWeightTotal+PalletQtyTotal*25</f>
        <v>6690.5191999999997</v>
      </c>
      <c r="Y289" s="280">
        <f>GrossWeightTotalR+PalletQtyTotalR*25</f>
        <v>6690.5191999999997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1446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1446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20.53584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310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62</v>
      </c>
      <c r="C294" s="310" t="s">
        <v>75</v>
      </c>
      <c r="D294" s="310" t="s">
        <v>84</v>
      </c>
      <c r="E294" s="310" t="s">
        <v>94</v>
      </c>
      <c r="F294" s="310" t="s">
        <v>105</v>
      </c>
      <c r="G294" s="310" t="s">
        <v>130</v>
      </c>
      <c r="H294" s="310" t="s">
        <v>137</v>
      </c>
      <c r="I294" s="310" t="s">
        <v>141</v>
      </c>
      <c r="J294" s="310" t="s">
        <v>149</v>
      </c>
      <c r="K294" s="310" t="s">
        <v>164</v>
      </c>
      <c r="L294" s="310" t="s">
        <v>170</v>
      </c>
      <c r="M294" s="310" t="s">
        <v>190</v>
      </c>
      <c r="N294" s="276"/>
      <c r="O294" s="310" t="s">
        <v>196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0</v>
      </c>
      <c r="D296" s="46">
        <f>IFERROR(X34*H34,"0")+IFERROR(X35*H35,"0")+IFERROR(X36*H36,"0")</f>
        <v>134.39999999999998</v>
      </c>
      <c r="E296" s="46">
        <f>IFERROR(X41*H41,"0")+IFERROR(X42*H42,"0")+IFERROR(X43*H43,"0")+IFERROR(X44*H44,"0")</f>
        <v>168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60</v>
      </c>
      <c r="H296" s="46">
        <f>IFERROR(X79*H79,"0")</f>
        <v>0</v>
      </c>
      <c r="I296" s="46">
        <f>IFERROR(X84*H84,"0")+IFERROR(X85*H85,"0")</f>
        <v>151.20000000000002</v>
      </c>
      <c r="J296" s="46">
        <f>IFERROR(X90*H90,"0")+IFERROR(X91*H91,"0")+IFERROR(X92*H92,"0")+IFERROR(X93*H93,"0")+IFERROR(X94*H94,"0")+IFERROR(X95*H95,"0")</f>
        <v>604.79999999999995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252</v>
      </c>
      <c r="M296" s="46">
        <f>IFERROR(X123*H123,"0")+IFERROR(X124*H124,"0")</f>
        <v>420</v>
      </c>
      <c r="N296" s="276"/>
      <c r="O296" s="46">
        <f>IFERROR(X129*H129,"0")+IFERROR(X130*H130,"0")</f>
        <v>84</v>
      </c>
      <c r="P296" s="46">
        <f>IFERROR(X135*H135,"0")+IFERROR(X136*H136,"0")</f>
        <v>0</v>
      </c>
      <c r="Q296" s="46">
        <f>IFERROR(X141*H141,"0")</f>
        <v>84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0</v>
      </c>
      <c r="V296" s="46">
        <f>IFERROR(X169*H169,"0")+IFERROR(X170*H170,"0")+IFERROR(X171*H171,"0")+IFERROR(X175*H175,"0")</f>
        <v>294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3454.8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614.4</v>
      </c>
      <c r="B299" s="60">
        <f>SUMPRODUCT(--(BB:BB="ПГП"),--(W:W="кор"),H:H,Y:Y)+SUMPRODUCT(--(BB:BB="ПГП"),--(W:W="кг"),Y:Y)</f>
        <v>5092.7999999999993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6,00"/>
        <filter val="12,00"/>
        <filter val="134,40"/>
        <filter val="140,00"/>
        <filter val="151,20"/>
        <filter val="168,00"/>
        <filter val="17"/>
        <filter val="2 326,80"/>
        <filter val="210,00"/>
        <filter val="24,00"/>
        <filter val="252,00"/>
        <filter val="28,00"/>
        <filter val="288,00"/>
        <filter val="294,00"/>
        <filter val="36,00"/>
        <filter val="42,00"/>
        <filter val="420,00"/>
        <filter val="48,00"/>
        <filter val="5 707,20"/>
        <filter val="588,00"/>
        <filter val="6 265,52"/>
        <filter val="6 690,52"/>
        <filter val="60,00"/>
        <filter val="604,80"/>
        <filter val="70,00"/>
        <filter val="84,00"/>
        <filter val="840,00"/>
        <filter val="98,00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