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DF9D33-AA34-4B73-A58F-1D0AD28442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BP254" i="1" s="1"/>
  <c r="P254" i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0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86" i="1" l="1"/>
  <c r="Y96" i="1"/>
  <c r="BN91" i="1"/>
  <c r="BN93" i="1"/>
  <c r="BN95" i="1"/>
  <c r="Y102" i="1"/>
  <c r="Y112" i="1"/>
  <c r="Z111" i="1"/>
  <c r="BN107" i="1"/>
  <c r="BN109" i="1"/>
  <c r="Y125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Z164" i="1"/>
  <c r="BN163" i="1"/>
  <c r="Y173" i="1"/>
  <c r="Z172" i="1"/>
  <c r="BN170" i="1"/>
  <c r="BN186" i="1"/>
  <c r="BN188" i="1"/>
  <c r="BN202" i="1"/>
  <c r="BN204" i="1"/>
  <c r="Y222" i="1"/>
  <c r="BN219" i="1"/>
  <c r="BN232" i="1"/>
  <c r="BP232" i="1"/>
  <c r="Y233" i="1"/>
  <c r="BN238" i="1"/>
  <c r="BP238" i="1"/>
  <c r="Y239" i="1"/>
  <c r="BN244" i="1"/>
  <c r="BP244" i="1"/>
  <c r="Y245" i="1"/>
  <c r="BN248" i="1"/>
  <c r="BP248" i="1"/>
  <c r="Y249" i="1"/>
  <c r="Z257" i="1"/>
  <c r="BN254" i="1"/>
  <c r="BN256" i="1"/>
  <c r="Y262" i="1"/>
  <c r="BN266" i="1"/>
  <c r="BN22" i="1"/>
  <c r="BP22" i="1"/>
  <c r="Y23" i="1"/>
  <c r="Z30" i="1"/>
  <c r="BN28" i="1"/>
  <c r="BP28" i="1"/>
  <c r="Y31" i="1"/>
  <c r="Y45" i="1"/>
  <c r="BN42" i="1"/>
  <c r="BN44" i="1"/>
  <c r="Y63" i="1"/>
  <c r="Y70" i="1"/>
  <c r="Z69" i="1"/>
  <c r="BN67" i="1"/>
  <c r="Z75" i="1"/>
  <c r="BN79" i="1"/>
  <c r="BP79" i="1"/>
  <c r="Y80" i="1"/>
  <c r="Z86" i="1"/>
  <c r="BN84" i="1"/>
  <c r="BP84" i="1"/>
  <c r="Y87" i="1"/>
  <c r="Z96" i="1"/>
  <c r="Z102" i="1"/>
  <c r="BN100" i="1"/>
  <c r="BP100" i="1"/>
  <c r="Y103" i="1"/>
  <c r="BN118" i="1"/>
  <c r="BP118" i="1"/>
  <c r="Y119" i="1"/>
  <c r="Z125" i="1"/>
  <c r="BN123" i="1"/>
  <c r="BP123" i="1"/>
  <c r="Y126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Z262" i="1"/>
  <c r="BN260" i="1"/>
  <c r="BP260" i="1"/>
  <c r="Y263" i="1"/>
  <c r="H9" i="1"/>
  <c r="A10" i="1"/>
  <c r="X287" i="1"/>
  <c r="X288" i="1"/>
  <c r="X290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8" i="1"/>
  <c r="BP265" i="1"/>
  <c r="BN265" i="1"/>
  <c r="BP267" i="1"/>
  <c r="BN267" i="1"/>
  <c r="F9" i="1"/>
  <c r="J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7" i="1"/>
  <c r="Y286" i="1"/>
  <c r="Y290" i="1"/>
  <c r="Y288" i="1"/>
  <c r="X289" i="1"/>
  <c r="Y289" i="1" l="1"/>
  <c r="A299" i="1"/>
  <c r="B299" i="1"/>
  <c r="C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<sst xmlns="http://schemas.openxmlformats.org/spreadsheetml/2006/main" count="1310" uniqueCount="428">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</sst>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45908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408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5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0.5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182</v>
      </c>
      <c r="Y28" s="279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182</v>
      </c>
      <c r="Y29" s="279">
        <f>IFERROR(IF(X29="","",X29),"")</f>
        <v>182</v>
      </c>
      <c r="Z29" s="36">
        <f>IFERROR(IF(X29="","",X29*0.00941),"")</f>
        <v>1.71262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349.76760000000002</v>
      </c>
      <c r="BN29" s="67">
        <f>IFERROR(Y29*I29,"0")</f>
        <v>349.76760000000002</v>
      </c>
      <c r="BO29" s="67">
        <f>IFERROR(X29/J29,"0")</f>
        <v>1.3</v>
      </c>
      <c r="BP29" s="67">
        <f>IFERROR(Y29/J29,"0")</f>
        <v>1.3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364</v>
      </c>
      <c r="Y30" s="280">
        <f>IFERROR(SUM(Y28:Y29),"0")</f>
        <v>364</v>
      </c>
      <c r="Z30" s="280">
        <f>IFERROR(IF(Z28="",0,Z28),"0")+IFERROR(IF(Z29="",0,Z29),"0")</f>
        <v>3.4252400000000001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546</v>
      </c>
      <c r="Y31" s="280">
        <f>IFERROR(SUMPRODUCT(Y28:Y29*H28:H29),"0")</f>
        <v>546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12</v>
      </c>
      <c r="Y37" s="280">
        <f>IFERROR(SUM(Y34:Y36),"0")</f>
        <v>12</v>
      </c>
      <c r="Z37" s="280">
        <f>IFERROR(IF(Z34="",0,Z34),"0")+IFERROR(IF(Z35="",0,Z35),"0")+IFERROR(IF(Z36="",0,Z36),"0")</f>
        <v>0.186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67.199999999999989</v>
      </c>
      <c r="Y38" s="280">
        <f>IFERROR(SUMPRODUCT(Y34:Y36*H34:H36),"0")</f>
        <v>67.199999999999989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12</v>
      </c>
      <c r="Y45" s="280">
        <f>IFERROR(SUM(Y41:Y44),"0")</f>
        <v>12</v>
      </c>
      <c r="Z45" s="280">
        <f>IFERROR(IF(Z41="",0,Z41),"0")+IFERROR(IF(Z42="",0,Z42),"0")+IFERROR(IF(Z43="",0,Z43),"0")+IFERROR(IF(Z44="",0,Z44),"0")</f>
        <v>0.186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84</v>
      </c>
      <c r="Y46" s="280">
        <f>IFERROR(SUMPRODUCT(Y41:Y44*H41:H44),"0")</f>
        <v>84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72</v>
      </c>
      <c r="Y74" s="27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72</v>
      </c>
      <c r="Y75" s="280">
        <f>IFERROR(SUM(Y73:Y74),"0")</f>
        <v>72</v>
      </c>
      <c r="Z75" s="280">
        <f>IFERROR(IF(Z73="",0,Z73),"0")+IFERROR(IF(Z74="",0,Z74),"0")</f>
        <v>0.62351999999999996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360</v>
      </c>
      <c r="Y76" s="280">
        <f>IFERROR(SUMPRODUCT(Y73:Y74*H73:H74),"0")</f>
        <v>360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28</v>
      </c>
      <c r="Y79" s="27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28</v>
      </c>
      <c r="Y80" s="280">
        <f>IFERROR(SUM(Y79:Y79),"0")</f>
        <v>28</v>
      </c>
      <c r="Z80" s="280">
        <f>IFERROR(IF(Z79="",0,Z79),"0")</f>
        <v>0.50063999999999997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100.8</v>
      </c>
      <c r="Y81" s="280">
        <f>IFERROR(SUMPRODUCT(Y79:Y79*H79:H79),"0")</f>
        <v>100.8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84</v>
      </c>
      <c r="Y84" s="279">
        <f>IFERROR(IF(X84="","",X84),"")</f>
        <v>84</v>
      </c>
      <c r="Z84" s="36">
        <f>IFERROR(IF(X84="","",X84*0.01788),"")</f>
        <v>1.5019199999999999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361.50240000000002</v>
      </c>
      <c r="BN84" s="67">
        <f>IFERROR(Y84*I84,"0")</f>
        <v>361.50240000000002</v>
      </c>
      <c r="BO84" s="67">
        <f>IFERROR(X84/J84,"0")</f>
        <v>1.2</v>
      </c>
      <c r="BP84" s="67">
        <f>IFERROR(Y84/J84,"0")</f>
        <v>1.2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70</v>
      </c>
      <c r="Y85" s="27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154</v>
      </c>
      <c r="Y86" s="280">
        <f>IFERROR(SUM(Y84:Y85),"0")</f>
        <v>154</v>
      </c>
      <c r="Z86" s="280">
        <f>IFERROR(IF(Z84="",0,Z84),"0")+IFERROR(IF(Z85="",0,Z85),"0")</f>
        <v>2.75352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554.40000000000009</v>
      </c>
      <c r="Y87" s="280">
        <f>IFERROR(SUMPRODUCT(Y84:Y85*H84:H85),"0")</f>
        <v>554.40000000000009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28</v>
      </c>
      <c r="Y90" s="279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98</v>
      </c>
      <c r="Y91" s="279">
        <f t="shared" si="0"/>
        <v>98</v>
      </c>
      <c r="Z91" s="36">
        <f t="shared" si="1"/>
        <v>1.75224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56</v>
      </c>
      <c r="Y93" s="279">
        <f t="shared" si="0"/>
        <v>56</v>
      </c>
      <c r="Z93" s="36">
        <f t="shared" si="1"/>
        <v>1.0012799999999999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196</v>
      </c>
      <c r="Y96" s="280">
        <f>IFERROR(SUM(Y90:Y95),"0")</f>
        <v>196</v>
      </c>
      <c r="Z96" s="280">
        <f>IFERROR(IF(Z90="",0,Z90),"0")+IFERROR(IF(Z91="",0,Z91),"0")+IFERROR(IF(Z92="",0,Z92),"0")+IFERROR(IF(Z93="",0,Z93),"0")+IFERROR(IF(Z94="",0,Z94),"0")+IFERROR(IF(Z95="",0,Z95),"0")</f>
        <v>3.50448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577.91999999999996</v>
      </c>
      <c r="Y97" s="280">
        <f>IFERROR(SUMPRODUCT(Y90:Y95*H90:H95),"0")</f>
        <v>577.91999999999996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98</v>
      </c>
      <c r="Y100" s="279">
        <f>IFERROR(IF(X100="","",X100),"")</f>
        <v>98</v>
      </c>
      <c r="Z100" s="36">
        <f>IFERROR(IF(X100="","",X100*0.00936),"")</f>
        <v>0.91727999999999998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244.13760000000002</v>
      </c>
      <c r="BN100" s="67">
        <f>IFERROR(Y100*I100,"0")</f>
        <v>244.13760000000002</v>
      </c>
      <c r="BO100" s="67">
        <f>IFERROR(X100/J100,"0")</f>
        <v>0.77777777777777779</v>
      </c>
      <c r="BP100" s="67">
        <f>IFERROR(Y100/J100,"0")</f>
        <v>0.77777777777777779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98</v>
      </c>
      <c r="Y102" s="280">
        <f>IFERROR(SUM(Y100:Y101),"0")</f>
        <v>98</v>
      </c>
      <c r="Z102" s="280">
        <f>IFERROR(IF(Z100="",0,Z100),"0")+IFERROR(IF(Z101="",0,Z101),"0")</f>
        <v>0.91727999999999998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211.68</v>
      </c>
      <c r="Y103" s="280">
        <f>IFERROR(SUMPRODUCT(Y100:Y101*H100:H101),"0")</f>
        <v>211.68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24</v>
      </c>
      <c r="Y108" s="279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175.2</v>
      </c>
      <c r="BN108" s="67">
        <f>IFERROR(Y108*I108,"0")</f>
        <v>175.2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24</v>
      </c>
      <c r="Y110" s="27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72</v>
      </c>
      <c r="Y111" s="280">
        <f>IFERROR(SUM(Y106:Y110),"0")</f>
        <v>72</v>
      </c>
      <c r="Z111" s="280">
        <f>IFERROR(IF(Z106="",0,Z106),"0")+IFERROR(IF(Z107="",0,Z107),"0")+IFERROR(IF(Z108="",0,Z108),"0")+IFERROR(IF(Z109="",0,Z109),"0")+IFERROR(IF(Z110="",0,Z110),"0")</f>
        <v>1.1160000000000001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489.6</v>
      </c>
      <c r="Y112" s="280">
        <f>IFERROR(SUMPRODUCT(Y106:Y110*H106:H110),"0")</f>
        <v>489.6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28</v>
      </c>
      <c r="Y114" s="279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28</v>
      </c>
      <c r="Y115" s="280">
        <f>IFERROR(SUM(Y114:Y114),"0")</f>
        <v>28</v>
      </c>
      <c r="Z115" s="280">
        <f>IFERROR(IF(Z114="",0,Z114),"0")</f>
        <v>0.50063999999999997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73.92</v>
      </c>
      <c r="Y116" s="280">
        <f>IFERROR(SUMPRODUCT(Y114:Y114*H114:H114),"0")</f>
        <v>73.92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126</v>
      </c>
      <c r="Y123" s="279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266</v>
      </c>
      <c r="Y124" s="279">
        <f>IFERROR(IF(X124="","",X124),"")</f>
        <v>266</v>
      </c>
      <c r="Z124" s="36">
        <f>IFERROR(IF(X124="","",X124*0.01788),"")</f>
        <v>4.7560799999999999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985.15759999999989</v>
      </c>
      <c r="BN124" s="67">
        <f>IFERROR(Y124*I124,"0")</f>
        <v>985.15759999999989</v>
      </c>
      <c r="BO124" s="67">
        <f>IFERROR(X124/J124,"0")</f>
        <v>3.8</v>
      </c>
      <c r="BP124" s="67">
        <f>IFERROR(Y124/J124,"0")</f>
        <v>3.8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392</v>
      </c>
      <c r="Y125" s="280">
        <f>IFERROR(SUM(Y123:Y124),"0")</f>
        <v>392</v>
      </c>
      <c r="Z125" s="280">
        <f>IFERROR(IF(Z123="",0,Z123),"0")+IFERROR(IF(Z124="",0,Z124),"0")</f>
        <v>7.0089600000000001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1176</v>
      </c>
      <c r="Y126" s="280">
        <f>IFERROR(SUMPRODUCT(Y123:Y124*H123:H124),"0")</f>
        <v>1176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98</v>
      </c>
      <c r="Y130" s="279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112</v>
      </c>
      <c r="Y131" s="280">
        <f>IFERROR(SUM(Y129:Y130),"0")</f>
        <v>112</v>
      </c>
      <c r="Z131" s="280">
        <f>IFERROR(IF(Z129="",0,Z129),"0")+IFERROR(IF(Z130="",0,Z130),"0")</f>
        <v>2.0025599999999999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336</v>
      </c>
      <c r="Y132" s="280">
        <f>IFERROR(SUMPRODUCT(Y129:Y130*H129:H130),"0")</f>
        <v>336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14</v>
      </c>
      <c r="Y141" s="27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14</v>
      </c>
      <c r="Y142" s="280">
        <f>IFERROR(SUM(Y141:Y141),"0")</f>
        <v>14</v>
      </c>
      <c r="Z142" s="280">
        <f>IFERROR(IF(Z141="",0,Z141),"0")</f>
        <v>0.25031999999999999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42</v>
      </c>
      <c r="Y143" s="280">
        <f>IFERROR(SUMPRODUCT(Y141:Y141*H141:H141),"0")</f>
        <v>42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24</v>
      </c>
      <c r="Y151" s="279">
        <f>IFERROR(IF(X151="","",X151),"")</f>
        <v>24</v>
      </c>
      <c r="Z151" s="36">
        <f>IFERROR(IF(X151="","",X151*0.01157),"")</f>
        <v>0.27768000000000004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50.88</v>
      </c>
      <c r="BN151" s="67">
        <f>IFERROR(Y151*I151,"0")</f>
        <v>50.88</v>
      </c>
      <c r="BO151" s="67">
        <f>IFERROR(X151/J151,"0")</f>
        <v>0.33333333333333331</v>
      </c>
      <c r="BP151" s="67">
        <f>IFERROR(Y151/J151,"0")</f>
        <v>0.33333333333333331</v>
      </c>
    </row>
    <row r="152" spans="1:68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24</v>
      </c>
      <c r="Y152" s="280">
        <f>IFERROR(SUM(Y151:Y151),"0")</f>
        <v>24</v>
      </c>
      <c r="Z152" s="280">
        <f>IFERROR(IF(Z151="",0,Z151),"0")</f>
        <v>0.27768000000000004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38.400000000000006</v>
      </c>
      <c r="Y153" s="280">
        <f>IFERROR(SUMPRODUCT(Y151:Y151*H151:H151),"0")</f>
        <v>38.400000000000006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96</v>
      </c>
      <c r="Y163" s="279">
        <f>IFERROR(IF(X163="","",X163),"")</f>
        <v>96</v>
      </c>
      <c r="Z163" s="36">
        <f>IFERROR(IF(X163="","",X163*0.00866),"")</f>
        <v>0.83135999999999988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500.46719999999993</v>
      </c>
      <c r="BN163" s="67">
        <f>IFERROR(Y163*I163,"0")</f>
        <v>500.46719999999993</v>
      </c>
      <c r="BO163" s="67">
        <f>IFERROR(X163/J163,"0")</f>
        <v>0.66666666666666663</v>
      </c>
      <c r="BP163" s="67">
        <f>IFERROR(Y163/J163,"0")</f>
        <v>0.66666666666666663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96</v>
      </c>
      <c r="Y164" s="280">
        <f>IFERROR(SUM(Y162:Y163),"0")</f>
        <v>96</v>
      </c>
      <c r="Z164" s="280">
        <f>IFERROR(IF(Z162="",0,Z162),"0")+IFERROR(IF(Z163="",0,Z163),"0")</f>
        <v>0.83135999999999988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480</v>
      </c>
      <c r="Y165" s="280">
        <f>IFERROR(SUMPRODUCT(Y162:Y163*H162:H163),"0")</f>
        <v>480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84</v>
      </c>
      <c r="Y170" s="27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154</v>
      </c>
      <c r="Y172" s="280">
        <f>IFERROR(SUM(Y169:Y171),"0")</f>
        <v>154</v>
      </c>
      <c r="Z172" s="280">
        <f>IFERROR(IF(Z169="",0,Z169),"0")+IFERROR(IF(Z170="",0,Z170),"0")+IFERROR(IF(Z171="",0,Z171),"0")</f>
        <v>2.75352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462</v>
      </c>
      <c r="Y173" s="280">
        <f>IFERROR(SUMPRODUCT(Y169:Y171*H169:H171),"0")</f>
        <v>462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36</v>
      </c>
      <c r="Y196" s="279">
        <f>IFERROR(IF(X196="","",X196),"")</f>
        <v>36</v>
      </c>
      <c r="Z196" s="36">
        <f>IFERROR(IF(X196="","",X196*0.0155),"")</f>
        <v>0.55800000000000005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211.32</v>
      </c>
      <c r="BN196" s="67">
        <f>IFERROR(Y196*I196,"0")</f>
        <v>211.32</v>
      </c>
      <c r="BO196" s="67">
        <f>IFERROR(X196/J196,"0")</f>
        <v>0.42857142857142855</v>
      </c>
      <c r="BP196" s="67">
        <f>IFERROR(Y196/J196,"0")</f>
        <v>0.42857142857142855</v>
      </c>
    </row>
    <row r="197" spans="1:68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36</v>
      </c>
      <c r="Y197" s="280">
        <f>IFERROR(SUM(Y193:Y196),"0")</f>
        <v>36</v>
      </c>
      <c r="Z197" s="280">
        <f>IFERROR(IF(Z193="",0,Z193),"0")+IFERROR(IF(Z194="",0,Z194),"0")+IFERROR(IF(Z195="",0,Z195),"0")+IFERROR(IF(Z196="",0,Z196),"0")</f>
        <v>0.55800000000000005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201.6</v>
      </c>
      <c r="Y198" s="280">
        <f>IFERROR(SUMPRODUCT(Y193:Y196*H193:H196),"0")</f>
        <v>201.6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96</v>
      </c>
      <c r="Y209" s="279">
        <f>IFERROR(IF(X209="","",X209),"")</f>
        <v>96</v>
      </c>
      <c r="Z209" s="36">
        <f>IFERROR(IF(X209="","",X209*0.0155),"")</f>
        <v>1.488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502.08000000000004</v>
      </c>
      <c r="BN209" s="67">
        <f>IFERROR(Y209*I209,"0")</f>
        <v>502.08000000000004</v>
      </c>
      <c r="BO209" s="67">
        <f>IFERROR(X209/J209,"0")</f>
        <v>1.1428571428571428</v>
      </c>
      <c r="BP209" s="67">
        <f>IFERROR(Y209/J209,"0")</f>
        <v>1.1428571428571428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96</v>
      </c>
      <c r="Y210" s="280">
        <f>IFERROR(SUM(Y209:Y209),"0")</f>
        <v>96</v>
      </c>
      <c r="Z210" s="280">
        <f>IFERROR(IF(Z209="",0,Z209),"0")</f>
        <v>1.488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480</v>
      </c>
      <c r="Y211" s="280">
        <f>IFERROR(SUMPRODUCT(Y209:Y209*H209:H209),"0")</f>
        <v>480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42</v>
      </c>
      <c r="Y218" s="279">
        <f>IFERROR(IF(X218="","",X218),"")</f>
        <v>42</v>
      </c>
      <c r="Z218" s="36">
        <f>IFERROR(IF(X218="","",X218*0.01788),"")</f>
        <v>0.75095999999999996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130.35120000000001</v>
      </c>
      <c r="BN218" s="67">
        <f>IFERROR(Y218*I218,"0")</f>
        <v>130.35120000000001</v>
      </c>
      <c r="BO218" s="67">
        <f>IFERROR(X218/J218,"0")</f>
        <v>0.6</v>
      </c>
      <c r="BP218" s="67">
        <f>IFERROR(Y218/J218,"0")</f>
        <v>0.6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42</v>
      </c>
      <c r="Y221" s="280">
        <f>IFERROR(SUM(Y218:Y220),"0")</f>
        <v>42</v>
      </c>
      <c r="Z221" s="280">
        <f>IFERROR(IF(Z218="",0,Z218),"0")+IFERROR(IF(Z219="",0,Z219),"0")+IFERROR(IF(Z220="",0,Z220),"0")</f>
        <v>0.75095999999999996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100.8</v>
      </c>
      <c r="Y222" s="280">
        <f>IFERROR(SUMPRODUCT(Y218:Y220*H218:H220),"0")</f>
        <v>100.8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12</v>
      </c>
      <c r="Y255" s="279">
        <f>IFERROR(IF(X255="","",X255),"")</f>
        <v>12</v>
      </c>
      <c r="Z255" s="36">
        <f>IFERROR(IF(X255="","",X255*0.0155),"")</f>
        <v>0.186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87.36</v>
      </c>
      <c r="BN255" s="67">
        <f>IFERROR(Y255*I255,"0")</f>
        <v>87.36</v>
      </c>
      <c r="BO255" s="67">
        <f>IFERROR(X255/J255,"0")</f>
        <v>0.14285714285714285</v>
      </c>
      <c r="BP255" s="67">
        <f>IFERROR(Y255/J255,"0")</f>
        <v>0.14285714285714285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12</v>
      </c>
      <c r="Y257" s="280">
        <f>IFERROR(SUM(Y254:Y256),"0")</f>
        <v>12</v>
      </c>
      <c r="Z257" s="280">
        <f>IFERROR(IF(Z254="",0,Z254),"0")+IFERROR(IF(Z255="",0,Z255),"0")+IFERROR(IF(Z256="",0,Z256),"0")</f>
        <v>0.186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84</v>
      </c>
      <c r="Y258" s="280">
        <f>IFERROR(SUMPRODUCT(Y254:Y256*H254:H256),"0")</f>
        <v>84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132</v>
      </c>
      <c r="Y260" s="279">
        <f>IFERROR(IF(X260="","",X260),"")</f>
        <v>132</v>
      </c>
      <c r="Z260" s="36">
        <f>IFERROR(IF(X260="","",X260*0.0155),"")</f>
        <v>2.0459999999999998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826.31999999999994</v>
      </c>
      <c r="BN260" s="67">
        <f>IFERROR(Y260*I260,"0")</f>
        <v>826.31999999999994</v>
      </c>
      <c r="BO260" s="67">
        <f>IFERROR(X260/J260,"0")</f>
        <v>1.5714285714285714</v>
      </c>
      <c r="BP260" s="67">
        <f>IFERROR(Y260/J260,"0")</f>
        <v>1.5714285714285714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132</v>
      </c>
      <c r="Y262" s="280">
        <f>IFERROR(SUM(Y260:Y261),"0")</f>
        <v>132</v>
      </c>
      <c r="Z262" s="280">
        <f>IFERROR(IF(Z260="",0,Z260),"0")+IFERROR(IF(Z261="",0,Z261),"0")</f>
        <v>2.0459999999999998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792</v>
      </c>
      <c r="Y263" s="280">
        <f>IFERROR(SUMPRODUCT(Y260:Y261*H260:H261),"0")</f>
        <v>792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84</v>
      </c>
      <c r="Y266" s="279">
        <f>IFERROR(IF(X266="","",X266),"")</f>
        <v>84</v>
      </c>
      <c r="Z266" s="36">
        <f>IFERROR(IF(X266="","",X266*0.0155),"")</f>
        <v>1.302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439.74</v>
      </c>
      <c r="BN266" s="67">
        <f>IFERROR(Y266*I266,"0")</f>
        <v>439.74</v>
      </c>
      <c r="BO266" s="67">
        <f>IFERROR(X266/J266,"0")</f>
        <v>1</v>
      </c>
      <c r="BP266" s="67">
        <f>IFERROR(Y266/J266,"0")</f>
        <v>1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84</v>
      </c>
      <c r="Y268" s="280">
        <f>IFERROR(SUM(Y265:Y267),"0")</f>
        <v>84</v>
      </c>
      <c r="Z268" s="280">
        <f>IFERROR(IF(Z265="",0,Z265),"0")+IFERROR(IF(Z266="",0,Z266),"0")+IFERROR(IF(Z267="",0,Z267),"0")</f>
        <v>1.302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420</v>
      </c>
      <c r="Y269" s="280">
        <f>IFERROR(SUMPRODUCT(Y265:Y267*H265:H267),"0")</f>
        <v>420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56</v>
      </c>
      <c r="Y272" s="279">
        <f t="shared" si="6"/>
        <v>56</v>
      </c>
      <c r="Z272" s="36">
        <f>IFERROR(IF(X272="","",X272*0.00936),"")</f>
        <v>0.52415999999999996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217.952</v>
      </c>
      <c r="BN272" s="67">
        <f t="shared" si="8"/>
        <v>217.952</v>
      </c>
      <c r="BO272" s="67">
        <f t="shared" si="9"/>
        <v>0.44444444444444442</v>
      </c>
      <c r="BP272" s="67">
        <f t="shared" si="10"/>
        <v>0.44444444444444442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56</v>
      </c>
      <c r="Y274" s="279">
        <f t="shared" si="6"/>
        <v>56</v>
      </c>
      <c r="Z274" s="36">
        <f t="shared" ref="Z274:Z279" si="11">IFERROR(IF(X274="","",X274*0.00936),"")</f>
        <v>0.52415999999999996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178.75200000000001</v>
      </c>
      <c r="BN274" s="67">
        <f t="shared" si="8"/>
        <v>178.75200000000001</v>
      </c>
      <c r="BO274" s="67">
        <f t="shared" si="9"/>
        <v>0.44444444444444442</v>
      </c>
      <c r="BP274" s="67">
        <f t="shared" si="10"/>
        <v>0.44444444444444442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140</v>
      </c>
      <c r="Y275" s="279">
        <f t="shared" si="6"/>
        <v>140</v>
      </c>
      <c r="Z275" s="36">
        <f t="shared" si="11"/>
        <v>1.3104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544.88</v>
      </c>
      <c r="BN275" s="67">
        <f t="shared" si="8"/>
        <v>544.88</v>
      </c>
      <c r="BO275" s="67">
        <f t="shared" si="9"/>
        <v>1.1111111111111112</v>
      </c>
      <c r="BP275" s="67">
        <f t="shared" si="10"/>
        <v>1.1111111111111112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252</v>
      </c>
      <c r="Y284" s="280">
        <f>IFERROR(SUM(Y271:Y283),"0")</f>
        <v>252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2.3587199999999999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893.2</v>
      </c>
      <c r="Y285" s="280">
        <f>IFERROR(SUMPRODUCT(Y271:Y283*H271:H283),"0")</f>
        <v>893.2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8605.1200000000008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8605.1200000000008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9758.3127999999979</v>
      </c>
      <c r="Y287" s="280">
        <f>IFERROR(SUM(BN22:BN283),"0")</f>
        <v>9758.3127999999979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29</v>
      </c>
      <c r="Y288" s="38">
        <f>ROUNDUP(SUM(BP22:BP283),0)</f>
        <v>29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10483.312799999998</v>
      </c>
      <c r="Y289" s="280">
        <f>GrossWeightTotalR+PalletQtyTotalR*25</f>
        <v>10483.312799999998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2496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2496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35.777719999999988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546</v>
      </c>
      <c r="D296" s="46">
        <f>IFERROR(X34*H34,"0")+IFERROR(X35*H35,"0")+IFERROR(X36*H36,"0")</f>
        <v>67.199999999999989</v>
      </c>
      <c r="E296" s="46">
        <f>IFERROR(X41*H41,"0")+IFERROR(X42*H42,"0")+IFERROR(X43*H43,"0")+IFERROR(X44*H44,"0")</f>
        <v>84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360</v>
      </c>
      <c r="H296" s="46">
        <f>IFERROR(X79*H79,"0")</f>
        <v>100.8</v>
      </c>
      <c r="I296" s="46">
        <f>IFERROR(X84*H84,"0")+IFERROR(X85*H85,"0")</f>
        <v>554.40000000000009</v>
      </c>
      <c r="J296" s="46">
        <f>IFERROR(X90*H90,"0")+IFERROR(X91*H91,"0")+IFERROR(X92*H92,"0")+IFERROR(X93*H93,"0")+IFERROR(X94*H94,"0")+IFERROR(X95*H95,"0")</f>
        <v>577.91999999999996</v>
      </c>
      <c r="K296" s="46">
        <f>IFERROR(X100*H100,"0")+IFERROR(X101*H101,"0")</f>
        <v>211.68</v>
      </c>
      <c r="L296" s="46">
        <f>IFERROR(X106*H106,"0")+IFERROR(X107*H107,"0")+IFERROR(X108*H108,"0")+IFERROR(X109*H109,"0")+IFERROR(X110*H110,"0")+IFERROR(X114*H114,"0")+IFERROR(X118*H118,"0")</f>
        <v>563.52</v>
      </c>
      <c r="M296" s="46">
        <f>IFERROR(X123*H123,"0")+IFERROR(X124*H124,"0")</f>
        <v>1176</v>
      </c>
      <c r="N296" s="276"/>
      <c r="O296" s="46">
        <f>IFERROR(X129*H129,"0")+IFERROR(X130*H130,"0")</f>
        <v>336</v>
      </c>
      <c r="P296" s="46">
        <f>IFERROR(X135*H135,"0")+IFERROR(X136*H136,"0")</f>
        <v>33.6</v>
      </c>
      <c r="Q296" s="46">
        <f>IFERROR(X141*H141,"0")</f>
        <v>42</v>
      </c>
      <c r="R296" s="46">
        <f>IFERROR(X146*H146,"0")</f>
        <v>0</v>
      </c>
      <c r="S296" s="46">
        <f>IFERROR(X151*H151,"0")</f>
        <v>38.400000000000006</v>
      </c>
      <c r="T296" s="46">
        <f>IFERROR(X156*H156,"0")</f>
        <v>0</v>
      </c>
      <c r="U296" s="46">
        <f>IFERROR(X162*H162,"0")+IFERROR(X163*H163,"0")</f>
        <v>480</v>
      </c>
      <c r="V296" s="46">
        <f>IFERROR(X169*H169,"0")+IFERROR(X170*H170,"0")+IFERROR(X171*H171,"0")+IFERROR(X175*H175,"0")</f>
        <v>462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201.6</v>
      </c>
      <c r="Y296" s="46">
        <f>IFERROR(X201*H201,"0")+IFERROR(X202*H202,"0")+IFERROR(X203*H203,"0")+IFERROR(X204*H204,"0")</f>
        <v>0</v>
      </c>
      <c r="Z296" s="46">
        <f>IFERROR(X209*H209,"0")</f>
        <v>480</v>
      </c>
      <c r="AA296" s="46">
        <f>IFERROR(X214*H214,"0")+IFERROR(X218*H218,"0")+IFERROR(X219*H219,"0")+IFERROR(X220*H220,"0")</f>
        <v>100.8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2189.1999999999998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2246.3999999999996</v>
      </c>
      <c r="B299" s="60">
        <f>SUMPRODUCT(--(BB:BB="ПГП"),--(W:W="кор"),H:H,Y:Y)+SUMPRODUCT(--(BB:BB="ПГП"),--(W:W="кг"),Y:Y)</f>
        <v>6358.72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0 483,31"/>
        <filter val="100,80"/>
        <filter val="112,00"/>
        <filter val="12,00"/>
        <filter val="126,00"/>
        <filter val="132,00"/>
        <filter val="14,00"/>
        <filter val="140,00"/>
        <filter val="154,00"/>
        <filter val="182,00"/>
        <filter val="196,00"/>
        <filter val="2 496,00"/>
        <filter val="201,60"/>
        <filter val="211,68"/>
        <filter val="24,00"/>
        <filter val="252,00"/>
        <filter val="266,00"/>
        <filter val="28,00"/>
        <filter val="29"/>
        <filter val="33,60"/>
        <filter val="336,00"/>
        <filter val="36,00"/>
        <filter val="360,00"/>
        <filter val="364,00"/>
        <filter val="38,40"/>
        <filter val="392,00"/>
        <filter val="42,00"/>
        <filter val="420,00"/>
        <filter val="462,00"/>
        <filter val="480,00"/>
        <filter val="489,60"/>
        <filter val="546,00"/>
        <filter val="554,40"/>
        <filter val="56,00"/>
        <filter val="577,92"/>
        <filter val="67,20"/>
        <filter val="70,00"/>
        <filter val="72,00"/>
        <filter val="73,92"/>
        <filter val="792,00"/>
        <filter val="8 605,12"/>
        <filter val="84,00"/>
        <filter val="893,20"/>
        <filter val="9 758,31"/>
        <filter val="96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