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B742E95-7342-498A-8918-0FC09B48F6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Y499" i="1"/>
  <c r="X499" i="1"/>
  <c r="BP498" i="1"/>
  <c r="BO498" i="1"/>
  <c r="BN498" i="1"/>
  <c r="BM498" i="1"/>
  <c r="Z498" i="1"/>
  <c r="Z499" i="1" s="1"/>
  <c r="Y498" i="1"/>
  <c r="Y500" i="1" s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Y179" i="1" s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5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Y136" i="1" s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Y125" i="1" s="1"/>
  <c r="P122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X84" i="1"/>
  <c r="X83" i="1"/>
  <c r="BO82" i="1"/>
  <c r="BM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BP62" i="1" l="1"/>
  <c r="BN62" i="1"/>
  <c r="Z62" i="1"/>
  <c r="BP103" i="1"/>
  <c r="BN103" i="1"/>
  <c r="Z103" i="1"/>
  <c r="BP134" i="1"/>
  <c r="BN134" i="1"/>
  <c r="Z134" i="1"/>
  <c r="BP184" i="1"/>
  <c r="BN184" i="1"/>
  <c r="Z184" i="1"/>
  <c r="BP208" i="1"/>
  <c r="BN208" i="1"/>
  <c r="Z208" i="1"/>
  <c r="BP227" i="1"/>
  <c r="BN227" i="1"/>
  <c r="Z227" i="1"/>
  <c r="Y270" i="1"/>
  <c r="BP267" i="1"/>
  <c r="BN267" i="1"/>
  <c r="Z267" i="1"/>
  <c r="BP302" i="1"/>
  <c r="BN302" i="1"/>
  <c r="Z302" i="1"/>
  <c r="BP343" i="1"/>
  <c r="BN343" i="1"/>
  <c r="Z343" i="1"/>
  <c r="BP402" i="1"/>
  <c r="BN402" i="1"/>
  <c r="Z402" i="1"/>
  <c r="Y408" i="1"/>
  <c r="BP407" i="1"/>
  <c r="BN407" i="1"/>
  <c r="Z407" i="1"/>
  <c r="Z408" i="1" s="1"/>
  <c r="BP411" i="1"/>
  <c r="BN411" i="1"/>
  <c r="Z411" i="1"/>
  <c r="BP439" i="1"/>
  <c r="BN439" i="1"/>
  <c r="Z439" i="1"/>
  <c r="BP469" i="1"/>
  <c r="BN469" i="1"/>
  <c r="Z469" i="1"/>
  <c r="BP27" i="1"/>
  <c r="BN27" i="1"/>
  <c r="BP43" i="1"/>
  <c r="BN43" i="1"/>
  <c r="Z43" i="1"/>
  <c r="BP82" i="1"/>
  <c r="BN82" i="1"/>
  <c r="Z82" i="1"/>
  <c r="BP115" i="1"/>
  <c r="BN115" i="1"/>
  <c r="Z115" i="1"/>
  <c r="Y169" i="1"/>
  <c r="BP163" i="1"/>
  <c r="BN163" i="1"/>
  <c r="Z163" i="1"/>
  <c r="BP198" i="1"/>
  <c r="BN198" i="1"/>
  <c r="Z198" i="1"/>
  <c r="BP222" i="1"/>
  <c r="BN222" i="1"/>
  <c r="Z222" i="1"/>
  <c r="BP230" i="1"/>
  <c r="BN230" i="1"/>
  <c r="Z230" i="1"/>
  <c r="BP292" i="1"/>
  <c r="BN292" i="1"/>
  <c r="Z292" i="1"/>
  <c r="BP314" i="1"/>
  <c r="BN314" i="1"/>
  <c r="Z314" i="1"/>
  <c r="BP390" i="1"/>
  <c r="BN390" i="1"/>
  <c r="Z390" i="1"/>
  <c r="Z511" i="1"/>
  <c r="BP438" i="1"/>
  <c r="BN438" i="1"/>
  <c r="Z438" i="1"/>
  <c r="BP455" i="1"/>
  <c r="BN455" i="1"/>
  <c r="Z455" i="1"/>
  <c r="BP482" i="1"/>
  <c r="BN482" i="1"/>
  <c r="Z482" i="1"/>
  <c r="BP117" i="1"/>
  <c r="BN117" i="1"/>
  <c r="BP128" i="1"/>
  <c r="BN128" i="1"/>
  <c r="Z128" i="1"/>
  <c r="BP161" i="1"/>
  <c r="BN161" i="1"/>
  <c r="Z161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8" i="1"/>
  <c r="Z76" i="1"/>
  <c r="BN76" i="1"/>
  <c r="Z87" i="1"/>
  <c r="BN87" i="1"/>
  <c r="Y98" i="1"/>
  <c r="Z96" i="1"/>
  <c r="BN96" i="1"/>
  <c r="F511" i="1"/>
  <c r="Z105" i="1"/>
  <c r="BN105" i="1"/>
  <c r="Y113" i="1"/>
  <c r="Z111" i="1"/>
  <c r="BN111" i="1"/>
  <c r="Y119" i="1"/>
  <c r="Z117" i="1"/>
  <c r="Y140" i="1"/>
  <c r="BP138" i="1"/>
  <c r="BN138" i="1"/>
  <c r="Z138" i="1"/>
  <c r="BP165" i="1"/>
  <c r="BN165" i="1"/>
  <c r="Z165" i="1"/>
  <c r="H511" i="1"/>
  <c r="Y151" i="1"/>
  <c r="Z173" i="1"/>
  <c r="BN173" i="1"/>
  <c r="J511" i="1"/>
  <c r="Z188" i="1"/>
  <c r="BN188" i="1"/>
  <c r="BP188" i="1"/>
  <c r="Y202" i="1"/>
  <c r="Z196" i="1"/>
  <c r="BN196" i="1"/>
  <c r="Z200" i="1"/>
  <c r="BN200" i="1"/>
  <c r="Z206" i="1"/>
  <c r="BN206" i="1"/>
  <c r="Z210" i="1"/>
  <c r="BN210" i="1"/>
  <c r="Z217" i="1"/>
  <c r="BN217" i="1"/>
  <c r="Z224" i="1"/>
  <c r="BN224" i="1"/>
  <c r="Z225" i="1"/>
  <c r="BN225" i="1"/>
  <c r="Z234" i="1"/>
  <c r="Z235" i="1" s="1"/>
  <c r="BN234" i="1"/>
  <c r="BP234" i="1"/>
  <c r="Y235" i="1"/>
  <c r="Z244" i="1"/>
  <c r="BN244" i="1"/>
  <c r="Z253" i="1"/>
  <c r="BN253" i="1"/>
  <c r="Z261" i="1"/>
  <c r="BN261" i="1"/>
  <c r="Z262" i="1"/>
  <c r="BN262" i="1"/>
  <c r="Z269" i="1"/>
  <c r="BN269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290" i="1"/>
  <c r="BN290" i="1"/>
  <c r="BP296" i="1"/>
  <c r="BN296" i="1"/>
  <c r="Z296" i="1"/>
  <c r="Y312" i="1"/>
  <c r="BP306" i="1"/>
  <c r="BN306" i="1"/>
  <c r="Z306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68" i="1"/>
  <c r="BN368" i="1"/>
  <c r="Z368" i="1"/>
  <c r="BP392" i="1"/>
  <c r="BN392" i="1"/>
  <c r="Z392" i="1"/>
  <c r="BP413" i="1"/>
  <c r="BN413" i="1"/>
  <c r="Z413" i="1"/>
  <c r="BP441" i="1"/>
  <c r="BN441" i="1"/>
  <c r="Z441" i="1"/>
  <c r="BP457" i="1"/>
  <c r="BN457" i="1"/>
  <c r="Z457" i="1"/>
  <c r="BP471" i="1"/>
  <c r="BN471" i="1"/>
  <c r="Z471" i="1"/>
  <c r="BP488" i="1"/>
  <c r="BN488" i="1"/>
  <c r="Z488" i="1"/>
  <c r="BP300" i="1"/>
  <c r="BN300" i="1"/>
  <c r="Z300" i="1"/>
  <c r="BP310" i="1"/>
  <c r="BN310" i="1"/>
  <c r="Z310" i="1"/>
  <c r="BP335" i="1"/>
  <c r="BN335" i="1"/>
  <c r="Z335" i="1"/>
  <c r="BP353" i="1"/>
  <c r="BN353" i="1"/>
  <c r="Z353" i="1"/>
  <c r="BP357" i="1"/>
  <c r="BN357" i="1"/>
  <c r="Z357" i="1"/>
  <c r="Y384" i="1"/>
  <c r="Y383" i="1"/>
  <c r="BP382" i="1"/>
  <c r="BN382" i="1"/>
  <c r="Z382" i="1"/>
  <c r="Z383" i="1" s="1"/>
  <c r="Y398" i="1"/>
  <c r="BP388" i="1"/>
  <c r="BN388" i="1"/>
  <c r="Z388" i="1"/>
  <c r="BP396" i="1"/>
  <c r="BN396" i="1"/>
  <c r="Z396" i="1"/>
  <c r="BP436" i="1"/>
  <c r="BN436" i="1"/>
  <c r="Z436" i="1"/>
  <c r="BP453" i="1"/>
  <c r="BN453" i="1"/>
  <c r="Z453" i="1"/>
  <c r="BP463" i="1"/>
  <c r="BN463" i="1"/>
  <c r="Z463" i="1"/>
  <c r="BP478" i="1"/>
  <c r="BN478" i="1"/>
  <c r="Z478" i="1"/>
  <c r="Y318" i="1"/>
  <c r="Y317" i="1"/>
  <c r="AA511" i="1"/>
  <c r="Y494" i="1"/>
  <c r="AB511" i="1"/>
  <c r="H9" i="1"/>
  <c r="A10" i="1"/>
  <c r="Y24" i="1"/>
  <c r="Y32" i="1"/>
  <c r="Y44" i="1"/>
  <c r="Y59" i="1"/>
  <c r="Y65" i="1"/>
  <c r="Y71" i="1"/>
  <c r="Y79" i="1"/>
  <c r="Y83" i="1"/>
  <c r="Y90" i="1"/>
  <c r="Y99" i="1"/>
  <c r="Y106" i="1"/>
  <c r="Y112" i="1"/>
  <c r="Y120" i="1"/>
  <c r="Y124" i="1"/>
  <c r="Y131" i="1"/>
  <c r="Y135" i="1"/>
  <c r="Y141" i="1"/>
  <c r="Y146" i="1"/>
  <c r="Y152" i="1"/>
  <c r="Y158" i="1"/>
  <c r="Y170" i="1"/>
  <c r="Y176" i="1"/>
  <c r="Y180" i="1"/>
  <c r="Y185" i="1"/>
  <c r="Y191" i="1"/>
  <c r="Y201" i="1"/>
  <c r="Y214" i="1"/>
  <c r="Y219" i="1"/>
  <c r="BP216" i="1"/>
  <c r="BN216" i="1"/>
  <c r="Z216" i="1"/>
  <c r="Z218" i="1" s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BP289" i="1"/>
  <c r="BN289" i="1"/>
  <c r="Z289" i="1"/>
  <c r="Y293" i="1"/>
  <c r="BP297" i="1"/>
  <c r="BN297" i="1"/>
  <c r="Z297" i="1"/>
  <c r="BP301" i="1"/>
  <c r="BN301" i="1"/>
  <c r="Z301" i="1"/>
  <c r="BP309" i="1"/>
  <c r="BN309" i="1"/>
  <c r="Z309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Y338" i="1"/>
  <c r="T511" i="1"/>
  <c r="Y349" i="1"/>
  <c r="BP342" i="1"/>
  <c r="BN342" i="1"/>
  <c r="Z342" i="1"/>
  <c r="BP346" i="1"/>
  <c r="BN346" i="1"/>
  <c r="Z346" i="1"/>
  <c r="BP358" i="1"/>
  <c r="BN358" i="1"/>
  <c r="Z358" i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72" i="1"/>
  <c r="BN472" i="1"/>
  <c r="Z472" i="1"/>
  <c r="Y474" i="1"/>
  <c r="Y480" i="1"/>
  <c r="BP476" i="1"/>
  <c r="BN476" i="1"/>
  <c r="Z476" i="1"/>
  <c r="Y479" i="1"/>
  <c r="BP483" i="1"/>
  <c r="BN483" i="1"/>
  <c r="Z483" i="1"/>
  <c r="Z484" i="1" s="1"/>
  <c r="Y485" i="1"/>
  <c r="Y490" i="1"/>
  <c r="BP487" i="1"/>
  <c r="BN487" i="1"/>
  <c r="Z487" i="1"/>
  <c r="Z489" i="1" s="1"/>
  <c r="Y489" i="1"/>
  <c r="I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Z81" i="1"/>
  <c r="BN81" i="1"/>
  <c r="BP81" i="1"/>
  <c r="E511" i="1"/>
  <c r="Z88" i="1"/>
  <c r="Z90" i="1" s="1"/>
  <c r="BN88" i="1"/>
  <c r="Y91" i="1"/>
  <c r="Z93" i="1"/>
  <c r="Z98" i="1" s="1"/>
  <c r="BN93" i="1"/>
  <c r="BP93" i="1"/>
  <c r="Z95" i="1"/>
  <c r="BN95" i="1"/>
  <c r="Z97" i="1"/>
  <c r="BN97" i="1"/>
  <c r="Z102" i="1"/>
  <c r="BN102" i="1"/>
  <c r="BP102" i="1"/>
  <c r="Z104" i="1"/>
  <c r="BN104" i="1"/>
  <c r="Y107" i="1"/>
  <c r="Z110" i="1"/>
  <c r="BN110" i="1"/>
  <c r="Z116" i="1"/>
  <c r="BN116" i="1"/>
  <c r="Z118" i="1"/>
  <c r="BN118" i="1"/>
  <c r="Z122" i="1"/>
  <c r="Z124" i="1" s="1"/>
  <c r="BN122" i="1"/>
  <c r="BP122" i="1"/>
  <c r="G511" i="1"/>
  <c r="Z129" i="1"/>
  <c r="BN129" i="1"/>
  <c r="Y130" i="1"/>
  <c r="Z133" i="1"/>
  <c r="Z135" i="1" s="1"/>
  <c r="BN133" i="1"/>
  <c r="BP133" i="1"/>
  <c r="Z139" i="1"/>
  <c r="Z140" i="1" s="1"/>
  <c r="BN139" i="1"/>
  <c r="Z144" i="1"/>
  <c r="Z145" i="1" s="1"/>
  <c r="BN144" i="1"/>
  <c r="BP144" i="1"/>
  <c r="Y145" i="1"/>
  <c r="Z148" i="1"/>
  <c r="BN148" i="1"/>
  <c r="BP148" i="1"/>
  <c r="Z150" i="1"/>
  <c r="BN150" i="1"/>
  <c r="Z156" i="1"/>
  <c r="Z157" i="1" s="1"/>
  <c r="BN156" i="1"/>
  <c r="BP156" i="1"/>
  <c r="Z160" i="1"/>
  <c r="BN160" i="1"/>
  <c r="BP160" i="1"/>
  <c r="Z162" i="1"/>
  <c r="BN162" i="1"/>
  <c r="Z164" i="1"/>
  <c r="BN164" i="1"/>
  <c r="Z166" i="1"/>
  <c r="BN166" i="1"/>
  <c r="Z168" i="1"/>
  <c r="BN168" i="1"/>
  <c r="Z172" i="1"/>
  <c r="Z175" i="1" s="1"/>
  <c r="BN172" i="1"/>
  <c r="BP172" i="1"/>
  <c r="Z174" i="1"/>
  <c r="BN174" i="1"/>
  <c r="Z178" i="1"/>
  <c r="Z179" i="1" s="1"/>
  <c r="BN178" i="1"/>
  <c r="BP178" i="1"/>
  <c r="Z183" i="1"/>
  <c r="Z185" i="1" s="1"/>
  <c r="BN183" i="1"/>
  <c r="BP183" i="1"/>
  <c r="Y186" i="1"/>
  <c r="Z189" i="1"/>
  <c r="Z190" i="1" s="1"/>
  <c r="BN189" i="1"/>
  <c r="Z193" i="1"/>
  <c r="Z201" i="1" s="1"/>
  <c r="BN193" i="1"/>
  <c r="BP193" i="1"/>
  <c r="Z195" i="1"/>
  <c r="BN195" i="1"/>
  <c r="Z197" i="1"/>
  <c r="BN197" i="1"/>
  <c r="Z199" i="1"/>
  <c r="BN199" i="1"/>
  <c r="Y213" i="1"/>
  <c r="Z205" i="1"/>
  <c r="BN205" i="1"/>
  <c r="Z207" i="1"/>
  <c r="BN207" i="1"/>
  <c r="Z209" i="1"/>
  <c r="BN209" i="1"/>
  <c r="Z211" i="1"/>
  <c r="BN211" i="1"/>
  <c r="Y218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1" i="1"/>
  <c r="Y255" i="1"/>
  <c r="BP250" i="1"/>
  <c r="BN250" i="1"/>
  <c r="Z250" i="1"/>
  <c r="BP254" i="1"/>
  <c r="BN254" i="1"/>
  <c r="Z254" i="1"/>
  <c r="Y256" i="1"/>
  <c r="M511" i="1"/>
  <c r="Y264" i="1"/>
  <c r="BP259" i="1"/>
  <c r="BN259" i="1"/>
  <c r="Z259" i="1"/>
  <c r="Z263" i="1" s="1"/>
  <c r="Y263" i="1"/>
  <c r="BP268" i="1"/>
  <c r="BN268" i="1"/>
  <c r="Z268" i="1"/>
  <c r="Z270" i="1" s="1"/>
  <c r="Y294" i="1"/>
  <c r="BP291" i="1"/>
  <c r="BN291" i="1"/>
  <c r="Z291" i="1"/>
  <c r="Z293" i="1" s="1"/>
  <c r="Y304" i="1"/>
  <c r="BP299" i="1"/>
  <c r="BN299" i="1"/>
  <c r="Z299" i="1"/>
  <c r="Y303" i="1"/>
  <c r="Z311" i="1"/>
  <c r="BP307" i="1"/>
  <c r="BN307" i="1"/>
  <c r="Z307" i="1"/>
  <c r="Y311" i="1"/>
  <c r="BP315" i="1"/>
  <c r="BN315" i="1"/>
  <c r="Z315" i="1"/>
  <c r="BP321" i="1"/>
  <c r="BN321" i="1"/>
  <c r="Z321" i="1"/>
  <c r="BP329" i="1"/>
  <c r="BN329" i="1"/>
  <c r="Z329" i="1"/>
  <c r="Y331" i="1"/>
  <c r="S511" i="1"/>
  <c r="Y337" i="1"/>
  <c r="BP334" i="1"/>
  <c r="BN334" i="1"/>
  <c r="Z334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9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R511" i="1"/>
  <c r="K511" i="1"/>
  <c r="Y232" i="1"/>
  <c r="O511" i="1"/>
  <c r="Y271" i="1"/>
  <c r="Y276" i="1"/>
  <c r="Y285" i="1"/>
  <c r="U511" i="1"/>
  <c r="Y370" i="1"/>
  <c r="BP367" i="1"/>
  <c r="BN367" i="1"/>
  <c r="Z367" i="1"/>
  <c r="Z370" i="1" s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1" i="1"/>
  <c r="Y420" i="1"/>
  <c r="BP419" i="1"/>
  <c r="BN419" i="1"/>
  <c r="Z419" i="1"/>
  <c r="Z420" i="1" s="1"/>
  <c r="Y421" i="1"/>
  <c r="Y511" i="1"/>
  <c r="Y425" i="1"/>
  <c r="BP424" i="1"/>
  <c r="BN424" i="1"/>
  <c r="Z424" i="1"/>
  <c r="Z425" i="1" s="1"/>
  <c r="Y426" i="1"/>
  <c r="Y443" i="1"/>
  <c r="BP430" i="1"/>
  <c r="BN430" i="1"/>
  <c r="Z430" i="1"/>
  <c r="BP433" i="1"/>
  <c r="BN433" i="1"/>
  <c r="Z433" i="1"/>
  <c r="BP437" i="1"/>
  <c r="BN437" i="1"/>
  <c r="Z437" i="1"/>
  <c r="BP442" i="1"/>
  <c r="BN442" i="1"/>
  <c r="Z442" i="1"/>
  <c r="Y444" i="1"/>
  <c r="Y449" i="1"/>
  <c r="BP446" i="1"/>
  <c r="BN446" i="1"/>
  <c r="Z446" i="1"/>
  <c r="Y450" i="1"/>
  <c r="BP454" i="1"/>
  <c r="BN454" i="1"/>
  <c r="Z454" i="1"/>
  <c r="Y458" i="1"/>
  <c r="Z464" i="1"/>
  <c r="BP462" i="1"/>
  <c r="BN462" i="1"/>
  <c r="Z462" i="1"/>
  <c r="Y464" i="1"/>
  <c r="V511" i="1"/>
  <c r="W511" i="1"/>
  <c r="Y409" i="1"/>
  <c r="BP435" i="1"/>
  <c r="BN435" i="1"/>
  <c r="Z435" i="1"/>
  <c r="BP440" i="1"/>
  <c r="BN440" i="1"/>
  <c r="Z440" i="1"/>
  <c r="BP448" i="1"/>
  <c r="BN448" i="1"/>
  <c r="Z448" i="1"/>
  <c r="Y459" i="1"/>
  <c r="BP452" i="1"/>
  <c r="BN452" i="1"/>
  <c r="Z452" i="1"/>
  <c r="Z458" i="1" s="1"/>
  <c r="BP456" i="1"/>
  <c r="BN456" i="1"/>
  <c r="Z456" i="1"/>
  <c r="Y465" i="1"/>
  <c r="BP470" i="1"/>
  <c r="BN470" i="1"/>
  <c r="Z470" i="1"/>
  <c r="BP477" i="1"/>
  <c r="BN477" i="1"/>
  <c r="Z477" i="1"/>
  <c r="Y484" i="1"/>
  <c r="BP493" i="1"/>
  <c r="BN493" i="1"/>
  <c r="Z493" i="1"/>
  <c r="Z494" i="1" s="1"/>
  <c r="Y495" i="1"/>
  <c r="Y473" i="1"/>
  <c r="Z337" i="1" l="1"/>
  <c r="Z317" i="1"/>
  <c r="Z130" i="1"/>
  <c r="Z112" i="1"/>
  <c r="Z83" i="1"/>
  <c r="Z58" i="1"/>
  <c r="Z359" i="1"/>
  <c r="Z398" i="1"/>
  <c r="Z255" i="1"/>
  <c r="Z231" i="1"/>
  <c r="Z119" i="1"/>
  <c r="Z415" i="1"/>
  <c r="Z213" i="1"/>
  <c r="Z324" i="1"/>
  <c r="Z303" i="1"/>
  <c r="Z443" i="1"/>
  <c r="Z449" i="1"/>
  <c r="Y503" i="1"/>
  <c r="Z330" i="1"/>
  <c r="Y501" i="1"/>
  <c r="Z473" i="1"/>
  <c r="Z246" i="1"/>
  <c r="Z169" i="1"/>
  <c r="Z151" i="1"/>
  <c r="Z106" i="1"/>
  <c r="Z70" i="1"/>
  <c r="Z32" i="1"/>
  <c r="Y505" i="1"/>
  <c r="Y502" i="1"/>
  <c r="Z479" i="1"/>
  <c r="Z349" i="1"/>
  <c r="Y504" i="1" l="1"/>
  <c r="Z506" i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<sst xmlns="http://schemas.openxmlformats.org/spreadsheetml/2006/main" count="2210" uniqueCount="806">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</sst>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805</v>
      </c>
      <c r="I5" s="799"/>
      <c r="J5" s="799"/>
      <c r="K5" s="799"/>
      <c r="L5" s="799"/>
      <c r="M5" s="722"/>
      <c r="N5" s="58"/>
      <c r="P5" s="24" t="s">
        <v>10</v>
      </c>
      <c r="Q5" s="856">
        <v>45908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771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1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47">
        <v>0.41666666666666669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20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3"/>
      <c r="R10" s="714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4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1" t="s">
        <v>37</v>
      </c>
      <c r="D17" s="596" t="s">
        <v>38</v>
      </c>
      <c r="E17" s="65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9"/>
      <c r="R17" s="649"/>
      <c r="S17" s="649"/>
      <c r="T17" s="650"/>
      <c r="U17" s="870" t="s">
        <v>50</v>
      </c>
      <c r="V17" s="594"/>
      <c r="W17" s="596" t="s">
        <v>51</v>
      </c>
      <c r="X17" s="596" t="s">
        <v>52</v>
      </c>
      <c r="Y17" s="877" t="s">
        <v>53</v>
      </c>
      <c r="Z17" s="794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5"/>
      <c r="AF17" s="846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62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70</v>
      </c>
      <c r="Q23" s="559"/>
      <c r="R23" s="559"/>
      <c r="S23" s="559"/>
      <c r="T23" s="559"/>
      <c r="U23" s="559"/>
      <c r="V23" s="560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70</v>
      </c>
      <c r="Q24" s="559"/>
      <c r="R24" s="559"/>
      <c r="S24" s="559"/>
      <c r="T24" s="559"/>
      <c r="U24" s="559"/>
      <c r="V24" s="560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70</v>
      </c>
      <c r="Q32" s="559"/>
      <c r="R32" s="559"/>
      <c r="S32" s="559"/>
      <c r="T32" s="559"/>
      <c r="U32" s="559"/>
      <c r="V32" s="560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70</v>
      </c>
      <c r="Q33" s="559"/>
      <c r="R33" s="559"/>
      <c r="S33" s="559"/>
      <c r="T33" s="559"/>
      <c r="U33" s="559"/>
      <c r="V33" s="560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70</v>
      </c>
      <c r="Q36" s="559"/>
      <c r="R36" s="559"/>
      <c r="S36" s="559"/>
      <c r="T36" s="559"/>
      <c r="U36" s="559"/>
      <c r="V36" s="560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70</v>
      </c>
      <c r="Q37" s="559"/>
      <c r="R37" s="559"/>
      <c r="S37" s="559"/>
      <c r="T37" s="559"/>
      <c r="U37" s="559"/>
      <c r="V37" s="560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100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20</v>
      </c>
      <c r="Y41" s="550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3</v>
      </c>
      <c r="Y43" s="550">
        <f>IFERROR(IF(X43="",0,CEILING((X43/$H43),1)*$H43),"")</f>
        <v>3.7</v>
      </c>
      <c r="Z43" s="36">
        <f>IFERROR(IF(Y43=0,"",ROUNDUP(Y43/H43,0)*0.00902),"")</f>
        <v>9.0200000000000002E-3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3.1702702702702701</v>
      </c>
      <c r="BN43" s="64">
        <f>IFERROR(Y43*I43/H43,"0")</f>
        <v>3.91</v>
      </c>
      <c r="BO43" s="64">
        <f>IFERROR(1/J43*(X43/H43),"0")</f>
        <v>6.1425061425061421E-3</v>
      </c>
      <c r="BP43" s="64">
        <f>IFERROR(1/J43*(Y43/H43),"0")</f>
        <v>7.575757575757576E-3</v>
      </c>
    </row>
    <row r="44" spans="1:68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70</v>
      </c>
      <c r="Q44" s="559"/>
      <c r="R44" s="559"/>
      <c r="S44" s="559"/>
      <c r="T44" s="559"/>
      <c r="U44" s="559"/>
      <c r="V44" s="560"/>
      <c r="W44" s="37" t="s">
        <v>71</v>
      </c>
      <c r="X44" s="551">
        <f>IFERROR(X41/H41,"0")+IFERROR(X42/H42,"0")+IFERROR(X43/H43,"0")</f>
        <v>2.6626626626626626</v>
      </c>
      <c r="Y44" s="551">
        <f>IFERROR(Y41/H41,"0")+IFERROR(Y42/H42,"0")+IFERROR(Y43/H43,"0")</f>
        <v>3</v>
      </c>
      <c r="Z44" s="551">
        <f>IFERROR(IF(Z41="",0,Z41),"0")+IFERROR(IF(Z42="",0,Z42),"0")+IFERROR(IF(Z43="",0,Z43),"0")</f>
        <v>4.6980000000000001E-2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70</v>
      </c>
      <c r="Q45" s="559"/>
      <c r="R45" s="559"/>
      <c r="S45" s="559"/>
      <c r="T45" s="559"/>
      <c r="U45" s="559"/>
      <c r="V45" s="560"/>
      <c r="W45" s="37" t="s">
        <v>68</v>
      </c>
      <c r="X45" s="551">
        <f>IFERROR(SUM(X41:X43),"0")</f>
        <v>23</v>
      </c>
      <c r="Y45" s="551">
        <f>IFERROR(SUM(Y41:Y43),"0")</f>
        <v>25.3</v>
      </c>
      <c r="Z45" s="37"/>
      <c r="AA45" s="552"/>
      <c r="AB45" s="552"/>
      <c r="AC45" s="552"/>
    </row>
    <row r="46" spans="1:68" ht="14.25" hidden="1" customHeight="1" x14ac:dyDescent="0.25">
      <c r="A46" s="561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70</v>
      </c>
      <c r="Q48" s="559"/>
      <c r="R48" s="559"/>
      <c r="S48" s="559"/>
      <c r="T48" s="559"/>
      <c r="U48" s="559"/>
      <c r="V48" s="560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70</v>
      </c>
      <c r="Q49" s="559"/>
      <c r="R49" s="559"/>
      <c r="S49" s="559"/>
      <c r="T49" s="559"/>
      <c r="U49" s="559"/>
      <c r="V49" s="560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70</v>
      </c>
      <c r="Q58" s="559"/>
      <c r="R58" s="559"/>
      <c r="S58" s="559"/>
      <c r="T58" s="559"/>
      <c r="U58" s="559"/>
      <c r="V58" s="560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70</v>
      </c>
      <c r="Q59" s="559"/>
      <c r="R59" s="559"/>
      <c r="S59" s="559"/>
      <c r="T59" s="559"/>
      <c r="U59" s="559"/>
      <c r="V59" s="560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61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9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9.3624999999999989</v>
      </c>
      <c r="BN61" s="64">
        <f>IFERROR(Y61*I61/H61,"0")</f>
        <v>11.234999999999999</v>
      </c>
      <c r="BO61" s="64">
        <f>IFERROR(1/J61*(X61/H61),"0")</f>
        <v>1.3020833333333332E-2</v>
      </c>
      <c r="BP61" s="64">
        <f>IFERROR(1/J61*(Y61/H61),"0")</f>
        <v>1.5625E-2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70</v>
      </c>
      <c r="Q64" s="559"/>
      <c r="R64" s="559"/>
      <c r="S64" s="559"/>
      <c r="T64" s="559"/>
      <c r="U64" s="559"/>
      <c r="V64" s="560"/>
      <c r="W64" s="37" t="s">
        <v>71</v>
      </c>
      <c r="X64" s="551">
        <f>IFERROR(X61/H61,"0")+IFERROR(X62/H62,"0")+IFERROR(X63/H63,"0")</f>
        <v>0.83333333333333326</v>
      </c>
      <c r="Y64" s="551">
        <f>IFERROR(Y61/H61,"0")+IFERROR(Y62/H62,"0")+IFERROR(Y63/H63,"0")</f>
        <v>1</v>
      </c>
      <c r="Z64" s="551">
        <f>IFERROR(IF(Z61="",0,Z61),"0")+IFERROR(IF(Z62="",0,Z62),"0")+IFERROR(IF(Z63="",0,Z63),"0")</f>
        <v>1.898E-2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70</v>
      </c>
      <c r="Q65" s="559"/>
      <c r="R65" s="559"/>
      <c r="S65" s="559"/>
      <c r="T65" s="559"/>
      <c r="U65" s="559"/>
      <c r="V65" s="560"/>
      <c r="W65" s="37" t="s">
        <v>68</v>
      </c>
      <c r="X65" s="551">
        <f>IFERROR(SUM(X61:X63),"0")</f>
        <v>9</v>
      </c>
      <c r="Y65" s="551">
        <f>IFERROR(SUM(Y61:Y63),"0")</f>
        <v>10.8</v>
      </c>
      <c r="Z65" s="37"/>
      <c r="AA65" s="552"/>
      <c r="AB65" s="552"/>
      <c r="AC65" s="552"/>
    </row>
    <row r="66" spans="1:68" ht="14.25" hidden="1" customHeight="1" x14ac:dyDescent="0.25">
      <c r="A66" s="561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70</v>
      </c>
      <c r="Q70" s="559"/>
      <c r="R70" s="559"/>
      <c r="S70" s="559"/>
      <c r="T70" s="559"/>
      <c r="U70" s="559"/>
      <c r="V70" s="560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70</v>
      </c>
      <c r="Q71" s="559"/>
      <c r="R71" s="559"/>
      <c r="S71" s="559"/>
      <c r="T71" s="559"/>
      <c r="U71" s="559"/>
      <c r="V71" s="560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70</v>
      </c>
      <c r="Q78" s="559"/>
      <c r="R78" s="559"/>
      <c r="S78" s="559"/>
      <c r="T78" s="559"/>
      <c r="U78" s="559"/>
      <c r="V78" s="560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70</v>
      </c>
      <c r="Q79" s="559"/>
      <c r="R79" s="559"/>
      <c r="S79" s="559"/>
      <c r="T79" s="559"/>
      <c r="U79" s="559"/>
      <c r="V79" s="560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70</v>
      </c>
      <c r="Q83" s="559"/>
      <c r="R83" s="559"/>
      <c r="S83" s="559"/>
      <c r="T83" s="559"/>
      <c r="U83" s="559"/>
      <c r="V83" s="560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70</v>
      </c>
      <c r="Q84" s="559"/>
      <c r="R84" s="559"/>
      <c r="S84" s="559"/>
      <c r="T84" s="559"/>
      <c r="U84" s="559"/>
      <c r="V84" s="560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86</v>
      </c>
      <c r="Y87" s="550">
        <f>IFERROR(IF(X87="",0,CEILING((X87/$H87),1)*$H87),"")</f>
        <v>86.4</v>
      </c>
      <c r="Z87" s="36">
        <f>IFERROR(IF(Y87=0,"",ROUNDUP(Y87/H87,0)*0.01898),"")</f>
        <v>0.15184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89.463888888888874</v>
      </c>
      <c r="BN87" s="64">
        <f>IFERROR(Y87*I87/H87,"0")</f>
        <v>89.88</v>
      </c>
      <c r="BO87" s="64">
        <f>IFERROR(1/J87*(X87/H87),"0")</f>
        <v>0.12442129629629629</v>
      </c>
      <c r="BP87" s="64">
        <f>IFERROR(1/J87*(Y87/H87),"0")</f>
        <v>0.125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17</v>
      </c>
      <c r="Y89" s="550">
        <f>IFERROR(IF(X89="",0,CEILING((X89/$H89),1)*$H89),"")</f>
        <v>18</v>
      </c>
      <c r="Z89" s="36">
        <f>IFERROR(IF(Y89=0,"",ROUNDUP(Y89/H89,0)*0.00902),"")</f>
        <v>3.6080000000000001E-2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17.793333333333333</v>
      </c>
      <c r="BN89" s="64">
        <f>IFERROR(Y89*I89/H89,"0")</f>
        <v>18.84</v>
      </c>
      <c r="BO89" s="64">
        <f>IFERROR(1/J89*(X89/H89),"0")</f>
        <v>2.8619528619528621E-2</v>
      </c>
      <c r="BP89" s="64">
        <f>IFERROR(1/J89*(Y89/H89),"0")</f>
        <v>3.0303030303030304E-2</v>
      </c>
    </row>
    <row r="90" spans="1:68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70</v>
      </c>
      <c r="Q90" s="559"/>
      <c r="R90" s="559"/>
      <c r="S90" s="559"/>
      <c r="T90" s="559"/>
      <c r="U90" s="559"/>
      <c r="V90" s="560"/>
      <c r="W90" s="37" t="s">
        <v>71</v>
      </c>
      <c r="X90" s="551">
        <f>IFERROR(X87/H87,"0")+IFERROR(X88/H88,"0")+IFERROR(X89/H89,"0")</f>
        <v>11.74074074074074</v>
      </c>
      <c r="Y90" s="551">
        <f>IFERROR(Y87/H87,"0")+IFERROR(Y88/H88,"0")+IFERROR(Y89/H89,"0")</f>
        <v>12</v>
      </c>
      <c r="Z90" s="551">
        <f>IFERROR(IF(Z87="",0,Z87),"0")+IFERROR(IF(Z88="",0,Z88),"0")+IFERROR(IF(Z89="",0,Z89),"0")</f>
        <v>0.18792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70</v>
      </c>
      <c r="Q91" s="559"/>
      <c r="R91" s="559"/>
      <c r="S91" s="559"/>
      <c r="T91" s="559"/>
      <c r="U91" s="559"/>
      <c r="V91" s="560"/>
      <c r="W91" s="37" t="s">
        <v>68</v>
      </c>
      <c r="X91" s="551">
        <f>IFERROR(SUM(X87:X89),"0")</f>
        <v>103</v>
      </c>
      <c r="Y91" s="551">
        <f>IFERROR(SUM(Y87:Y89),"0")</f>
        <v>104.4</v>
      </c>
      <c r="Z91" s="37"/>
      <c r="AA91" s="552"/>
      <c r="AB91" s="552"/>
      <c r="AC91" s="552"/>
    </row>
    <row r="92" spans="1:68" ht="14.25" hidden="1" customHeight="1" x14ac:dyDescent="0.25">
      <c r="A92" s="561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8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44</v>
      </c>
      <c r="Y95" s="550">
        <f>IFERROR(IF(X95="",0,CEILING((X95/$H95),1)*$H95),"")</f>
        <v>45.900000000000006</v>
      </c>
      <c r="Z95" s="36">
        <f>IFERROR(IF(Y95=0,"",ROUNDUP(Y95/H95,0)*0.00651),"")</f>
        <v>0.11067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48.106666666666662</v>
      </c>
      <c r="BN95" s="64">
        <f>IFERROR(Y95*I95/H95,"0")</f>
        <v>50.183999999999997</v>
      </c>
      <c r="BO95" s="64">
        <f>IFERROR(1/J95*(X95/H95),"0")</f>
        <v>8.9540089540089532E-2</v>
      </c>
      <c r="BP95" s="64">
        <f>IFERROR(1/J95*(Y95/H95),"0")</f>
        <v>9.3406593406593408E-2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70</v>
      </c>
      <c r="Q98" s="559"/>
      <c r="R98" s="559"/>
      <c r="S98" s="559"/>
      <c r="T98" s="559"/>
      <c r="U98" s="559"/>
      <c r="V98" s="560"/>
      <c r="W98" s="37" t="s">
        <v>71</v>
      </c>
      <c r="X98" s="551">
        <f>IFERROR(X93/H93,"0")+IFERROR(X94/H94,"0")+IFERROR(X95/H95,"0")+IFERROR(X96/H96,"0")+IFERROR(X97/H97,"0")</f>
        <v>16.296296296296294</v>
      </c>
      <c r="Y98" s="551">
        <f>IFERROR(Y93/H93,"0")+IFERROR(Y94/H94,"0")+IFERROR(Y95/H95,"0")+IFERROR(Y96/H96,"0")+IFERROR(Y97/H97,"0")</f>
        <v>17</v>
      </c>
      <c r="Z98" s="551">
        <f>IFERROR(IF(Z93="",0,Z93),"0")+IFERROR(IF(Z94="",0,Z94),"0")+IFERROR(IF(Z95="",0,Z95),"0")+IFERROR(IF(Z96="",0,Z96),"0")+IFERROR(IF(Z97="",0,Z97),"0")</f>
        <v>0.11067</v>
      </c>
      <c r="AA98" s="552"/>
      <c r="AB98" s="552"/>
      <c r="AC98" s="552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70</v>
      </c>
      <c r="Q99" s="559"/>
      <c r="R99" s="559"/>
      <c r="S99" s="559"/>
      <c r="T99" s="559"/>
      <c r="U99" s="559"/>
      <c r="V99" s="560"/>
      <c r="W99" s="37" t="s">
        <v>68</v>
      </c>
      <c r="X99" s="551">
        <f>IFERROR(SUM(X93:X97),"0")</f>
        <v>44</v>
      </c>
      <c r="Y99" s="551">
        <f>IFERROR(SUM(Y93:Y97),"0")</f>
        <v>45.900000000000006</v>
      </c>
      <c r="Z99" s="37"/>
      <c r="AA99" s="552"/>
      <c r="AB99" s="552"/>
      <c r="AC99" s="552"/>
    </row>
    <row r="100" spans="1:68" ht="16.5" hidden="1" customHeight="1" x14ac:dyDescent="0.25">
      <c r="A100" s="571" t="s">
        <v>193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102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79</v>
      </c>
      <c r="Y102" s="550">
        <f>IFERROR(IF(X102="",0,CEILING((X102/$H102),1)*$H102),"")</f>
        <v>86.4</v>
      </c>
      <c r="Z102" s="36">
        <f>IFERROR(IF(Y102=0,"",ROUNDUP(Y102/H102,0)*0.01898),"")</f>
        <v>0.15184</v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82.18194444444444</v>
      </c>
      <c r="BN102" s="64">
        <f>IFERROR(Y102*I102/H102,"0")</f>
        <v>89.88</v>
      </c>
      <c r="BO102" s="64">
        <f>IFERROR(1/J102*(X102/H102),"0")</f>
        <v>0.11429398148148147</v>
      </c>
      <c r="BP102" s="64">
        <f>IFERROR(1/J102*(Y102/H102),"0")</f>
        <v>0.125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83</v>
      </c>
      <c r="Y104" s="550">
        <f>IFERROR(IF(X104="",0,CEILING((X104/$H104),1)*$H104),"")</f>
        <v>85.5</v>
      </c>
      <c r="Z104" s="36">
        <f>IFERROR(IF(Y104=0,"",ROUNDUP(Y104/H104,0)*0.00902),"")</f>
        <v>0.17138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86.873333333333335</v>
      </c>
      <c r="BN104" s="64">
        <f>IFERROR(Y104*I104/H104,"0")</f>
        <v>89.49</v>
      </c>
      <c r="BO104" s="64">
        <f>IFERROR(1/J104*(X104/H104),"0")</f>
        <v>0.13973063973063973</v>
      </c>
      <c r="BP104" s="64">
        <f>IFERROR(1/J104*(Y104/H104),"0")</f>
        <v>0.14393939393939395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70</v>
      </c>
      <c r="Q106" s="559"/>
      <c r="R106" s="559"/>
      <c r="S106" s="559"/>
      <c r="T106" s="559"/>
      <c r="U106" s="559"/>
      <c r="V106" s="560"/>
      <c r="W106" s="37" t="s">
        <v>71</v>
      </c>
      <c r="X106" s="551">
        <f>IFERROR(X102/H102,"0")+IFERROR(X103/H103,"0")+IFERROR(X104/H104,"0")+IFERROR(X105/H105,"0")</f>
        <v>25.759259259259256</v>
      </c>
      <c r="Y106" s="551">
        <f>IFERROR(Y102/H102,"0")+IFERROR(Y103/H103,"0")+IFERROR(Y104/H104,"0")+IFERROR(Y105/H105,"0")</f>
        <v>27</v>
      </c>
      <c r="Z106" s="551">
        <f>IFERROR(IF(Z102="",0,Z102),"0")+IFERROR(IF(Z103="",0,Z103),"0")+IFERROR(IF(Z104="",0,Z104),"0")+IFERROR(IF(Z105="",0,Z105),"0")</f>
        <v>0.32322000000000001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70</v>
      </c>
      <c r="Q107" s="559"/>
      <c r="R107" s="559"/>
      <c r="S107" s="559"/>
      <c r="T107" s="559"/>
      <c r="U107" s="559"/>
      <c r="V107" s="560"/>
      <c r="W107" s="37" t="s">
        <v>68</v>
      </c>
      <c r="X107" s="551">
        <f>IFERROR(SUM(X102:X105),"0")</f>
        <v>162</v>
      </c>
      <c r="Y107" s="551">
        <f>IFERROR(SUM(Y102:Y105),"0")</f>
        <v>171.9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134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208</v>
      </c>
      <c r="B111" s="54" t="s">
        <v>209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70</v>
      </c>
      <c r="Q112" s="559"/>
      <c r="R112" s="559"/>
      <c r="S112" s="559"/>
      <c r="T112" s="559"/>
      <c r="U112" s="559"/>
      <c r="V112" s="560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70</v>
      </c>
      <c r="Q113" s="559"/>
      <c r="R113" s="559"/>
      <c r="S113" s="559"/>
      <c r="T113" s="559"/>
      <c r="U113" s="559"/>
      <c r="V113" s="560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72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8</v>
      </c>
      <c r="Y115" s="550">
        <f>IFERROR(IF(X115="",0,CEILING((X115/$H115),1)*$H115),"")</f>
        <v>8.1</v>
      </c>
      <c r="Z115" s="36">
        <f>IFERROR(IF(Y115=0,"",ROUNDUP(Y115/H115,0)*0.01898),"")</f>
        <v>1.898E-2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8.5066666666666659</v>
      </c>
      <c r="BN115" s="64">
        <f>IFERROR(Y115*I115/H115,"0")</f>
        <v>8.6129999999999995</v>
      </c>
      <c r="BO115" s="64">
        <f>IFERROR(1/J115*(X115/H115),"0")</f>
        <v>1.54320987654321E-2</v>
      </c>
      <c r="BP115" s="64">
        <f>IFERROR(1/J115*(Y115/H115),"0")</f>
        <v>1.5625E-2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136</v>
      </c>
      <c r="Y117" s="550">
        <f>IFERROR(IF(X117="",0,CEILING((X117/$H117),1)*$H117),"")</f>
        <v>137.70000000000002</v>
      </c>
      <c r="Z117" s="36">
        <f>IFERROR(IF(Y117=0,"",ROUNDUP(Y117/H117,0)*0.00651),"")</f>
        <v>0.33201000000000003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148.69333333333333</v>
      </c>
      <c r="BN117" s="64">
        <f>IFERROR(Y117*I117/H117,"0")</f>
        <v>150.55199999999999</v>
      </c>
      <c r="BO117" s="64">
        <f>IFERROR(1/J117*(X117/H117),"0")</f>
        <v>0.27676027676027676</v>
      </c>
      <c r="BP117" s="64">
        <f>IFERROR(1/J117*(Y117/H117),"0")</f>
        <v>0.28021978021978022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70</v>
      </c>
      <c r="Q119" s="559"/>
      <c r="R119" s="559"/>
      <c r="S119" s="559"/>
      <c r="T119" s="559"/>
      <c r="U119" s="559"/>
      <c r="V119" s="560"/>
      <c r="W119" s="37" t="s">
        <v>71</v>
      </c>
      <c r="X119" s="551">
        <f>IFERROR(X115/H115,"0")+IFERROR(X116/H116,"0")+IFERROR(X117/H117,"0")+IFERROR(X118/H118,"0")</f>
        <v>51.358024691358018</v>
      </c>
      <c r="Y119" s="551">
        <f>IFERROR(Y115/H115,"0")+IFERROR(Y116/H116,"0")+IFERROR(Y117/H117,"0")+IFERROR(Y118/H118,"0")</f>
        <v>52</v>
      </c>
      <c r="Z119" s="551">
        <f>IFERROR(IF(Z115="",0,Z115),"0")+IFERROR(IF(Z116="",0,Z116),"0")+IFERROR(IF(Z117="",0,Z117),"0")+IFERROR(IF(Z118="",0,Z118),"0")</f>
        <v>0.35099000000000002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70</v>
      </c>
      <c r="Q120" s="559"/>
      <c r="R120" s="559"/>
      <c r="S120" s="559"/>
      <c r="T120" s="559"/>
      <c r="U120" s="559"/>
      <c r="V120" s="560"/>
      <c r="W120" s="37" t="s">
        <v>68</v>
      </c>
      <c r="X120" s="551">
        <f>IFERROR(SUM(X115:X118),"0")</f>
        <v>144</v>
      </c>
      <c r="Y120" s="551">
        <f>IFERROR(SUM(Y115:Y118),"0")</f>
        <v>145.80000000000001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164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70</v>
      </c>
      <c r="Q124" s="559"/>
      <c r="R124" s="559"/>
      <c r="S124" s="559"/>
      <c r="T124" s="559"/>
      <c r="U124" s="559"/>
      <c r="V124" s="560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70</v>
      </c>
      <c r="Q125" s="559"/>
      <c r="R125" s="559"/>
      <c r="S125" s="559"/>
      <c r="T125" s="559"/>
      <c r="U125" s="559"/>
      <c r="V125" s="560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71" t="s">
        <v>226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102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70</v>
      </c>
      <c r="Q130" s="559"/>
      <c r="R130" s="559"/>
      <c r="S130" s="559"/>
      <c r="T130" s="559"/>
      <c r="U130" s="559"/>
      <c r="V130" s="560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70</v>
      </c>
      <c r="Q131" s="559"/>
      <c r="R131" s="559"/>
      <c r="S131" s="559"/>
      <c r="T131" s="559"/>
      <c r="U131" s="559"/>
      <c r="V131" s="560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1" t="s">
        <v>63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70</v>
      </c>
      <c r="Q135" s="559"/>
      <c r="R135" s="559"/>
      <c r="S135" s="559"/>
      <c r="T135" s="559"/>
      <c r="U135" s="559"/>
      <c r="V135" s="560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70</v>
      </c>
      <c r="Q136" s="559"/>
      <c r="R136" s="559"/>
      <c r="S136" s="559"/>
      <c r="T136" s="559"/>
      <c r="U136" s="559"/>
      <c r="V136" s="560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1" t="s">
        <v>72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70</v>
      </c>
      <c r="Q140" s="559"/>
      <c r="R140" s="559"/>
      <c r="S140" s="559"/>
      <c r="T140" s="559"/>
      <c r="U140" s="559"/>
      <c r="V140" s="560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70</v>
      </c>
      <c r="Q141" s="559"/>
      <c r="R141" s="559"/>
      <c r="S141" s="559"/>
      <c r="T141" s="559"/>
      <c r="U141" s="559"/>
      <c r="V141" s="560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71" t="s">
        <v>100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102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70</v>
      </c>
      <c r="Q145" s="559"/>
      <c r="R145" s="559"/>
      <c r="S145" s="559"/>
      <c r="T145" s="559"/>
      <c r="U145" s="559"/>
      <c r="V145" s="560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70</v>
      </c>
      <c r="Q146" s="559"/>
      <c r="R146" s="559"/>
      <c r="S146" s="559"/>
      <c r="T146" s="559"/>
      <c r="U146" s="559"/>
      <c r="V146" s="560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70</v>
      </c>
      <c r="Q151" s="559"/>
      <c r="R151" s="559"/>
      <c r="S151" s="559"/>
      <c r="T151" s="559"/>
      <c r="U151" s="559"/>
      <c r="V151" s="560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70</v>
      </c>
      <c r="Q152" s="559"/>
      <c r="R152" s="559"/>
      <c r="S152" s="559"/>
      <c r="T152" s="559"/>
      <c r="U152" s="559"/>
      <c r="V152" s="560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250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251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5</v>
      </c>
      <c r="Y156" s="550">
        <f>IFERROR(IF(X156="",0,CEILING((X156/$H156),1)*$H156),"")</f>
        <v>5.9399999999999995</v>
      </c>
      <c r="Z156" s="36">
        <f>IFERROR(IF(Y156=0,"",ROUNDUP(Y156/H156,0)*0.00502),"")</f>
        <v>1.506E-2</v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5.2525252525252526</v>
      </c>
      <c r="BN156" s="64">
        <f>IFERROR(Y156*I156/H156,"0")</f>
        <v>6.24</v>
      </c>
      <c r="BO156" s="64">
        <f>IFERROR(1/J156*(X156/H156),"0")</f>
        <v>1.0791677458344126E-2</v>
      </c>
      <c r="BP156" s="64">
        <f>IFERROR(1/J156*(Y156/H156),"0")</f>
        <v>1.282051282051282E-2</v>
      </c>
    </row>
    <row r="157" spans="1:68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70</v>
      </c>
      <c r="Q157" s="559"/>
      <c r="R157" s="559"/>
      <c r="S157" s="559"/>
      <c r="T157" s="559"/>
      <c r="U157" s="559"/>
      <c r="V157" s="560"/>
      <c r="W157" s="37" t="s">
        <v>71</v>
      </c>
      <c r="X157" s="551">
        <f>IFERROR(X156/H156,"0")</f>
        <v>2.5252525252525251</v>
      </c>
      <c r="Y157" s="551">
        <f>IFERROR(Y156/H156,"0")</f>
        <v>2.9999999999999996</v>
      </c>
      <c r="Z157" s="551">
        <f>IFERROR(IF(Z156="",0,Z156),"0")</f>
        <v>1.506E-2</v>
      </c>
      <c r="AA157" s="552"/>
      <c r="AB157" s="552"/>
      <c r="AC157" s="552"/>
    </row>
    <row r="158" spans="1:68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70</v>
      </c>
      <c r="Q158" s="559"/>
      <c r="R158" s="559"/>
      <c r="S158" s="559"/>
      <c r="T158" s="559"/>
      <c r="U158" s="559"/>
      <c r="V158" s="560"/>
      <c r="W158" s="37" t="s">
        <v>68</v>
      </c>
      <c r="X158" s="551">
        <f>IFERROR(SUM(X156:X156),"0")</f>
        <v>5</v>
      </c>
      <c r="Y158" s="551">
        <f>IFERROR(SUM(Y156:Y156),"0")</f>
        <v>5.9399999999999995</v>
      </c>
      <c r="Z158" s="37"/>
      <c r="AA158" s="552"/>
      <c r="AB158" s="552"/>
      <c r="AC158" s="552"/>
    </row>
    <row r="159" spans="1:68" ht="14.25" hidden="1" customHeight="1" x14ac:dyDescent="0.25">
      <c r="A159" s="561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76</v>
      </c>
      <c r="Y160" s="550">
        <f t="shared" ref="Y160:Y168" si="11">IFERROR(IF(X160="",0,CEILING((X160/$H160),1)*$H160),"")</f>
        <v>79.8</v>
      </c>
      <c r="Z160" s="36">
        <f>IFERROR(IF(Y160=0,"",ROUNDUP(Y160/H160,0)*0.00902),"")</f>
        <v>0.17138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80.885714285714272</v>
      </c>
      <c r="BN160" s="64">
        <f t="shared" ref="BN160:BN168" si="13">IFERROR(Y160*I160/H160,"0")</f>
        <v>84.929999999999993</v>
      </c>
      <c r="BO160" s="64">
        <f t="shared" ref="BO160:BO168" si="14">IFERROR(1/J160*(X160/H160),"0")</f>
        <v>0.13708513708513709</v>
      </c>
      <c r="BP160" s="64">
        <f t="shared" ref="BP160:BP168" si="15">IFERROR(1/J160*(Y160/H160),"0")</f>
        <v>0.14393939393939395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103</v>
      </c>
      <c r="Y162" s="550">
        <f t="shared" si="11"/>
        <v>105</v>
      </c>
      <c r="Z162" s="36">
        <f>IFERROR(IF(Y162=0,"",ROUNDUP(Y162/H162,0)*0.00902),"")</f>
        <v>0.22550000000000001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108.15</v>
      </c>
      <c r="BN162" s="64">
        <f t="shared" si="13"/>
        <v>110.25</v>
      </c>
      <c r="BO162" s="64">
        <f t="shared" si="14"/>
        <v>0.18578643578643578</v>
      </c>
      <c r="BP162" s="64">
        <f t="shared" si="15"/>
        <v>0.18939393939393939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7</v>
      </c>
      <c r="Y165" s="550">
        <f t="shared" si="11"/>
        <v>7.2</v>
      </c>
      <c r="Z165" s="36">
        <f>IFERROR(IF(Y165=0,"",ROUNDUP(Y165/H165,0)*0.00502),"")</f>
        <v>2.0080000000000001E-2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7.5055555555555555</v>
      </c>
      <c r="BN165" s="64">
        <f t="shared" si="13"/>
        <v>7.7199999999999989</v>
      </c>
      <c r="BO165" s="64">
        <f t="shared" si="14"/>
        <v>1.6619183285849954E-2</v>
      </c>
      <c r="BP165" s="64">
        <f t="shared" si="15"/>
        <v>1.7094017094017096E-2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9</v>
      </c>
      <c r="Y166" s="550">
        <f t="shared" si="11"/>
        <v>10.5</v>
      </c>
      <c r="Z166" s="36">
        <f>IFERROR(IF(Y166=0,"",ROUNDUP(Y166/H166,0)*0.00502),"")</f>
        <v>2.5100000000000001E-2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9.4285714285714288</v>
      </c>
      <c r="BN166" s="64">
        <f t="shared" si="13"/>
        <v>11</v>
      </c>
      <c r="BO166" s="64">
        <f t="shared" si="14"/>
        <v>1.8315018315018316E-2</v>
      </c>
      <c r="BP166" s="64">
        <f t="shared" si="15"/>
        <v>2.1367521367521368E-2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70</v>
      </c>
      <c r="Q169" s="559"/>
      <c r="R169" s="559"/>
      <c r="S169" s="559"/>
      <c r="T169" s="559"/>
      <c r="U169" s="559"/>
      <c r="V169" s="560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50.793650793650791</v>
      </c>
      <c r="Y169" s="551">
        <f>IFERROR(Y160/H160,"0")+IFERROR(Y161/H161,"0")+IFERROR(Y162/H162,"0")+IFERROR(Y163/H163,"0")+IFERROR(Y164/H164,"0")+IFERROR(Y165/H165,"0")+IFERROR(Y166/H166,"0")+IFERROR(Y167/H167,"0")+IFERROR(Y168/H168,"0")</f>
        <v>53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0.44206000000000001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70</v>
      </c>
      <c r="Q170" s="559"/>
      <c r="R170" s="559"/>
      <c r="S170" s="559"/>
      <c r="T170" s="559"/>
      <c r="U170" s="559"/>
      <c r="V170" s="560"/>
      <c r="W170" s="37" t="s">
        <v>68</v>
      </c>
      <c r="X170" s="551">
        <f>IFERROR(SUM(X160:X168),"0")</f>
        <v>195</v>
      </c>
      <c r="Y170" s="551">
        <f>IFERROR(SUM(Y160:Y168),"0")</f>
        <v>202.5</v>
      </c>
      <c r="Z170" s="37"/>
      <c r="AA170" s="552"/>
      <c r="AB170" s="552"/>
      <c r="AC170" s="552"/>
    </row>
    <row r="171" spans="1:68" ht="14.25" hidden="1" customHeight="1" x14ac:dyDescent="0.25">
      <c r="A171" s="561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70</v>
      </c>
      <c r="Q175" s="559"/>
      <c r="R175" s="559"/>
      <c r="S175" s="559"/>
      <c r="T175" s="559"/>
      <c r="U175" s="559"/>
      <c r="V175" s="560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70</v>
      </c>
      <c r="Q176" s="559"/>
      <c r="R176" s="559"/>
      <c r="S176" s="559"/>
      <c r="T176" s="559"/>
      <c r="U176" s="559"/>
      <c r="V176" s="560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1" t="s">
        <v>288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70</v>
      </c>
      <c r="Q179" s="559"/>
      <c r="R179" s="559"/>
      <c r="S179" s="559"/>
      <c r="T179" s="559"/>
      <c r="U179" s="559"/>
      <c r="V179" s="560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70</v>
      </c>
      <c r="Q180" s="559"/>
      <c r="R180" s="559"/>
      <c r="S180" s="559"/>
      <c r="T180" s="559"/>
      <c r="U180" s="559"/>
      <c r="V180" s="560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71" t="s">
        <v>291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70</v>
      </c>
      <c r="Q185" s="559"/>
      <c r="R185" s="559"/>
      <c r="S185" s="559"/>
      <c r="T185" s="559"/>
      <c r="U185" s="559"/>
      <c r="V185" s="560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70</v>
      </c>
      <c r="Q186" s="559"/>
      <c r="R186" s="559"/>
      <c r="S186" s="559"/>
      <c r="T186" s="559"/>
      <c r="U186" s="559"/>
      <c r="V186" s="560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70</v>
      </c>
      <c r="Q190" s="559"/>
      <c r="R190" s="559"/>
      <c r="S190" s="559"/>
      <c r="T190" s="559"/>
      <c r="U190" s="559"/>
      <c r="V190" s="560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70</v>
      </c>
      <c r="Q191" s="559"/>
      <c r="R191" s="559"/>
      <c r="S191" s="559"/>
      <c r="T191" s="559"/>
      <c r="U191" s="559"/>
      <c r="V191" s="560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96</v>
      </c>
      <c r="Y193" s="550">
        <f t="shared" ref="Y193:Y200" si="16">IFERROR(IF(X193="",0,CEILING((X193/$H193),1)*$H193),"")</f>
        <v>97.2</v>
      </c>
      <c r="Z193" s="36">
        <f>IFERROR(IF(Y193=0,"",ROUNDUP(Y193/H193,0)*0.00902),"")</f>
        <v>0.16236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99.733333333333334</v>
      </c>
      <c r="BN193" s="64">
        <f t="shared" ref="BN193:BN200" si="18">IFERROR(Y193*I193/H193,"0")</f>
        <v>100.98</v>
      </c>
      <c r="BO193" s="64">
        <f t="shared" ref="BO193:BO200" si="19">IFERROR(1/J193*(X193/H193),"0")</f>
        <v>0.13468013468013465</v>
      </c>
      <c r="BP193" s="64">
        <f t="shared" ref="BP193:BP200" si="20">IFERROR(1/J193*(Y193/H193),"0")</f>
        <v>0.13636363636363635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146</v>
      </c>
      <c r="Y194" s="550">
        <f t="shared" si="16"/>
        <v>151.20000000000002</v>
      </c>
      <c r="Z194" s="36">
        <f>IFERROR(IF(Y194=0,"",ROUNDUP(Y194/H194,0)*0.00902),"")</f>
        <v>0.25256000000000001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151.67777777777778</v>
      </c>
      <c r="BN194" s="64">
        <f t="shared" si="18"/>
        <v>157.08000000000001</v>
      </c>
      <c r="BO194" s="64">
        <f t="shared" si="19"/>
        <v>0.20482603815937148</v>
      </c>
      <c r="BP194" s="64">
        <f t="shared" si="20"/>
        <v>0.21212121212121213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179</v>
      </c>
      <c r="Y196" s="550">
        <f t="shared" si="16"/>
        <v>183.60000000000002</v>
      </c>
      <c r="Z196" s="36">
        <f>IFERROR(IF(Y196=0,"",ROUNDUP(Y196/H196,0)*0.00902),"")</f>
        <v>0.30668000000000001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185.96111111111111</v>
      </c>
      <c r="BN196" s="64">
        <f t="shared" si="18"/>
        <v>190.74</v>
      </c>
      <c r="BO196" s="64">
        <f t="shared" si="19"/>
        <v>0.25112233445566778</v>
      </c>
      <c r="BP196" s="64">
        <f t="shared" si="20"/>
        <v>0.25757575757575757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27</v>
      </c>
      <c r="Y197" s="550">
        <f t="shared" si="16"/>
        <v>27</v>
      </c>
      <c r="Z197" s="36">
        <f>IFERROR(IF(Y197=0,"",ROUNDUP(Y197/H197,0)*0.00502),"")</f>
        <v>7.5300000000000006E-2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28.95</v>
      </c>
      <c r="BN197" s="64">
        <f t="shared" si="18"/>
        <v>28.95</v>
      </c>
      <c r="BO197" s="64">
        <f t="shared" si="19"/>
        <v>6.4102564102564111E-2</v>
      </c>
      <c r="BP197" s="64">
        <f t="shared" si="20"/>
        <v>6.4102564102564111E-2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27</v>
      </c>
      <c r="Y198" s="550">
        <f t="shared" si="16"/>
        <v>27</v>
      </c>
      <c r="Z198" s="36">
        <f>IFERROR(IF(Y198=0,"",ROUNDUP(Y198/H198,0)*0.00502),"")</f>
        <v>7.5300000000000006E-2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28.499999999999996</v>
      </c>
      <c r="BN198" s="64">
        <f t="shared" si="18"/>
        <v>28.499999999999996</v>
      </c>
      <c r="BO198" s="64">
        <f t="shared" si="19"/>
        <v>6.4102564102564111E-2</v>
      </c>
      <c r="BP198" s="64">
        <f t="shared" si="20"/>
        <v>6.4102564102564111E-2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10</v>
      </c>
      <c r="Y200" s="550">
        <f t="shared" si="16"/>
        <v>10.8</v>
      </c>
      <c r="Z200" s="36">
        <f>IFERROR(IF(Y200=0,"",ROUNDUP(Y200/H200,0)*0.00502),"")</f>
        <v>3.0120000000000001E-2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10.555555555555555</v>
      </c>
      <c r="BN200" s="64">
        <f t="shared" si="18"/>
        <v>11.4</v>
      </c>
      <c r="BO200" s="64">
        <f t="shared" si="19"/>
        <v>2.3741690408357077E-2</v>
      </c>
      <c r="BP200" s="64">
        <f t="shared" si="20"/>
        <v>2.5641025641025644E-2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70</v>
      </c>
      <c r="Q201" s="559"/>
      <c r="R201" s="559"/>
      <c r="S201" s="559"/>
      <c r="T201" s="559"/>
      <c r="U201" s="559"/>
      <c r="V201" s="560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113.51851851851852</v>
      </c>
      <c r="Y201" s="551">
        <f>IFERROR(Y193/H193,"0")+IFERROR(Y194/H194,"0")+IFERROR(Y195/H195,"0")+IFERROR(Y196/H196,"0")+IFERROR(Y197/H197,"0")+IFERROR(Y198/H198,"0")+IFERROR(Y199/H199,"0")+IFERROR(Y200/H200,"0")</f>
        <v>116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0.90232000000000012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70</v>
      </c>
      <c r="Q202" s="559"/>
      <c r="R202" s="559"/>
      <c r="S202" s="559"/>
      <c r="T202" s="559"/>
      <c r="U202" s="559"/>
      <c r="V202" s="560"/>
      <c r="W202" s="37" t="s">
        <v>68</v>
      </c>
      <c r="X202" s="551">
        <f>IFERROR(SUM(X193:X200),"0")</f>
        <v>485</v>
      </c>
      <c r="Y202" s="551">
        <f>IFERROR(SUM(Y193:Y200),"0")</f>
        <v>496.80000000000007</v>
      </c>
      <c r="Z202" s="37"/>
      <c r="AA202" s="552"/>
      <c r="AB202" s="552"/>
      <c r="AC202" s="552"/>
    </row>
    <row r="203" spans="1:68" ht="14.25" hidden="1" customHeight="1" x14ac:dyDescent="0.25">
      <c r="A203" s="561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8</v>
      </c>
      <c r="Y206" s="550">
        <f t="shared" si="21"/>
        <v>8.6999999999999993</v>
      </c>
      <c r="Z206" s="36">
        <f>IFERROR(IF(Y206=0,"",ROUNDUP(Y206/H206,0)*0.01898),"")</f>
        <v>1.898E-2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8.4772413793103443</v>
      </c>
      <c r="BN206" s="64">
        <f t="shared" si="23"/>
        <v>9.2189999999999994</v>
      </c>
      <c r="BO206" s="64">
        <f t="shared" si="24"/>
        <v>1.4367816091954025E-2</v>
      </c>
      <c r="BP206" s="64">
        <f t="shared" si="25"/>
        <v>1.5625E-2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119</v>
      </c>
      <c r="Y207" s="550">
        <f t="shared" si="21"/>
        <v>120</v>
      </c>
      <c r="Z207" s="36">
        <f t="shared" ref="Z207:Z212" si="26">IFERROR(IF(Y207=0,"",ROUNDUP(Y207/H207,0)*0.00651),"")</f>
        <v>0.32550000000000001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132.38750000000002</v>
      </c>
      <c r="BN207" s="64">
        <f t="shared" si="23"/>
        <v>133.5</v>
      </c>
      <c r="BO207" s="64">
        <f t="shared" si="24"/>
        <v>0.27243589743589747</v>
      </c>
      <c r="BP207" s="64">
        <f t="shared" si="25"/>
        <v>0.27472527472527475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177</v>
      </c>
      <c r="Y209" s="550">
        <f t="shared" si="21"/>
        <v>177.6</v>
      </c>
      <c r="Z209" s="36">
        <f t="shared" si="26"/>
        <v>0.48174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195.58500000000001</v>
      </c>
      <c r="BN209" s="64">
        <f t="shared" si="23"/>
        <v>196.24800000000002</v>
      </c>
      <c r="BO209" s="64">
        <f t="shared" si="24"/>
        <v>0.40521978021978028</v>
      </c>
      <c r="BP209" s="64">
        <f t="shared" si="25"/>
        <v>0.40659340659340665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106</v>
      </c>
      <c r="Y210" s="550">
        <f t="shared" si="21"/>
        <v>108</v>
      </c>
      <c r="Z210" s="36">
        <f t="shared" si="26"/>
        <v>0.29294999999999999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117.13000000000001</v>
      </c>
      <c r="BN210" s="64">
        <f t="shared" si="23"/>
        <v>119.34</v>
      </c>
      <c r="BO210" s="64">
        <f t="shared" si="24"/>
        <v>0.24267399267399273</v>
      </c>
      <c r="BP210" s="64">
        <f t="shared" si="25"/>
        <v>0.24725274725274726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187</v>
      </c>
      <c r="Y211" s="550">
        <f t="shared" si="21"/>
        <v>187.2</v>
      </c>
      <c r="Z211" s="36">
        <f t="shared" si="26"/>
        <v>0.50778000000000001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206.63500000000002</v>
      </c>
      <c r="BN211" s="64">
        <f t="shared" si="23"/>
        <v>206.85600000000002</v>
      </c>
      <c r="BO211" s="64">
        <f t="shared" si="24"/>
        <v>0.42811355311355315</v>
      </c>
      <c r="BP211" s="64">
        <f t="shared" si="25"/>
        <v>0.4285714285714286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69</v>
      </c>
      <c r="Y212" s="550">
        <f t="shared" si="21"/>
        <v>69.599999999999994</v>
      </c>
      <c r="Z212" s="36">
        <f t="shared" si="26"/>
        <v>0.18879000000000001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76.417500000000004</v>
      </c>
      <c r="BN212" s="64">
        <f t="shared" si="23"/>
        <v>77.081999999999994</v>
      </c>
      <c r="BO212" s="64">
        <f t="shared" si="24"/>
        <v>0.15796703296703299</v>
      </c>
      <c r="BP212" s="64">
        <f t="shared" si="25"/>
        <v>0.15934065934065936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70</v>
      </c>
      <c r="Q213" s="559"/>
      <c r="R213" s="559"/>
      <c r="S213" s="559"/>
      <c r="T213" s="559"/>
      <c r="U213" s="559"/>
      <c r="V213" s="560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275.08620689655174</v>
      </c>
      <c r="Y213" s="551">
        <f>IFERROR(Y204/H204,"0")+IFERROR(Y205/H205,"0")+IFERROR(Y206/H206,"0")+IFERROR(Y207/H207,"0")+IFERROR(Y208/H208,"0")+IFERROR(Y209/H209,"0")+IFERROR(Y210/H210,"0")+IFERROR(Y211/H211,"0")+IFERROR(Y212/H212,"0")</f>
        <v>277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1.8157399999999999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70</v>
      </c>
      <c r="Q214" s="559"/>
      <c r="R214" s="559"/>
      <c r="S214" s="559"/>
      <c r="T214" s="559"/>
      <c r="U214" s="559"/>
      <c r="V214" s="560"/>
      <c r="W214" s="37" t="s">
        <v>68</v>
      </c>
      <c r="X214" s="551">
        <f>IFERROR(SUM(X204:X212),"0")</f>
        <v>666</v>
      </c>
      <c r="Y214" s="551">
        <f>IFERROR(SUM(Y204:Y212),"0")</f>
        <v>671.1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2</v>
      </c>
      <c r="Y216" s="550">
        <f>IFERROR(IF(X216="",0,CEILING((X216/$H216),1)*$H216),"")</f>
        <v>2.4</v>
      </c>
      <c r="Z216" s="36">
        <f>IFERROR(IF(Y216=0,"",ROUNDUP(Y216/H216,0)*0.00651),"")</f>
        <v>6.5100000000000002E-3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2.2100000000000004</v>
      </c>
      <c r="BN216" s="64">
        <f>IFERROR(Y216*I216/H216,"0")</f>
        <v>2.6520000000000001</v>
      </c>
      <c r="BO216" s="64">
        <f>IFERROR(1/J216*(X216/H216),"0")</f>
        <v>4.578754578754579E-3</v>
      </c>
      <c r="BP216" s="64">
        <f>IFERROR(1/J216*(Y216/H216),"0")</f>
        <v>5.4945054945054949E-3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10</v>
      </c>
      <c r="Y217" s="550">
        <f>IFERROR(IF(X217="",0,CEILING((X217/$H217),1)*$H217),"")</f>
        <v>12</v>
      </c>
      <c r="Z217" s="36">
        <f>IFERROR(IF(Y217=0,"",ROUNDUP(Y217/H217,0)*0.00651),"")</f>
        <v>3.2550000000000003E-2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11.050000000000002</v>
      </c>
      <c r="BN217" s="64">
        <f>IFERROR(Y217*I217/H217,"0")</f>
        <v>13.260000000000002</v>
      </c>
      <c r="BO217" s="64">
        <f>IFERROR(1/J217*(X217/H217),"0")</f>
        <v>2.2893772893772896E-2</v>
      </c>
      <c r="BP217" s="64">
        <f>IFERROR(1/J217*(Y217/H217),"0")</f>
        <v>2.7472527472527476E-2</v>
      </c>
    </row>
    <row r="218" spans="1:68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70</v>
      </c>
      <c r="Q218" s="559"/>
      <c r="R218" s="559"/>
      <c r="S218" s="559"/>
      <c r="T218" s="559"/>
      <c r="U218" s="559"/>
      <c r="V218" s="560"/>
      <c r="W218" s="37" t="s">
        <v>71</v>
      </c>
      <c r="X218" s="551">
        <f>IFERROR(X216/H216,"0")+IFERROR(X217/H217,"0")</f>
        <v>5</v>
      </c>
      <c r="Y218" s="551">
        <f>IFERROR(Y216/H216,"0")+IFERROR(Y217/H217,"0")</f>
        <v>6</v>
      </c>
      <c r="Z218" s="551">
        <f>IFERROR(IF(Z216="",0,Z216),"0")+IFERROR(IF(Z217="",0,Z217),"0")</f>
        <v>3.9060000000000004E-2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70</v>
      </c>
      <c r="Q219" s="559"/>
      <c r="R219" s="559"/>
      <c r="S219" s="559"/>
      <c r="T219" s="559"/>
      <c r="U219" s="559"/>
      <c r="V219" s="560"/>
      <c r="W219" s="37" t="s">
        <v>68</v>
      </c>
      <c r="X219" s="551">
        <f>IFERROR(SUM(X216:X217),"0")</f>
        <v>12</v>
      </c>
      <c r="Y219" s="551">
        <f>IFERROR(SUM(Y216:Y217),"0")</f>
        <v>14.4</v>
      </c>
      <c r="Z219" s="37"/>
      <c r="AA219" s="552"/>
      <c r="AB219" s="552"/>
      <c r="AC219" s="552"/>
    </row>
    <row r="220" spans="1:68" ht="16.5" hidden="1" customHeight="1" x14ac:dyDescent="0.25">
      <c r="A220" s="571" t="s">
        <v>351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01" t="s">
        <v>363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361</v>
      </c>
      <c r="B226" s="54" t="s">
        <v>364</v>
      </c>
      <c r="C226" s="31">
        <v>4301011824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4" t="s">
        <v>372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70</v>
      </c>
      <c r="Q231" s="559"/>
      <c r="R231" s="559"/>
      <c r="S231" s="559"/>
      <c r="T231" s="559"/>
      <c r="U231" s="559"/>
      <c r="V231" s="560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70</v>
      </c>
      <c r="Q232" s="559"/>
      <c r="R232" s="559"/>
      <c r="S232" s="559"/>
      <c r="T232" s="559"/>
      <c r="U232" s="559"/>
      <c r="V232" s="560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70</v>
      </c>
      <c r="Q235" s="559"/>
      <c r="R235" s="559"/>
      <c r="S235" s="559"/>
      <c r="T235" s="559"/>
      <c r="U235" s="559"/>
      <c r="V235" s="560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70</v>
      </c>
      <c r="Q236" s="559"/>
      <c r="R236" s="559"/>
      <c r="S236" s="559"/>
      <c r="T236" s="559"/>
      <c r="U236" s="559"/>
      <c r="V236" s="560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378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42" t="s">
        <v>381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70</v>
      </c>
      <c r="Q239" s="559"/>
      <c r="R239" s="559"/>
      <c r="S239" s="559"/>
      <c r="T239" s="559"/>
      <c r="U239" s="559"/>
      <c r="V239" s="560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70</v>
      </c>
      <c r="Q240" s="559"/>
      <c r="R240" s="559"/>
      <c r="S240" s="559"/>
      <c r="T240" s="559"/>
      <c r="U240" s="559"/>
      <c r="V240" s="560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383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70</v>
      </c>
      <c r="Q246" s="559"/>
      <c r="R246" s="559"/>
      <c r="S246" s="559"/>
      <c r="T246" s="559"/>
      <c r="U246" s="559"/>
      <c r="V246" s="560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70</v>
      </c>
      <c r="Q247" s="559"/>
      <c r="R247" s="559"/>
      <c r="S247" s="559"/>
      <c r="T247" s="559"/>
      <c r="U247" s="559"/>
      <c r="V247" s="560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394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102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70</v>
      </c>
      <c r="Q255" s="559"/>
      <c r="R255" s="559"/>
      <c r="S255" s="559"/>
      <c r="T255" s="559"/>
      <c r="U255" s="559"/>
      <c r="V255" s="560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70</v>
      </c>
      <c r="Q256" s="559"/>
      <c r="R256" s="559"/>
      <c r="S256" s="559"/>
      <c r="T256" s="559"/>
      <c r="U256" s="559"/>
      <c r="V256" s="560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410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102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415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34" t="s">
        <v>422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70</v>
      </c>
      <c r="Q263" s="559"/>
      <c r="R263" s="559"/>
      <c r="S263" s="559"/>
      <c r="T263" s="559"/>
      <c r="U263" s="559"/>
      <c r="V263" s="560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70</v>
      </c>
      <c r="Q264" s="559"/>
      <c r="R264" s="559"/>
      <c r="S264" s="559"/>
      <c r="T264" s="559"/>
      <c r="U264" s="559"/>
      <c r="V264" s="560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424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72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428</v>
      </c>
      <c r="B268" s="54" t="s">
        <v>429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59</v>
      </c>
      <c r="Y269" s="550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63.425000000000004</v>
      </c>
      <c r="BN269" s="64">
        <f>IFERROR(Y269*I269/H269,"0")</f>
        <v>64.500000000000014</v>
      </c>
      <c r="BO269" s="64">
        <f>IFERROR(1/J269*(X269/H269),"0")</f>
        <v>0.13507326007326009</v>
      </c>
      <c r="BP269" s="64">
        <f>IFERROR(1/J269*(Y269/H269),"0")</f>
        <v>0.13736263736263737</v>
      </c>
    </row>
    <row r="270" spans="1:68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70</v>
      </c>
      <c r="Q270" s="559"/>
      <c r="R270" s="559"/>
      <c r="S270" s="559"/>
      <c r="T270" s="559"/>
      <c r="U270" s="559"/>
      <c r="V270" s="560"/>
      <c r="W270" s="37" t="s">
        <v>71</v>
      </c>
      <c r="X270" s="551">
        <f>IFERROR(X267/H267,"0")+IFERROR(X268/H268,"0")+IFERROR(X269/H269,"0")</f>
        <v>24.583333333333336</v>
      </c>
      <c r="Y270" s="551">
        <f>IFERROR(Y267/H267,"0")+IFERROR(Y268/H268,"0")+IFERROR(Y269/H269,"0")</f>
        <v>25</v>
      </c>
      <c r="Z270" s="551">
        <f>IFERROR(IF(Z267="",0,Z267),"0")+IFERROR(IF(Z268="",0,Z268),"0")+IFERROR(IF(Z269="",0,Z269),"0")</f>
        <v>0.16275000000000001</v>
      </c>
      <c r="AA270" s="552"/>
      <c r="AB270" s="552"/>
      <c r="AC270" s="552"/>
    </row>
    <row r="271" spans="1:68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70</v>
      </c>
      <c r="Q271" s="559"/>
      <c r="R271" s="559"/>
      <c r="S271" s="559"/>
      <c r="T271" s="559"/>
      <c r="U271" s="559"/>
      <c r="V271" s="560"/>
      <c r="W271" s="37" t="s">
        <v>68</v>
      </c>
      <c r="X271" s="551">
        <f>IFERROR(SUM(X267:X269),"0")</f>
        <v>59</v>
      </c>
      <c r="Y271" s="551">
        <f>IFERROR(SUM(Y267:Y269),"0")</f>
        <v>60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434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63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70</v>
      </c>
      <c r="Q275" s="559"/>
      <c r="R275" s="559"/>
      <c r="S275" s="559"/>
      <c r="T275" s="559"/>
      <c r="U275" s="559"/>
      <c r="V275" s="560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70</v>
      </c>
      <c r="Q276" s="559"/>
      <c r="R276" s="559"/>
      <c r="S276" s="559"/>
      <c r="T276" s="559"/>
      <c r="U276" s="559"/>
      <c r="V276" s="560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72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70</v>
      </c>
      <c r="Q279" s="559"/>
      <c r="R279" s="559"/>
      <c r="S279" s="559"/>
      <c r="T279" s="559"/>
      <c r="U279" s="559"/>
      <c r="V279" s="560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70</v>
      </c>
      <c r="Q280" s="559"/>
      <c r="R280" s="559"/>
      <c r="S280" s="559"/>
      <c r="T280" s="559"/>
      <c r="U280" s="559"/>
      <c r="V280" s="560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441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102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70</v>
      </c>
      <c r="Q284" s="559"/>
      <c r="R284" s="559"/>
      <c r="S284" s="559"/>
      <c r="T284" s="559"/>
      <c r="U284" s="559"/>
      <c r="V284" s="560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70</v>
      </c>
      <c r="Q285" s="559"/>
      <c r="R285" s="559"/>
      <c r="S285" s="559"/>
      <c r="T285" s="559"/>
      <c r="U285" s="559"/>
      <c r="V285" s="560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446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102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70</v>
      </c>
      <c r="Q293" s="559"/>
      <c r="R293" s="559"/>
      <c r="S293" s="559"/>
      <c r="T293" s="559"/>
      <c r="U293" s="559"/>
      <c r="V293" s="560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70</v>
      </c>
      <c r="Q294" s="559"/>
      <c r="R294" s="559"/>
      <c r="S294" s="559"/>
      <c r="T294" s="559"/>
      <c r="U294" s="559"/>
      <c r="V294" s="560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63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3</v>
      </c>
      <c r="Y302" s="550">
        <f t="shared" si="33"/>
        <v>3.6</v>
      </c>
      <c r="Z302" s="36">
        <f>IFERROR(IF(Y302=0,"",ROUNDUP(Y302/H302,0)*0.00651),"")</f>
        <v>1.302E-2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3.38</v>
      </c>
      <c r="BN302" s="64">
        <f t="shared" si="35"/>
        <v>4.056</v>
      </c>
      <c r="BO302" s="64">
        <f t="shared" si="36"/>
        <v>9.1575091575091579E-3</v>
      </c>
      <c r="BP302" s="64">
        <f t="shared" si="37"/>
        <v>1.098901098901099E-2</v>
      </c>
    </row>
    <row r="303" spans="1:68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70</v>
      </c>
      <c r="Q303" s="559"/>
      <c r="R303" s="559"/>
      <c r="S303" s="559"/>
      <c r="T303" s="559"/>
      <c r="U303" s="559"/>
      <c r="V303" s="560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1.6666666666666665</v>
      </c>
      <c r="Y303" s="551">
        <f>IFERROR(Y296/H296,"0")+IFERROR(Y297/H297,"0")+IFERROR(Y298/H298,"0")+IFERROR(Y299/H299,"0")+IFERROR(Y300/H300,"0")+IFERROR(Y301/H301,"0")+IFERROR(Y302/H302,"0")</f>
        <v>2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52"/>
      <c r="AB303" s="552"/>
      <c r="AC303" s="552"/>
    </row>
    <row r="304" spans="1:68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70</v>
      </c>
      <c r="Q304" s="559"/>
      <c r="R304" s="559"/>
      <c r="S304" s="559"/>
      <c r="T304" s="559"/>
      <c r="U304" s="559"/>
      <c r="V304" s="560"/>
      <c r="W304" s="37" t="s">
        <v>68</v>
      </c>
      <c r="X304" s="551">
        <f>IFERROR(SUM(X296:X302),"0")</f>
        <v>3</v>
      </c>
      <c r="Y304" s="551">
        <f>IFERROR(SUM(Y296:Y302),"0")</f>
        <v>3.6</v>
      </c>
      <c r="Z304" s="37"/>
      <c r="AA304" s="552"/>
      <c r="AB304" s="552"/>
      <c r="AC304" s="552"/>
    </row>
    <row r="305" spans="1:68" ht="14.25" hidden="1" customHeight="1" x14ac:dyDescent="0.25">
      <c r="A305" s="561" t="s">
        <v>72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70</v>
      </c>
      <c r="Q311" s="559"/>
      <c r="R311" s="559"/>
      <c r="S311" s="559"/>
      <c r="T311" s="559"/>
      <c r="U311" s="559"/>
      <c r="V311" s="560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70</v>
      </c>
      <c r="Q312" s="559"/>
      <c r="R312" s="559"/>
      <c r="S312" s="559"/>
      <c r="T312" s="559"/>
      <c r="U312" s="559"/>
      <c r="V312" s="560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164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hidden="1" customHeight="1" x14ac:dyDescent="0.25">
      <c r="A314" s="54" t="s">
        <v>495</v>
      </c>
      <c r="B314" s="54" t="s">
        <v>496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68</v>
      </c>
      <c r="X315" s="549">
        <v>124</v>
      </c>
      <c r="Y315" s="550">
        <f>IFERROR(IF(X315="",0,CEILING((X315/$H315),1)*$H315),"")</f>
        <v>124.8</v>
      </c>
      <c r="Z315" s="36">
        <f>IFERROR(IF(Y315=0,"",ROUNDUP(Y315/H315,0)*0.01898),"")</f>
        <v>0.30368000000000001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132.25076923076924</v>
      </c>
      <c r="BN315" s="64">
        <f>IFERROR(Y315*I315/H315,"0")</f>
        <v>133.10400000000001</v>
      </c>
      <c r="BO315" s="64">
        <f>IFERROR(1/J315*(X315/H315),"0")</f>
        <v>0.2483974358974359</v>
      </c>
      <c r="BP315" s="64">
        <f>IFERROR(1/J315*(Y315/H315),"0")</f>
        <v>0.25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55</v>
      </c>
      <c r="Y316" s="550">
        <f>IFERROR(IF(X316="",0,CEILING((X316/$H316),1)*$H316),"")</f>
        <v>58.800000000000004</v>
      </c>
      <c r="Z316" s="36">
        <f>IFERROR(IF(Y316=0,"",ROUNDUP(Y316/H316,0)*0.01898),"")</f>
        <v>0.13286000000000001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58.398214285714282</v>
      </c>
      <c r="BN316" s="64">
        <f>IFERROR(Y316*I316/H316,"0")</f>
        <v>62.433000000000007</v>
      </c>
      <c r="BO316" s="64">
        <f>IFERROR(1/J316*(X316/H316),"0")</f>
        <v>0.10230654761904762</v>
      </c>
      <c r="BP316" s="64">
        <f>IFERROR(1/J316*(Y316/H316),"0")</f>
        <v>0.109375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70</v>
      </c>
      <c r="Q317" s="559"/>
      <c r="R317" s="559"/>
      <c r="S317" s="559"/>
      <c r="T317" s="559"/>
      <c r="U317" s="559"/>
      <c r="V317" s="560"/>
      <c r="W317" s="37" t="s">
        <v>71</v>
      </c>
      <c r="X317" s="551">
        <f>IFERROR(X314/H314,"0")+IFERROR(X315/H315,"0")+IFERROR(X316/H316,"0")</f>
        <v>22.445054945054945</v>
      </c>
      <c r="Y317" s="551">
        <f>IFERROR(Y314/H314,"0")+IFERROR(Y315/H315,"0")+IFERROR(Y316/H316,"0")</f>
        <v>23</v>
      </c>
      <c r="Z317" s="551">
        <f>IFERROR(IF(Z314="",0,Z314),"0")+IFERROR(IF(Z315="",0,Z315),"0")+IFERROR(IF(Z316="",0,Z316),"0")</f>
        <v>0.43654000000000004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70</v>
      </c>
      <c r="Q318" s="559"/>
      <c r="R318" s="559"/>
      <c r="S318" s="559"/>
      <c r="T318" s="559"/>
      <c r="U318" s="559"/>
      <c r="V318" s="560"/>
      <c r="W318" s="37" t="s">
        <v>68</v>
      </c>
      <c r="X318" s="551">
        <f>IFERROR(SUM(X314:X316),"0")</f>
        <v>179</v>
      </c>
      <c r="Y318" s="551">
        <f>IFERROR(SUM(Y314:Y316),"0")</f>
        <v>183.6</v>
      </c>
      <c r="Z318" s="37"/>
      <c r="AA318" s="552"/>
      <c r="AB318" s="552"/>
      <c r="AC318" s="552"/>
    </row>
    <row r="319" spans="1:68" ht="14.25" hidden="1" customHeight="1" x14ac:dyDescent="0.25">
      <c r="A319" s="561" t="s">
        <v>94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90" t="s">
        <v>506</v>
      </c>
      <c r="Q320" s="556"/>
      <c r="R320" s="556"/>
      <c r="S320" s="556"/>
      <c r="T320" s="557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68" t="s">
        <v>510</v>
      </c>
      <c r="Q321" s="556"/>
      <c r="R321" s="556"/>
      <c r="S321" s="556"/>
      <c r="T321" s="557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1</v>
      </c>
      <c r="Y323" s="550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1.1294117647058823</v>
      </c>
      <c r="BN323" s="64">
        <f>IFERROR(Y323*I323/H323,"0")</f>
        <v>2.88</v>
      </c>
      <c r="BO323" s="64">
        <f>IFERROR(1/J323*(X323/H323),"0")</f>
        <v>2.1547080370609788E-3</v>
      </c>
      <c r="BP323" s="64">
        <f>IFERROR(1/J323*(Y323/H323),"0")</f>
        <v>5.4945054945054949E-3</v>
      </c>
    </row>
    <row r="324" spans="1:68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70</v>
      </c>
      <c r="Q324" s="559"/>
      <c r="R324" s="559"/>
      <c r="S324" s="559"/>
      <c r="T324" s="559"/>
      <c r="U324" s="559"/>
      <c r="V324" s="560"/>
      <c r="W324" s="37" t="s">
        <v>71</v>
      </c>
      <c r="X324" s="551">
        <f>IFERROR(X320/H320,"0")+IFERROR(X321/H321,"0")+IFERROR(X322/H322,"0")+IFERROR(X323/H323,"0")</f>
        <v>0.39215686274509809</v>
      </c>
      <c r="Y324" s="551">
        <f>IFERROR(Y320/H320,"0")+IFERROR(Y321/H321,"0")+IFERROR(Y322/H322,"0")+IFERROR(Y323/H323,"0")</f>
        <v>1</v>
      </c>
      <c r="Z324" s="551">
        <f>IFERROR(IF(Z320="",0,Z320),"0")+IFERROR(IF(Z321="",0,Z321),"0")+IFERROR(IF(Z322="",0,Z322),"0")+IFERROR(IF(Z323="",0,Z323),"0")</f>
        <v>6.5100000000000002E-3</v>
      </c>
      <c r="AA324" s="552"/>
      <c r="AB324" s="552"/>
      <c r="AC324" s="552"/>
    </row>
    <row r="325" spans="1:68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70</v>
      </c>
      <c r="Q325" s="559"/>
      <c r="R325" s="559"/>
      <c r="S325" s="559"/>
      <c r="T325" s="559"/>
      <c r="U325" s="559"/>
      <c r="V325" s="560"/>
      <c r="W325" s="37" t="s">
        <v>68</v>
      </c>
      <c r="X325" s="551">
        <f>IFERROR(SUM(X320:X323),"0")</f>
        <v>1</v>
      </c>
      <c r="Y325" s="551">
        <f>IFERROR(SUM(Y320:Y323),"0")</f>
        <v>2.5499999999999998</v>
      </c>
      <c r="Z325" s="37"/>
      <c r="AA325" s="552"/>
      <c r="AB325" s="552"/>
      <c r="AC325" s="552"/>
    </row>
    <row r="326" spans="1:68" ht="14.25" hidden="1" customHeight="1" x14ac:dyDescent="0.25">
      <c r="A326" s="561" t="s">
        <v>516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70</v>
      </c>
      <c r="Q330" s="559"/>
      <c r="R330" s="559"/>
      <c r="S330" s="559"/>
      <c r="T330" s="559"/>
      <c r="U330" s="559"/>
      <c r="V330" s="560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70</v>
      </c>
      <c r="Q331" s="559"/>
      <c r="R331" s="559"/>
      <c r="S331" s="559"/>
      <c r="T331" s="559"/>
      <c r="U331" s="559"/>
      <c r="V331" s="560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525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72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70</v>
      </c>
      <c r="Q337" s="559"/>
      <c r="R337" s="559"/>
      <c r="S337" s="559"/>
      <c r="T337" s="559"/>
      <c r="U337" s="559"/>
      <c r="V337" s="560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70</v>
      </c>
      <c r="Q338" s="559"/>
      <c r="R338" s="559"/>
      <c r="S338" s="559"/>
      <c r="T338" s="559"/>
      <c r="U338" s="559"/>
      <c r="V338" s="560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04" t="s">
        <v>535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536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102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68</v>
      </c>
      <c r="X342" s="549">
        <v>1065</v>
      </c>
      <c r="Y342" s="550">
        <f t="shared" ref="Y342:Y348" si="38">IFERROR(IF(X342="",0,CEILING((X342/$H342),1)*$H342),"")</f>
        <v>1065</v>
      </c>
      <c r="Z342" s="36">
        <f>IFERROR(IF(Y342=0,"",ROUNDUP(Y342/H342,0)*0.02175),"")</f>
        <v>1.5442499999999999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1099.0800000000002</v>
      </c>
      <c r="BN342" s="64">
        <f t="shared" ref="BN342:BN348" si="40">IFERROR(Y342*I342/H342,"0")</f>
        <v>1099.0800000000002</v>
      </c>
      <c r="BO342" s="64">
        <f t="shared" ref="BO342:BO348" si="41">IFERROR(1/J342*(X342/H342),"0")</f>
        <v>1.4791666666666665</v>
      </c>
      <c r="BP342" s="64">
        <f t="shared" ref="BP342:BP348" si="42">IFERROR(1/J342*(Y342/H342),"0")</f>
        <v>1.4791666666666665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68</v>
      </c>
      <c r="X343" s="549">
        <v>964</v>
      </c>
      <c r="Y343" s="550">
        <f t="shared" si="38"/>
        <v>975</v>
      </c>
      <c r="Z343" s="36">
        <f>IFERROR(IF(Y343=0,"",ROUNDUP(Y343/H343,0)*0.02175),"")</f>
        <v>1.4137499999999998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994.84800000000007</v>
      </c>
      <c r="BN343" s="64">
        <f t="shared" si="40"/>
        <v>1006.2</v>
      </c>
      <c r="BO343" s="64">
        <f t="shared" si="41"/>
        <v>1.3388888888888888</v>
      </c>
      <c r="BP343" s="64">
        <f t="shared" si="42"/>
        <v>1.3541666666666665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846</v>
      </c>
      <c r="Y344" s="550">
        <f t="shared" si="38"/>
        <v>855</v>
      </c>
      <c r="Z344" s="36">
        <f>IFERROR(IF(Y344=0,"",ROUNDUP(Y344/H344,0)*0.02175),"")</f>
        <v>1.2397499999999999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873.072</v>
      </c>
      <c r="BN344" s="64">
        <f t="shared" si="40"/>
        <v>882.36</v>
      </c>
      <c r="BO344" s="64">
        <f t="shared" si="41"/>
        <v>1.1749999999999998</v>
      </c>
      <c r="BP344" s="64">
        <f t="shared" si="42"/>
        <v>1.1875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281</v>
      </c>
      <c r="Y345" s="550">
        <f t="shared" si="38"/>
        <v>285</v>
      </c>
      <c r="Z345" s="36">
        <f>IFERROR(IF(Y345=0,"",ROUNDUP(Y345/H345,0)*0.02175),"")</f>
        <v>0.41324999999999995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289.99200000000002</v>
      </c>
      <c r="BN345" s="64">
        <f t="shared" si="40"/>
        <v>294.12</v>
      </c>
      <c r="BO345" s="64">
        <f t="shared" si="41"/>
        <v>0.39027777777777778</v>
      </c>
      <c r="BP345" s="64">
        <f t="shared" si="42"/>
        <v>0.39583333333333331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70</v>
      </c>
      <c r="Q349" s="559"/>
      <c r="R349" s="559"/>
      <c r="S349" s="559"/>
      <c r="T349" s="559"/>
      <c r="U349" s="559"/>
      <c r="V349" s="560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210.39999999999998</v>
      </c>
      <c r="Y349" s="551">
        <f>IFERROR(Y342/H342,"0")+IFERROR(Y343/H343,"0")+IFERROR(Y344/H344,"0")+IFERROR(Y345/H345,"0")+IFERROR(Y346/H346,"0")+IFERROR(Y347/H347,"0")+IFERROR(Y348/H348,"0")</f>
        <v>212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4.6109999999999989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70</v>
      </c>
      <c r="Q350" s="559"/>
      <c r="R350" s="559"/>
      <c r="S350" s="559"/>
      <c r="T350" s="559"/>
      <c r="U350" s="559"/>
      <c r="V350" s="560"/>
      <c r="W350" s="37" t="s">
        <v>68</v>
      </c>
      <c r="X350" s="551">
        <f>IFERROR(SUM(X342:X348),"0")</f>
        <v>3156</v>
      </c>
      <c r="Y350" s="551">
        <f>IFERROR(SUM(Y342:Y348),"0")</f>
        <v>3180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134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68</v>
      </c>
      <c r="X352" s="549">
        <v>114</v>
      </c>
      <c r="Y352" s="550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117.648</v>
      </c>
      <c r="BN352" s="64">
        <f>IFERROR(Y352*I352/H352,"0")</f>
        <v>123.84</v>
      </c>
      <c r="BO352" s="64">
        <f>IFERROR(1/J352*(X352/H352),"0")</f>
        <v>0.15833333333333333</v>
      </c>
      <c r="BP352" s="64">
        <f>IFERROR(1/J352*(Y352/H352),"0")</f>
        <v>0.16666666666666666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70</v>
      </c>
      <c r="Q354" s="559"/>
      <c r="R354" s="559"/>
      <c r="S354" s="559"/>
      <c r="T354" s="559"/>
      <c r="U354" s="559"/>
      <c r="V354" s="560"/>
      <c r="W354" s="37" t="s">
        <v>71</v>
      </c>
      <c r="X354" s="551">
        <f>IFERROR(X352/H352,"0")+IFERROR(X353/H353,"0")</f>
        <v>7.6</v>
      </c>
      <c r="Y354" s="551">
        <f>IFERROR(Y352/H352,"0")+IFERROR(Y353/H353,"0")</f>
        <v>8</v>
      </c>
      <c r="Z354" s="551">
        <f>IFERROR(IF(Z352="",0,Z352),"0")+IFERROR(IF(Z353="",0,Z353),"0")</f>
        <v>0.17399999999999999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70</v>
      </c>
      <c r="Q355" s="559"/>
      <c r="R355" s="559"/>
      <c r="S355" s="559"/>
      <c r="T355" s="559"/>
      <c r="U355" s="559"/>
      <c r="V355" s="560"/>
      <c r="W355" s="37" t="s">
        <v>68</v>
      </c>
      <c r="X355" s="551">
        <f>IFERROR(SUM(X352:X353),"0")</f>
        <v>114</v>
      </c>
      <c r="Y355" s="551">
        <f>IFERROR(SUM(Y352:Y353),"0")</f>
        <v>120</v>
      </c>
      <c r="Z355" s="37"/>
      <c r="AA355" s="552"/>
      <c r="AB355" s="552"/>
      <c r="AC355" s="552"/>
    </row>
    <row r="356" spans="1:68" ht="14.25" hidden="1" customHeight="1" x14ac:dyDescent="0.25">
      <c r="A356" s="561" t="s">
        <v>72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68</v>
      </c>
      <c r="X358" s="549">
        <v>29</v>
      </c>
      <c r="Y358" s="550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30.672333333333331</v>
      </c>
      <c r="BN358" s="64">
        <f>IFERROR(Y358*I358/H358,"0")</f>
        <v>38.076000000000001</v>
      </c>
      <c r="BO358" s="64">
        <f>IFERROR(1/J358*(X358/H358),"0")</f>
        <v>5.0347222222222224E-2</v>
      </c>
      <c r="BP358" s="64">
        <f>IFERROR(1/J358*(Y358/H358),"0")</f>
        <v>6.25E-2</v>
      </c>
    </row>
    <row r="359" spans="1:68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70</v>
      </c>
      <c r="Q359" s="559"/>
      <c r="R359" s="559"/>
      <c r="S359" s="559"/>
      <c r="T359" s="559"/>
      <c r="U359" s="559"/>
      <c r="V359" s="560"/>
      <c r="W359" s="37" t="s">
        <v>71</v>
      </c>
      <c r="X359" s="551">
        <f>IFERROR(X357/H357,"0")+IFERROR(X358/H358,"0")</f>
        <v>3.2222222222222223</v>
      </c>
      <c r="Y359" s="551">
        <f>IFERROR(Y357/H357,"0")+IFERROR(Y358/H358,"0")</f>
        <v>4</v>
      </c>
      <c r="Z359" s="551">
        <f>IFERROR(IF(Z357="",0,Z357),"0")+IFERROR(IF(Z358="",0,Z358),"0")</f>
        <v>7.5920000000000001E-2</v>
      </c>
      <c r="AA359" s="552"/>
      <c r="AB359" s="552"/>
      <c r="AC359" s="552"/>
    </row>
    <row r="360" spans="1:68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70</v>
      </c>
      <c r="Q360" s="559"/>
      <c r="R360" s="559"/>
      <c r="S360" s="559"/>
      <c r="T360" s="559"/>
      <c r="U360" s="559"/>
      <c r="V360" s="560"/>
      <c r="W360" s="37" t="s">
        <v>68</v>
      </c>
      <c r="X360" s="551">
        <f>IFERROR(SUM(X357:X358),"0")</f>
        <v>29</v>
      </c>
      <c r="Y360" s="551">
        <f>IFERROR(SUM(Y357:Y358),"0")</f>
        <v>36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164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43" t="s">
        <v>569</v>
      </c>
      <c r="Q362" s="556"/>
      <c r="R362" s="556"/>
      <c r="S362" s="556"/>
      <c r="T362" s="557"/>
      <c r="U362" s="34"/>
      <c r="V362" s="34"/>
      <c r="W362" s="35" t="s">
        <v>68</v>
      </c>
      <c r="X362" s="549">
        <v>89</v>
      </c>
      <c r="Y362" s="550">
        <f>IFERROR(IF(X362="",0,CEILING((X362/$H362),1)*$H362),"")</f>
        <v>90</v>
      </c>
      <c r="Z362" s="36">
        <f>IFERROR(IF(Y362=0,"",ROUNDUP(Y362/H362,0)*0.01898),"")</f>
        <v>0.1898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94.132333333333335</v>
      </c>
      <c r="BN362" s="64">
        <f>IFERROR(Y362*I362/H362,"0")</f>
        <v>95.19</v>
      </c>
      <c r="BO362" s="64">
        <f>IFERROR(1/J362*(X362/H362),"0")</f>
        <v>0.1545138888888889</v>
      </c>
      <c r="BP362" s="64">
        <f>IFERROR(1/J362*(Y362/H362),"0")</f>
        <v>0.15625</v>
      </c>
    </row>
    <row r="363" spans="1:68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70</v>
      </c>
      <c r="Q363" s="559"/>
      <c r="R363" s="559"/>
      <c r="S363" s="559"/>
      <c r="T363" s="559"/>
      <c r="U363" s="559"/>
      <c r="V363" s="560"/>
      <c r="W363" s="37" t="s">
        <v>71</v>
      </c>
      <c r="X363" s="551">
        <f>IFERROR(X362/H362,"0")</f>
        <v>9.8888888888888893</v>
      </c>
      <c r="Y363" s="551">
        <f>IFERROR(Y362/H362,"0")</f>
        <v>10</v>
      </c>
      <c r="Z363" s="551">
        <f>IFERROR(IF(Z362="",0,Z362),"0")</f>
        <v>0.1898</v>
      </c>
      <c r="AA363" s="552"/>
      <c r="AB363" s="552"/>
      <c r="AC363" s="552"/>
    </row>
    <row r="364" spans="1:68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70</v>
      </c>
      <c r="Q364" s="559"/>
      <c r="R364" s="559"/>
      <c r="S364" s="559"/>
      <c r="T364" s="559"/>
      <c r="U364" s="559"/>
      <c r="V364" s="560"/>
      <c r="W364" s="37" t="s">
        <v>68</v>
      </c>
      <c r="X364" s="551">
        <f>IFERROR(SUM(X362:X362),"0")</f>
        <v>89</v>
      </c>
      <c r="Y364" s="551">
        <f>IFERROR(SUM(Y362:Y362),"0")</f>
        <v>90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571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102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70</v>
      </c>
      <c r="Q370" s="559"/>
      <c r="R370" s="559"/>
      <c r="S370" s="559"/>
      <c r="T370" s="559"/>
      <c r="U370" s="559"/>
      <c r="V370" s="560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70</v>
      </c>
      <c r="Q371" s="559"/>
      <c r="R371" s="559"/>
      <c r="S371" s="559"/>
      <c r="T371" s="559"/>
      <c r="U371" s="559"/>
      <c r="V371" s="560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63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70</v>
      </c>
      <c r="Q374" s="559"/>
      <c r="R374" s="559"/>
      <c r="S374" s="559"/>
      <c r="T374" s="559"/>
      <c r="U374" s="559"/>
      <c r="V374" s="560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70</v>
      </c>
      <c r="Q375" s="559"/>
      <c r="R375" s="559"/>
      <c r="S375" s="559"/>
      <c r="T375" s="559"/>
      <c r="U375" s="559"/>
      <c r="V375" s="560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72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68</v>
      </c>
      <c r="X377" s="549">
        <v>199</v>
      </c>
      <c r="Y377" s="550">
        <f>IFERROR(IF(X377="",0,CEILING((X377/$H377),1)*$H377),"")</f>
        <v>207</v>
      </c>
      <c r="Z377" s="36">
        <f>IFERROR(IF(Y377=0,"",ROUNDUP(Y377/H377,0)*0.01898),"")</f>
        <v>0.43653999999999998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210.47566666666665</v>
      </c>
      <c r="BN377" s="64">
        <f>IFERROR(Y377*I377/H377,"0")</f>
        <v>218.93700000000001</v>
      </c>
      <c r="BO377" s="64">
        <f>IFERROR(1/J377*(X377/H377),"0")</f>
        <v>0.3454861111111111</v>
      </c>
      <c r="BP377" s="64">
        <f>IFERROR(1/J377*(Y377/H377),"0")</f>
        <v>0.359375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70</v>
      </c>
      <c r="Q379" s="559"/>
      <c r="R379" s="559"/>
      <c r="S379" s="559"/>
      <c r="T379" s="559"/>
      <c r="U379" s="559"/>
      <c r="V379" s="560"/>
      <c r="W379" s="37" t="s">
        <v>71</v>
      </c>
      <c r="X379" s="551">
        <f>IFERROR(X377/H377,"0")+IFERROR(X378/H378,"0")</f>
        <v>22.111111111111111</v>
      </c>
      <c r="Y379" s="551">
        <f>IFERROR(Y377/H377,"0")+IFERROR(Y378/H378,"0")</f>
        <v>23</v>
      </c>
      <c r="Z379" s="551">
        <f>IFERROR(IF(Z377="",0,Z377),"0")+IFERROR(IF(Z378="",0,Z378),"0")</f>
        <v>0.43653999999999998</v>
      </c>
      <c r="AA379" s="552"/>
      <c r="AB379" s="552"/>
      <c r="AC379" s="552"/>
    </row>
    <row r="380" spans="1:68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70</v>
      </c>
      <c r="Q380" s="559"/>
      <c r="R380" s="559"/>
      <c r="S380" s="559"/>
      <c r="T380" s="559"/>
      <c r="U380" s="559"/>
      <c r="V380" s="560"/>
      <c r="W380" s="37" t="s">
        <v>68</v>
      </c>
      <c r="X380" s="551">
        <f>IFERROR(SUM(X377:X378),"0")</f>
        <v>199</v>
      </c>
      <c r="Y380" s="551">
        <f>IFERROR(SUM(Y377:Y378),"0")</f>
        <v>207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164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70</v>
      </c>
      <c r="Q383" s="559"/>
      <c r="R383" s="559"/>
      <c r="S383" s="559"/>
      <c r="T383" s="559"/>
      <c r="U383" s="559"/>
      <c r="V383" s="560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70</v>
      </c>
      <c r="Q384" s="559"/>
      <c r="R384" s="559"/>
      <c r="S384" s="559"/>
      <c r="T384" s="559"/>
      <c r="U384" s="559"/>
      <c r="V384" s="560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591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592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63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68</v>
      </c>
      <c r="X388" s="549">
        <v>38</v>
      </c>
      <c r="Y388" s="550">
        <f t="shared" ref="Y388:Y397" si="43">IFERROR(IF(X388="",0,CEILING((X388/$H388),1)*$H388),"")</f>
        <v>43.2</v>
      </c>
      <c r="Z388" s="36">
        <f>IFERROR(IF(Y388=0,"",ROUNDUP(Y388/H388,0)*0.00902),"")</f>
        <v>7.2160000000000002E-2</v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39.477777777777774</v>
      </c>
      <c r="BN388" s="64">
        <f t="shared" ref="BN388:BN397" si="45">IFERROR(Y388*I388/H388,"0")</f>
        <v>44.88</v>
      </c>
      <c r="BO388" s="64">
        <f t="shared" ref="BO388:BO397" si="46">IFERROR(1/J388*(X388/H388),"0")</f>
        <v>5.3310886644219971E-2</v>
      </c>
      <c r="BP388" s="64">
        <f t="shared" ref="BP388:BP397" si="47">IFERROR(1/J388*(Y388/H388),"0")</f>
        <v>6.0606060606060608E-2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70</v>
      </c>
      <c r="Q398" s="559"/>
      <c r="R398" s="559"/>
      <c r="S398" s="559"/>
      <c r="T398" s="559"/>
      <c r="U398" s="559"/>
      <c r="V398" s="560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7.0370370370370363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8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7.2160000000000002E-2</v>
      </c>
      <c r="AA398" s="552"/>
      <c r="AB398" s="552"/>
      <c r="AC398" s="552"/>
    </row>
    <row r="399" spans="1:68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70</v>
      </c>
      <c r="Q399" s="559"/>
      <c r="R399" s="559"/>
      <c r="S399" s="559"/>
      <c r="T399" s="559"/>
      <c r="U399" s="559"/>
      <c r="V399" s="560"/>
      <c r="W399" s="37" t="s">
        <v>68</v>
      </c>
      <c r="X399" s="551">
        <f>IFERROR(SUM(X388:X397),"0")</f>
        <v>38</v>
      </c>
      <c r="Y399" s="551">
        <f>IFERROR(SUM(Y388:Y397),"0")</f>
        <v>43.2</v>
      </c>
      <c r="Z399" s="37"/>
      <c r="AA399" s="552"/>
      <c r="AB399" s="552"/>
      <c r="AC399" s="552"/>
    </row>
    <row r="400" spans="1:68" ht="14.25" hidden="1" customHeight="1" x14ac:dyDescent="0.25">
      <c r="A400" s="561" t="s">
        <v>72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70</v>
      </c>
      <c r="Q403" s="559"/>
      <c r="R403" s="559"/>
      <c r="S403" s="559"/>
      <c r="T403" s="559"/>
      <c r="U403" s="559"/>
      <c r="V403" s="560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70</v>
      </c>
      <c r="Q404" s="559"/>
      <c r="R404" s="559"/>
      <c r="S404" s="559"/>
      <c r="T404" s="559"/>
      <c r="U404" s="559"/>
      <c r="V404" s="560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624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134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70</v>
      </c>
      <c r="Q408" s="559"/>
      <c r="R408" s="559"/>
      <c r="S408" s="559"/>
      <c r="T408" s="559"/>
      <c r="U408" s="559"/>
      <c r="V408" s="560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70</v>
      </c>
      <c r="Q409" s="559"/>
      <c r="R409" s="559"/>
      <c r="S409" s="559"/>
      <c r="T409" s="559"/>
      <c r="U409" s="559"/>
      <c r="V409" s="560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63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68</v>
      </c>
      <c r="X411" s="549">
        <v>46</v>
      </c>
      <c r="Y411" s="550">
        <f>IFERROR(IF(X411="",0,CEILING((X411/$H411),1)*$H411),"")</f>
        <v>48.6</v>
      </c>
      <c r="Z411" s="36">
        <f>IFERROR(IF(Y411=0,"",ROUNDUP(Y411/H411,0)*0.00902),"")</f>
        <v>8.1180000000000002E-2</v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47.788888888888884</v>
      </c>
      <c r="BN411" s="64">
        <f>IFERROR(Y411*I411/H411,"0")</f>
        <v>50.49</v>
      </c>
      <c r="BO411" s="64">
        <f>IFERROR(1/J411*(X411/H411),"0")</f>
        <v>6.4534231200897865E-2</v>
      </c>
      <c r="BP411" s="64">
        <f>IFERROR(1/J411*(Y411/H411),"0")</f>
        <v>6.8181818181818177E-2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70</v>
      </c>
      <c r="Q415" s="559"/>
      <c r="R415" s="559"/>
      <c r="S415" s="559"/>
      <c r="T415" s="559"/>
      <c r="U415" s="559"/>
      <c r="V415" s="560"/>
      <c r="W415" s="37" t="s">
        <v>71</v>
      </c>
      <c r="X415" s="551">
        <f>IFERROR(X411/H411,"0")+IFERROR(X412/H412,"0")+IFERROR(X413/H413,"0")+IFERROR(X414/H414,"0")</f>
        <v>8.5185185185185173</v>
      </c>
      <c r="Y415" s="551">
        <f>IFERROR(Y411/H411,"0")+IFERROR(Y412/H412,"0")+IFERROR(Y413/H413,"0")+IFERROR(Y414/H414,"0")</f>
        <v>9</v>
      </c>
      <c r="Z415" s="551">
        <f>IFERROR(IF(Z411="",0,Z411),"0")+IFERROR(IF(Z412="",0,Z412),"0")+IFERROR(IF(Z413="",0,Z413),"0")+IFERROR(IF(Z414="",0,Z414),"0")</f>
        <v>8.1180000000000002E-2</v>
      </c>
      <c r="AA415" s="552"/>
      <c r="AB415" s="552"/>
      <c r="AC415" s="552"/>
    </row>
    <row r="416" spans="1:68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70</v>
      </c>
      <c r="Q416" s="559"/>
      <c r="R416" s="559"/>
      <c r="S416" s="559"/>
      <c r="T416" s="559"/>
      <c r="U416" s="559"/>
      <c r="V416" s="560"/>
      <c r="W416" s="37" t="s">
        <v>68</v>
      </c>
      <c r="X416" s="551">
        <f>IFERROR(SUM(X411:X414),"0")</f>
        <v>46</v>
      </c>
      <c r="Y416" s="551">
        <f>IFERROR(SUM(Y411:Y414),"0")</f>
        <v>48.6</v>
      </c>
      <c r="Z416" s="37"/>
      <c r="AA416" s="552"/>
      <c r="AB416" s="552"/>
      <c r="AC416" s="552"/>
    </row>
    <row r="417" spans="1:68" ht="16.5" hidden="1" customHeight="1" x14ac:dyDescent="0.25">
      <c r="A417" s="571" t="s">
        <v>639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63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68</v>
      </c>
      <c r="X419" s="549">
        <v>5</v>
      </c>
      <c r="Y419" s="550">
        <f>IFERROR(IF(X419="",0,CEILING((X419/$H419),1)*$H419),"")</f>
        <v>6</v>
      </c>
      <c r="Z419" s="36">
        <f>IFERROR(IF(Y419=0,"",ROUNDUP(Y419/H419,0)*0.00651),"")</f>
        <v>3.2550000000000003E-2</v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8.75</v>
      </c>
      <c r="BN419" s="64">
        <f>IFERROR(Y419*I419/H419,"0")</f>
        <v>10.500000000000002</v>
      </c>
      <c r="BO419" s="64">
        <f>IFERROR(1/J419*(X419/H419),"0")</f>
        <v>2.2893772893772896E-2</v>
      </c>
      <c r="BP419" s="64">
        <f>IFERROR(1/J419*(Y419/H419),"0")</f>
        <v>2.7472527472527476E-2</v>
      </c>
    </row>
    <row r="420" spans="1:68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70</v>
      </c>
      <c r="Q420" s="559"/>
      <c r="R420" s="559"/>
      <c r="S420" s="559"/>
      <c r="T420" s="559"/>
      <c r="U420" s="559"/>
      <c r="V420" s="560"/>
      <c r="W420" s="37" t="s">
        <v>71</v>
      </c>
      <c r="X420" s="551">
        <f>IFERROR(X419/H419,"0")</f>
        <v>4.166666666666667</v>
      </c>
      <c r="Y420" s="551">
        <f>IFERROR(Y419/H419,"0")</f>
        <v>5</v>
      </c>
      <c r="Z420" s="551">
        <f>IFERROR(IF(Z419="",0,Z419),"0")</f>
        <v>3.2550000000000003E-2</v>
      </c>
      <c r="AA420" s="552"/>
      <c r="AB420" s="552"/>
      <c r="AC420" s="552"/>
    </row>
    <row r="421" spans="1:68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70</v>
      </c>
      <c r="Q421" s="559"/>
      <c r="R421" s="559"/>
      <c r="S421" s="559"/>
      <c r="T421" s="559"/>
      <c r="U421" s="559"/>
      <c r="V421" s="560"/>
      <c r="W421" s="37" t="s">
        <v>68</v>
      </c>
      <c r="X421" s="551">
        <f>IFERROR(SUM(X419:X419),"0")</f>
        <v>5</v>
      </c>
      <c r="Y421" s="551">
        <f>IFERROR(SUM(Y419:Y419),"0")</f>
        <v>6</v>
      </c>
      <c r="Z421" s="37"/>
      <c r="AA421" s="552"/>
      <c r="AB421" s="552"/>
      <c r="AC421" s="552"/>
    </row>
    <row r="422" spans="1:68" ht="16.5" hidden="1" customHeight="1" x14ac:dyDescent="0.25">
      <c r="A422" s="571" t="s">
        <v>643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63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70</v>
      </c>
      <c r="Q425" s="559"/>
      <c r="R425" s="559"/>
      <c r="S425" s="559"/>
      <c r="T425" s="559"/>
      <c r="U425" s="559"/>
      <c r="V425" s="560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70</v>
      </c>
      <c r="Q426" s="559"/>
      <c r="R426" s="559"/>
      <c r="S426" s="559"/>
      <c r="T426" s="559"/>
      <c r="U426" s="559"/>
      <c r="V426" s="560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647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647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102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hidden="1" customHeight="1" x14ac:dyDescent="0.25">
      <c r="A430" s="54" t="s">
        <v>648</v>
      </c>
      <c r="B430" s="54" t="s">
        <v>649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654</v>
      </c>
      <c r="B432" s="54" t="s">
        <v>655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33" t="s">
        <v>659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37</v>
      </c>
      <c r="Y435" s="550">
        <f t="shared" si="49"/>
        <v>42.24</v>
      </c>
      <c r="Z435" s="36">
        <f t="shared" si="50"/>
        <v>9.5680000000000001E-2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39.522727272727266</v>
      </c>
      <c r="BN435" s="64">
        <f t="shared" si="52"/>
        <v>45.12</v>
      </c>
      <c r="BO435" s="64">
        <f t="shared" si="53"/>
        <v>6.7380536130536128E-2</v>
      </c>
      <c r="BP435" s="64">
        <f t="shared" si="54"/>
        <v>7.6923076923076927E-2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32" t="s">
        <v>676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70</v>
      </c>
      <c r="Q443" s="559"/>
      <c r="R443" s="559"/>
      <c r="S443" s="559"/>
      <c r="T443" s="559"/>
      <c r="U443" s="559"/>
      <c r="V443" s="560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7.0075757575757569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9.5680000000000001E-2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70</v>
      </c>
      <c r="Q444" s="559"/>
      <c r="R444" s="559"/>
      <c r="S444" s="559"/>
      <c r="T444" s="559"/>
      <c r="U444" s="559"/>
      <c r="V444" s="560"/>
      <c r="W444" s="37" t="s">
        <v>68</v>
      </c>
      <c r="X444" s="551">
        <f>IFERROR(SUM(X430:X442),"0")</f>
        <v>37</v>
      </c>
      <c r="Y444" s="551">
        <f>IFERROR(SUM(Y430:Y442),"0")</f>
        <v>42.24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134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68</v>
      </c>
      <c r="X446" s="549">
        <v>54</v>
      </c>
      <c r="Y446" s="550">
        <f>IFERROR(IF(X446="",0,CEILING((X446/$H446),1)*$H446),"")</f>
        <v>58.080000000000005</v>
      </c>
      <c r="Z446" s="36">
        <f>IFERROR(IF(Y446=0,"",ROUNDUP(Y446/H446,0)*0.01196),"")</f>
        <v>0.13156000000000001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57.68181818181818</v>
      </c>
      <c r="BN446" s="64">
        <f>IFERROR(Y446*I446/H446,"0")</f>
        <v>62.040000000000006</v>
      </c>
      <c r="BO446" s="64">
        <f>IFERROR(1/J446*(X446/H446),"0")</f>
        <v>9.8339160839160833E-2</v>
      </c>
      <c r="BP446" s="64">
        <f>IFERROR(1/J446*(Y446/H446),"0")</f>
        <v>0.10576923076923078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688</v>
      </c>
      <c r="B448" s="54" t="s">
        <v>689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70</v>
      </c>
      <c r="Q449" s="559"/>
      <c r="R449" s="559"/>
      <c r="S449" s="559"/>
      <c r="T449" s="559"/>
      <c r="U449" s="559"/>
      <c r="V449" s="560"/>
      <c r="W449" s="37" t="s">
        <v>71</v>
      </c>
      <c r="X449" s="551">
        <f>IFERROR(X446/H446,"0")+IFERROR(X447/H447,"0")+IFERROR(X448/H448,"0")</f>
        <v>10.227272727272727</v>
      </c>
      <c r="Y449" s="551">
        <f>IFERROR(Y446/H446,"0")+IFERROR(Y447/H447,"0")+IFERROR(Y448/H448,"0")</f>
        <v>11</v>
      </c>
      <c r="Z449" s="551">
        <f>IFERROR(IF(Z446="",0,Z446),"0")+IFERROR(IF(Z447="",0,Z447),"0")+IFERROR(IF(Z448="",0,Z448),"0")</f>
        <v>0.13156000000000001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70</v>
      </c>
      <c r="Q450" s="559"/>
      <c r="R450" s="559"/>
      <c r="S450" s="559"/>
      <c r="T450" s="559"/>
      <c r="U450" s="559"/>
      <c r="V450" s="560"/>
      <c r="W450" s="37" t="s">
        <v>68</v>
      </c>
      <c r="X450" s="551">
        <f>IFERROR(SUM(X446:X448),"0")</f>
        <v>54</v>
      </c>
      <c r="Y450" s="551">
        <f>IFERROR(SUM(Y446:Y448),"0")</f>
        <v>58.080000000000005</v>
      </c>
      <c r="Z450" s="37"/>
      <c r="AA450" s="552"/>
      <c r="AB450" s="552"/>
      <c r="AC450" s="552"/>
    </row>
    <row r="451" spans="1:68" ht="14.25" hidden="1" customHeight="1" x14ac:dyDescent="0.25">
      <c r="A451" s="561" t="s">
        <v>63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68</v>
      </c>
      <c r="X452" s="549">
        <v>26</v>
      </c>
      <c r="Y452" s="550">
        <f t="shared" ref="Y452:Y457" si="55">IFERROR(IF(X452="",0,CEILING((X452/$H452),1)*$H452),"")</f>
        <v>26.400000000000002</v>
      </c>
      <c r="Z452" s="36">
        <f>IFERROR(IF(Y452=0,"",ROUNDUP(Y452/H452,0)*0.01196),"")</f>
        <v>5.9799999999999999E-2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27.77272727272727</v>
      </c>
      <c r="BN452" s="64">
        <f t="shared" ref="BN452:BN457" si="57">IFERROR(Y452*I452/H452,"0")</f>
        <v>28.200000000000003</v>
      </c>
      <c r="BO452" s="64">
        <f t="shared" ref="BO452:BO457" si="58">IFERROR(1/J452*(X452/H452),"0")</f>
        <v>4.7348484848484848E-2</v>
      </c>
      <c r="BP452" s="64">
        <f t="shared" ref="BP452:BP457" si="59">IFERROR(1/J452*(Y452/H452),"0")</f>
        <v>4.807692307692308E-2</v>
      </c>
    </row>
    <row r="453" spans="1:68" ht="27" hidden="1" customHeight="1" x14ac:dyDescent="0.25">
      <c r="A453" s="54" t="s">
        <v>693</v>
      </c>
      <c r="B453" s="54" t="s">
        <v>694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70</v>
      </c>
      <c r="Q458" s="559"/>
      <c r="R458" s="559"/>
      <c r="S458" s="559"/>
      <c r="T458" s="559"/>
      <c r="U458" s="559"/>
      <c r="V458" s="560"/>
      <c r="W458" s="37" t="s">
        <v>71</v>
      </c>
      <c r="X458" s="551">
        <f>IFERROR(X452/H452,"0")+IFERROR(X453/H453,"0")+IFERROR(X454/H454,"0")+IFERROR(X455/H455,"0")+IFERROR(X456/H456,"0")+IFERROR(X457/H457,"0")</f>
        <v>4.9242424242424239</v>
      </c>
      <c r="Y458" s="551">
        <f>IFERROR(Y452/H452,"0")+IFERROR(Y453/H453,"0")+IFERROR(Y454/H454,"0")+IFERROR(Y455/H455,"0")+IFERROR(Y456/H456,"0")+IFERROR(Y457/H457,"0")</f>
        <v>5</v>
      </c>
      <c r="Z458" s="551">
        <f>IFERROR(IF(Z452="",0,Z452),"0")+IFERROR(IF(Z453="",0,Z453),"0")+IFERROR(IF(Z454="",0,Z454),"0")+IFERROR(IF(Z455="",0,Z455),"0")+IFERROR(IF(Z456="",0,Z456),"0")+IFERROR(IF(Z457="",0,Z457),"0")</f>
        <v>5.9799999999999999E-2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70</v>
      </c>
      <c r="Q459" s="559"/>
      <c r="R459" s="559"/>
      <c r="S459" s="559"/>
      <c r="T459" s="559"/>
      <c r="U459" s="559"/>
      <c r="V459" s="560"/>
      <c r="W459" s="37" t="s">
        <v>68</v>
      </c>
      <c r="X459" s="551">
        <f>IFERROR(SUM(X452:X457),"0")</f>
        <v>26</v>
      </c>
      <c r="Y459" s="551">
        <f>IFERROR(SUM(Y452:Y457),"0")</f>
        <v>26.400000000000002</v>
      </c>
      <c r="Z459" s="37"/>
      <c r="AA459" s="552"/>
      <c r="AB459" s="552"/>
      <c r="AC459" s="552"/>
    </row>
    <row r="460" spans="1:68" ht="14.25" hidden="1" customHeight="1" x14ac:dyDescent="0.25">
      <c r="A460" s="561" t="s">
        <v>72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70</v>
      </c>
      <c r="Q464" s="559"/>
      <c r="R464" s="559"/>
      <c r="S464" s="559"/>
      <c r="T464" s="559"/>
      <c r="U464" s="559"/>
      <c r="V464" s="560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70</v>
      </c>
      <c r="Q465" s="559"/>
      <c r="R465" s="559"/>
      <c r="S465" s="559"/>
      <c r="T465" s="559"/>
      <c r="U465" s="559"/>
      <c r="V465" s="560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714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714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70</v>
      </c>
      <c r="Q473" s="559"/>
      <c r="R473" s="559"/>
      <c r="S473" s="559"/>
      <c r="T473" s="559"/>
      <c r="U473" s="559"/>
      <c r="V473" s="560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70</v>
      </c>
      <c r="Q474" s="559"/>
      <c r="R474" s="559"/>
      <c r="S474" s="559"/>
      <c r="T474" s="559"/>
      <c r="U474" s="559"/>
      <c r="V474" s="560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134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731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70</v>
      </c>
      <c r="Q479" s="559"/>
      <c r="R479" s="559"/>
      <c r="S479" s="559"/>
      <c r="T479" s="559"/>
      <c r="U479" s="559"/>
      <c r="V479" s="560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70</v>
      </c>
      <c r="Q480" s="559"/>
      <c r="R480" s="559"/>
      <c r="S480" s="559"/>
      <c r="T480" s="559"/>
      <c r="U480" s="559"/>
      <c r="V480" s="560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63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70</v>
      </c>
      <c r="Q484" s="559"/>
      <c r="R484" s="559"/>
      <c r="S484" s="559"/>
      <c r="T484" s="559"/>
      <c r="U484" s="559"/>
      <c r="V484" s="560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70</v>
      </c>
      <c r="Q485" s="559"/>
      <c r="R485" s="559"/>
      <c r="S485" s="559"/>
      <c r="T485" s="559"/>
      <c r="U485" s="559"/>
      <c r="V485" s="560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72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68</v>
      </c>
      <c r="X487" s="549">
        <v>40</v>
      </c>
      <c r="Y487" s="550">
        <f>IFERROR(IF(X487="",0,CEILING((X487/$H487),1)*$H487),"")</f>
        <v>45</v>
      </c>
      <c r="Z487" s="36">
        <f>IFERROR(IF(Y487=0,"",ROUNDUP(Y487/H487,0)*0.01898),"")</f>
        <v>9.4899999999999998E-2</v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42.306666666666665</v>
      </c>
      <c r="BN487" s="64">
        <f>IFERROR(Y487*I487/H487,"0")</f>
        <v>47.594999999999999</v>
      </c>
      <c r="BO487" s="64">
        <f>IFERROR(1/J487*(X487/H487),"0")</f>
        <v>6.9444444444444448E-2</v>
      </c>
      <c r="BP487" s="64">
        <f>IFERROR(1/J487*(Y487/H487),"0")</f>
        <v>7.8125E-2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70</v>
      </c>
      <c r="Q489" s="559"/>
      <c r="R489" s="559"/>
      <c r="S489" s="559"/>
      <c r="T489" s="559"/>
      <c r="U489" s="559"/>
      <c r="V489" s="560"/>
      <c r="W489" s="37" t="s">
        <v>71</v>
      </c>
      <c r="X489" s="551">
        <f>IFERROR(X487/H487,"0")+IFERROR(X488/H488,"0")</f>
        <v>4.4444444444444446</v>
      </c>
      <c r="Y489" s="551">
        <f>IFERROR(Y487/H487,"0")+IFERROR(Y488/H488,"0")</f>
        <v>5</v>
      </c>
      <c r="Z489" s="551">
        <f>IFERROR(IF(Z487="",0,Z487),"0")+IFERROR(IF(Z488="",0,Z488),"0")</f>
        <v>9.4899999999999998E-2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70</v>
      </c>
      <c r="Q490" s="559"/>
      <c r="R490" s="559"/>
      <c r="S490" s="559"/>
      <c r="T490" s="559"/>
      <c r="U490" s="559"/>
      <c r="V490" s="560"/>
      <c r="W490" s="37" t="s">
        <v>68</v>
      </c>
      <c r="X490" s="551">
        <f>IFERROR(SUM(X487:X488),"0")</f>
        <v>40</v>
      </c>
      <c r="Y490" s="551">
        <f>IFERROR(SUM(Y487:Y488),"0")</f>
        <v>45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70</v>
      </c>
      <c r="Q494" s="559"/>
      <c r="R494" s="559"/>
      <c r="S494" s="559"/>
      <c r="T494" s="559"/>
      <c r="U494" s="559"/>
      <c r="V494" s="560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70</v>
      </c>
      <c r="Q495" s="559"/>
      <c r="R495" s="559"/>
      <c r="S495" s="559"/>
      <c r="T495" s="559"/>
      <c r="U495" s="559"/>
      <c r="V495" s="560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753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0" t="s">
        <v>756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70</v>
      </c>
      <c r="Q499" s="559"/>
      <c r="R499" s="559"/>
      <c r="S499" s="559"/>
      <c r="T499" s="559"/>
      <c r="U499" s="559"/>
      <c r="V499" s="560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70</v>
      </c>
      <c r="Q500" s="559"/>
      <c r="R500" s="559"/>
      <c r="S500" s="559"/>
      <c r="T500" s="559"/>
      <c r="U500" s="559"/>
      <c r="V500" s="560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5923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6047.11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6213.254212847075</v>
      </c>
      <c r="Y502" s="551">
        <f>IFERROR(SUM(BN22:BN498),"0")</f>
        <v>6344.6019999999999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10</v>
      </c>
      <c r="Y503" s="38">
        <f>ROUNDUP(SUM(BP22:BP498),0)</f>
        <v>10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6463.254212847075</v>
      </c>
      <c r="Y504" s="551">
        <f>GrossWeightTotalR+PalletQtyTotalR*25</f>
        <v>6594.6019999999999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904.20913732340364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926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10.926909999999999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4"/>
      <c r="E508" s="664"/>
      <c r="F508" s="664"/>
      <c r="G508" s="664"/>
      <c r="H508" s="665"/>
      <c r="I508" s="579" t="s">
        <v>250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535</v>
      </c>
      <c r="U508" s="665"/>
      <c r="V508" s="579" t="s">
        <v>591</v>
      </c>
      <c r="W508" s="664"/>
      <c r="X508" s="664"/>
      <c r="Y508" s="665"/>
      <c r="Z508" s="546" t="s">
        <v>647</v>
      </c>
      <c r="AA508" s="579" t="s">
        <v>714</v>
      </c>
      <c r="AB508" s="665"/>
      <c r="AC508" s="52"/>
      <c r="AF508" s="547"/>
    </row>
    <row r="509" spans="1:68" ht="14.25" customHeight="1" thickTop="1" x14ac:dyDescent="0.2">
      <c r="A509" s="607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25.3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10.8</v>
      </c>
      <c r="E511" s="46">
        <f>IFERROR(Y87*1,"0")+IFERROR(Y88*1,"0")+IFERROR(Y89*1,"0")+IFERROR(Y93*1,"0")+IFERROR(Y94*1,"0")+IFERROR(Y95*1,"0")+IFERROR(Y96*1,"0")+IFERROR(Y97*1,"0")</f>
        <v>150.30000000000001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317.70000000000005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208.44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1182.3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60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189.75000000000003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3426</v>
      </c>
      <c r="U511" s="46">
        <f>IFERROR(Y367*1,"0")+IFERROR(Y368*1,"0")+IFERROR(Y369*1,"0")+IFERROR(Y373*1,"0")+IFERROR(Y377*1,"0")+IFERROR(Y378*1,"0")+IFERROR(Y382*1,"0")</f>
        <v>207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43.2</v>
      </c>
      <c r="W511" s="46">
        <f>IFERROR(Y407*1,"0")+IFERROR(Y411*1,"0")+IFERROR(Y412*1,"0")+IFERROR(Y413*1,"0")+IFERROR(Y414*1,"0")</f>
        <v>48.6</v>
      </c>
      <c r="X511" s="46">
        <f>IFERROR(Y419*1,"0")</f>
        <v>6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126.72000000000001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45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0,83"/>
        <filter val="1 065,00"/>
        <filter val="1,00"/>
        <filter val="1,67"/>
        <filter val="10"/>
        <filter val="10,00"/>
        <filter val="10,23"/>
        <filter val="103,00"/>
        <filter val="106,00"/>
        <filter val="11,74"/>
        <filter val="113,52"/>
        <filter val="114,00"/>
        <filter val="119,00"/>
        <filter val="12,00"/>
        <filter val="124,00"/>
        <filter val="136,00"/>
        <filter val="144,00"/>
        <filter val="146,00"/>
        <filter val="16,30"/>
        <filter val="162,00"/>
        <filter val="17,00"/>
        <filter val="177,00"/>
        <filter val="179,00"/>
        <filter val="187,00"/>
        <filter val="195,00"/>
        <filter val="199,00"/>
        <filter val="2,00"/>
        <filter val="2,53"/>
        <filter val="2,66"/>
        <filter val="20,00"/>
        <filter val="210,40"/>
        <filter val="22,11"/>
        <filter val="22,45"/>
        <filter val="23,00"/>
        <filter val="24,58"/>
        <filter val="25,76"/>
        <filter val="26,00"/>
        <filter val="27,00"/>
        <filter val="275,09"/>
        <filter val="281,00"/>
        <filter val="29,00"/>
        <filter val="3 156,00"/>
        <filter val="3,00"/>
        <filter val="3,22"/>
        <filter val="37,00"/>
        <filter val="38,00"/>
        <filter val="4,17"/>
        <filter val="4,44"/>
        <filter val="4,92"/>
        <filter val="40,00"/>
        <filter val="44,00"/>
        <filter val="46,00"/>
        <filter val="485,00"/>
        <filter val="5 923,00"/>
        <filter val="5,00"/>
        <filter val="50,79"/>
        <filter val="51,36"/>
        <filter val="54,00"/>
        <filter val="55,00"/>
        <filter val="59,00"/>
        <filter val="6 213,25"/>
        <filter val="6 463,25"/>
        <filter val="666,00"/>
        <filter val="69,00"/>
        <filter val="7,00"/>
        <filter val="7,01"/>
        <filter val="7,04"/>
        <filter val="7,60"/>
        <filter val="76,00"/>
        <filter val="79,00"/>
        <filter val="8,00"/>
        <filter val="8,52"/>
        <filter val="83,00"/>
        <filter val="846,00"/>
        <filter val="86,00"/>
        <filter val="89,00"/>
        <filter val="9,00"/>
        <filter val="9,89"/>
        <filter val="904,21"/>
        <filter val="96,00"/>
        <filter val="964,0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