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3163C0B-ECC5-4997-B5F6-CC45313912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BP493" i="1" s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BP172" i="1" s="1"/>
  <c r="P172" i="1"/>
  <c r="X170" i="1"/>
  <c r="X169" i="1"/>
  <c r="BO168" i="1"/>
  <c r="BM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O148" i="1"/>
  <c r="BM148" i="1"/>
  <c r="Y148" i="1"/>
  <c r="Z148" i="1" s="1"/>
  <c r="P148" i="1"/>
  <c r="X146" i="1"/>
  <c r="X145" i="1"/>
  <c r="BO144" i="1"/>
  <c r="BM144" i="1"/>
  <c r="Y144" i="1"/>
  <c r="Y145" i="1" s="1"/>
  <c r="P144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X131" i="1"/>
  <c r="X130" i="1"/>
  <c r="BO129" i="1"/>
  <c r="BM129" i="1"/>
  <c r="Y129" i="1"/>
  <c r="BP129" i="1" s="1"/>
  <c r="P129" i="1"/>
  <c r="BO128" i="1"/>
  <c r="BM128" i="1"/>
  <c r="Y128" i="1"/>
  <c r="P128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X120" i="1"/>
  <c r="X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Z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X501" i="1" l="1"/>
  <c r="Y32" i="1"/>
  <c r="Z42" i="1"/>
  <c r="BN42" i="1"/>
  <c r="D511" i="1"/>
  <c r="Z61" i="1"/>
  <c r="BN61" i="1"/>
  <c r="BP61" i="1"/>
  <c r="Y71" i="1"/>
  <c r="Z116" i="1"/>
  <c r="BN116" i="1"/>
  <c r="Z133" i="1"/>
  <c r="BN133" i="1"/>
  <c r="Z162" i="1"/>
  <c r="BN162" i="1"/>
  <c r="Z172" i="1"/>
  <c r="BN172" i="1"/>
  <c r="Z195" i="1"/>
  <c r="BN195" i="1"/>
  <c r="Z207" i="1"/>
  <c r="BN207" i="1"/>
  <c r="Z223" i="1"/>
  <c r="BN223" i="1"/>
  <c r="Z226" i="1"/>
  <c r="BN226" i="1"/>
  <c r="Z245" i="1"/>
  <c r="BN245" i="1"/>
  <c r="Z254" i="1"/>
  <c r="BN254" i="1"/>
  <c r="Z297" i="1"/>
  <c r="BN297" i="1"/>
  <c r="Z309" i="1"/>
  <c r="BN309" i="1"/>
  <c r="Z329" i="1"/>
  <c r="BN329" i="1"/>
  <c r="Z342" i="1"/>
  <c r="BN342" i="1"/>
  <c r="Z352" i="1"/>
  <c r="BN352" i="1"/>
  <c r="Z369" i="1"/>
  <c r="BN369" i="1"/>
  <c r="Z393" i="1"/>
  <c r="BN393" i="1"/>
  <c r="Z412" i="1"/>
  <c r="BN412" i="1"/>
  <c r="Z448" i="1"/>
  <c r="BN448" i="1"/>
  <c r="Z462" i="1"/>
  <c r="BN462" i="1"/>
  <c r="Z493" i="1"/>
  <c r="BN493" i="1"/>
  <c r="F9" i="1"/>
  <c r="F10" i="1"/>
  <c r="Z22" i="1"/>
  <c r="Z23" i="1" s="1"/>
  <c r="BN22" i="1"/>
  <c r="BP22" i="1"/>
  <c r="Z26" i="1"/>
  <c r="BN26" i="1"/>
  <c r="BP26" i="1"/>
  <c r="Z30" i="1"/>
  <c r="BN30" i="1"/>
  <c r="C511" i="1"/>
  <c r="Z53" i="1"/>
  <c r="BN53" i="1"/>
  <c r="Z57" i="1"/>
  <c r="BN57" i="1"/>
  <c r="Z63" i="1"/>
  <c r="BN63" i="1"/>
  <c r="Z69" i="1"/>
  <c r="BN69" i="1"/>
  <c r="Z75" i="1"/>
  <c r="BN75" i="1"/>
  <c r="Z81" i="1"/>
  <c r="BN81" i="1"/>
  <c r="BP81" i="1"/>
  <c r="Z95" i="1"/>
  <c r="BN95" i="1"/>
  <c r="Z102" i="1"/>
  <c r="BN102" i="1"/>
  <c r="Z110" i="1"/>
  <c r="BN110" i="1"/>
  <c r="Z118" i="1"/>
  <c r="BN118" i="1"/>
  <c r="Z129" i="1"/>
  <c r="BN129" i="1"/>
  <c r="Y135" i="1"/>
  <c r="Z139" i="1"/>
  <c r="BN139" i="1"/>
  <c r="Z144" i="1"/>
  <c r="Z145" i="1" s="1"/>
  <c r="BN144" i="1"/>
  <c r="BP144" i="1"/>
  <c r="BP164" i="1"/>
  <c r="BN164" i="1"/>
  <c r="Z164" i="1"/>
  <c r="BP174" i="1"/>
  <c r="BN174" i="1"/>
  <c r="Z174" i="1"/>
  <c r="Y180" i="1"/>
  <c r="Y179" i="1"/>
  <c r="BP178" i="1"/>
  <c r="BN178" i="1"/>
  <c r="Z178" i="1"/>
  <c r="Z179" i="1" s="1"/>
  <c r="BP183" i="1"/>
  <c r="BN183" i="1"/>
  <c r="Z183" i="1"/>
  <c r="BP197" i="1"/>
  <c r="BN197" i="1"/>
  <c r="Z197" i="1"/>
  <c r="BP210" i="1"/>
  <c r="BN210" i="1"/>
  <c r="Z210" i="1"/>
  <c r="BP228" i="1"/>
  <c r="BN228" i="1"/>
  <c r="Z228" i="1"/>
  <c r="Y240" i="1"/>
  <c r="Y239" i="1"/>
  <c r="BP238" i="1"/>
  <c r="BN238" i="1"/>
  <c r="Z238" i="1"/>
  <c r="Z239" i="1" s="1"/>
  <c r="Y247" i="1"/>
  <c r="BP242" i="1"/>
  <c r="BN242" i="1"/>
  <c r="Z242" i="1"/>
  <c r="Y246" i="1"/>
  <c r="BP252" i="1"/>
  <c r="BN252" i="1"/>
  <c r="Z252" i="1"/>
  <c r="BP260" i="1"/>
  <c r="BN260" i="1"/>
  <c r="Z260" i="1"/>
  <c r="BP291" i="1"/>
  <c r="BN291" i="1"/>
  <c r="Z291" i="1"/>
  <c r="BP307" i="1"/>
  <c r="BN307" i="1"/>
  <c r="Z307" i="1"/>
  <c r="BP320" i="1"/>
  <c r="BN320" i="1"/>
  <c r="Z320" i="1"/>
  <c r="Y331" i="1"/>
  <c r="BP327" i="1"/>
  <c r="BN327" i="1"/>
  <c r="Z327" i="1"/>
  <c r="Y330" i="1"/>
  <c r="J9" i="1"/>
  <c r="Z73" i="1"/>
  <c r="BN73" i="1"/>
  <c r="Z77" i="1"/>
  <c r="BN77" i="1"/>
  <c r="Z88" i="1"/>
  <c r="BN88" i="1"/>
  <c r="Z93" i="1"/>
  <c r="BN93" i="1"/>
  <c r="Z97" i="1"/>
  <c r="BN97" i="1"/>
  <c r="BN104" i="1"/>
  <c r="BP148" i="1"/>
  <c r="BN148" i="1"/>
  <c r="Y157" i="1"/>
  <c r="BP156" i="1"/>
  <c r="BN156" i="1"/>
  <c r="Z156" i="1"/>
  <c r="Z157" i="1" s="1"/>
  <c r="Y170" i="1"/>
  <c r="BP160" i="1"/>
  <c r="BN160" i="1"/>
  <c r="Z160" i="1"/>
  <c r="BP168" i="1"/>
  <c r="BN168" i="1"/>
  <c r="Z168" i="1"/>
  <c r="Y201" i="1"/>
  <c r="BP193" i="1"/>
  <c r="BN193" i="1"/>
  <c r="Z193" i="1"/>
  <c r="BP205" i="1"/>
  <c r="BN205" i="1"/>
  <c r="Z205" i="1"/>
  <c r="Y218" i="1"/>
  <c r="BP216" i="1"/>
  <c r="BN216" i="1"/>
  <c r="Z216" i="1"/>
  <c r="BP229" i="1"/>
  <c r="BN229" i="1"/>
  <c r="Z229" i="1"/>
  <c r="BP243" i="1"/>
  <c r="BN243" i="1"/>
  <c r="Z243" i="1"/>
  <c r="BP259" i="1"/>
  <c r="BN259" i="1"/>
  <c r="Z259" i="1"/>
  <c r="BP268" i="1"/>
  <c r="BN268" i="1"/>
  <c r="Z268" i="1"/>
  <c r="BP299" i="1"/>
  <c r="BN299" i="1"/>
  <c r="Z299" i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Y176" i="1"/>
  <c r="Y175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W511" i="1"/>
  <c r="BP432" i="1"/>
  <c r="BN432" i="1"/>
  <c r="Z432" i="1"/>
  <c r="BP437" i="1"/>
  <c r="BN437" i="1"/>
  <c r="Z437" i="1"/>
  <c r="BP446" i="1"/>
  <c r="BN446" i="1"/>
  <c r="Z446" i="1"/>
  <c r="BP456" i="1"/>
  <c r="BN456" i="1"/>
  <c r="Z456" i="1"/>
  <c r="BP476" i="1"/>
  <c r="BN476" i="1"/>
  <c r="Z476" i="1"/>
  <c r="Y489" i="1"/>
  <c r="BP487" i="1"/>
  <c r="BN487" i="1"/>
  <c r="Z487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Y33" i="1"/>
  <c r="Y37" i="1"/>
  <c r="Y45" i="1"/>
  <c r="Y49" i="1"/>
  <c r="Y58" i="1"/>
  <c r="Y64" i="1"/>
  <c r="Y70" i="1"/>
  <c r="BP76" i="1"/>
  <c r="BN76" i="1"/>
  <c r="Z76" i="1"/>
  <c r="BP89" i="1"/>
  <c r="BN89" i="1"/>
  <c r="Z89" i="1"/>
  <c r="Y91" i="1"/>
  <c r="BP94" i="1"/>
  <c r="BN94" i="1"/>
  <c r="Z94" i="1"/>
  <c r="Y98" i="1"/>
  <c r="BP103" i="1"/>
  <c r="BN103" i="1"/>
  <c r="Z103" i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Z124" i="1" s="1"/>
  <c r="Y125" i="1"/>
  <c r="G511" i="1"/>
  <c r="Y131" i="1"/>
  <c r="BP128" i="1"/>
  <c r="BN128" i="1"/>
  <c r="Z128" i="1"/>
  <c r="Z151" i="1"/>
  <c r="BP149" i="1"/>
  <c r="BN149" i="1"/>
  <c r="Z149" i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7" i="1"/>
  <c r="BN227" i="1"/>
  <c r="Z227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Y370" i="1"/>
  <c r="F511" i="1"/>
  <c r="H9" i="1"/>
  <c r="B511" i="1"/>
  <c r="X502" i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Z74" i="1"/>
  <c r="BN74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9" i="1"/>
  <c r="BP96" i="1"/>
  <c r="BN96" i="1"/>
  <c r="Z96" i="1"/>
  <c r="Z98" i="1" s="1"/>
  <c r="Y106" i="1"/>
  <c r="BP105" i="1"/>
  <c r="BN105" i="1"/>
  <c r="Z105" i="1"/>
  <c r="Z106" i="1" s="1"/>
  <c r="Y107" i="1"/>
  <c r="Y112" i="1"/>
  <c r="BP109" i="1"/>
  <c r="BN109" i="1"/>
  <c r="Z109" i="1"/>
  <c r="BP117" i="1"/>
  <c r="BN117" i="1"/>
  <c r="Z117" i="1"/>
  <c r="Y124" i="1"/>
  <c r="Y130" i="1"/>
  <c r="BP134" i="1"/>
  <c r="BN134" i="1"/>
  <c r="Z134" i="1"/>
  <c r="Y136" i="1"/>
  <c r="Y141" i="1"/>
  <c r="BP138" i="1"/>
  <c r="BN138" i="1"/>
  <c r="Z138" i="1"/>
  <c r="Z140" i="1" s="1"/>
  <c r="Y152" i="1"/>
  <c r="Y151" i="1"/>
  <c r="BP161" i="1"/>
  <c r="BN161" i="1"/>
  <c r="Z161" i="1"/>
  <c r="BP165" i="1"/>
  <c r="BN165" i="1"/>
  <c r="Z165" i="1"/>
  <c r="Y169" i="1"/>
  <c r="BP173" i="1"/>
  <c r="BN173" i="1"/>
  <c r="Z173" i="1"/>
  <c r="Z175" i="1" s="1"/>
  <c r="Y190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l="1"/>
  <c r="Z479" i="1"/>
  <c r="Z349" i="1"/>
  <c r="Z330" i="1"/>
  <c r="Z317" i="1"/>
  <c r="Z218" i="1"/>
  <c r="Z135" i="1"/>
  <c r="Z78" i="1"/>
  <c r="Z370" i="1"/>
  <c r="Z263" i="1"/>
  <c r="Z130" i="1"/>
  <c r="Z464" i="1"/>
  <c r="Z458" i="1"/>
  <c r="Z443" i="1"/>
  <c r="Z311" i="1"/>
  <c r="Z169" i="1"/>
  <c r="Z255" i="1"/>
  <c r="Y505" i="1"/>
  <c r="Y502" i="1"/>
  <c r="Y503" i="1"/>
  <c r="Z32" i="1"/>
  <c r="X504" i="1"/>
  <c r="Z473" i="1"/>
  <c r="Z398" i="1"/>
  <c r="Z303" i="1"/>
  <c r="Z293" i="1"/>
  <c r="Z415" i="1"/>
  <c r="Z231" i="1"/>
  <c r="Z112" i="1"/>
  <c r="Z44" i="1"/>
  <c r="Y501" i="1"/>
  <c r="Z213" i="1"/>
  <c r="Z119" i="1"/>
  <c r="Z506" i="1" l="1"/>
  <c r="Y504" i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<sst xmlns="http://schemas.openxmlformats.org/spreadsheetml/2006/main" count="2210" uniqueCount="806">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</sst>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5"/>
      <c r="F1" s="585"/>
      <c r="G1" s="12" t="s">
        <v>1</v>
      </c>
      <c r="H1" s="624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6" t="s">
        <v>8</v>
      </c>
      <c r="B5" s="593"/>
      <c r="C5" s="594"/>
      <c r="D5" s="721"/>
      <c r="E5" s="722"/>
      <c r="F5" s="850" t="s">
        <v>9</v>
      </c>
      <c r="G5" s="594"/>
      <c r="H5" s="721" t="s">
        <v>805</v>
      </c>
      <c r="I5" s="799"/>
      <c r="J5" s="799"/>
      <c r="K5" s="799"/>
      <c r="L5" s="799"/>
      <c r="M5" s="722"/>
      <c r="N5" s="58"/>
      <c r="P5" s="24" t="s">
        <v>10</v>
      </c>
      <c r="Q5" s="856">
        <v>45908</v>
      </c>
      <c r="R5" s="674"/>
      <c r="T5" s="718" t="s">
        <v>11</v>
      </c>
      <c r="U5" s="712"/>
      <c r="V5" s="720" t="s">
        <v>12</v>
      </c>
      <c r="W5" s="674"/>
      <c r="AB5" s="51"/>
      <c r="AC5" s="51"/>
      <c r="AD5" s="51"/>
      <c r="AE5" s="51"/>
    </row>
    <row r="6" spans="1:32" s="543" customFormat="1" ht="24" customHeight="1" x14ac:dyDescent="0.2">
      <c r="A6" s="646" t="s">
        <v>13</v>
      </c>
      <c r="B6" s="593"/>
      <c r="C6" s="594"/>
      <c r="D6" s="802" t="s">
        <v>14</v>
      </c>
      <c r="E6" s="803"/>
      <c r="F6" s="803"/>
      <c r="G6" s="803"/>
      <c r="H6" s="803"/>
      <c r="I6" s="803"/>
      <c r="J6" s="803"/>
      <c r="K6" s="803"/>
      <c r="L6" s="803"/>
      <c r="M6" s="674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Понедельник</v>
      </c>
      <c r="R6" s="554"/>
      <c r="T6" s="711" t="s">
        <v>16</v>
      </c>
      <c r="U6" s="712"/>
      <c r="V6" s="779" t="s">
        <v>17</v>
      </c>
      <c r="W6" s="62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723" t="str">
        <f>IFERROR(VLOOKUP(DeliveryAddress,Table,3,0),1)</f>
        <v>4</v>
      </c>
      <c r="E7" s="724"/>
      <c r="F7" s="724"/>
      <c r="G7" s="724"/>
      <c r="H7" s="724"/>
      <c r="I7" s="724"/>
      <c r="J7" s="724"/>
      <c r="K7" s="724"/>
      <c r="L7" s="724"/>
      <c r="M7" s="648"/>
      <c r="N7" s="60"/>
      <c r="P7" s="24"/>
      <c r="Q7" s="42"/>
      <c r="R7" s="42"/>
      <c r="T7" s="562"/>
      <c r="U7" s="712"/>
      <c r="V7" s="780"/>
      <c r="W7" s="781"/>
      <c r="AB7" s="51"/>
      <c r="AC7" s="51"/>
      <c r="AD7" s="51"/>
      <c r="AE7" s="51"/>
    </row>
    <row r="8" spans="1:32" s="543" customFormat="1" ht="25.5" customHeight="1" x14ac:dyDescent="0.2">
      <c r="A8" s="871" t="s">
        <v>18</v>
      </c>
      <c r="B8" s="559"/>
      <c r="C8" s="560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47">
        <v>0.45833333333333331</v>
      </c>
      <c r="R8" s="648"/>
      <c r="T8" s="562"/>
      <c r="U8" s="712"/>
      <c r="V8" s="780"/>
      <c r="W8" s="781"/>
      <c r="AB8" s="51"/>
      <c r="AC8" s="51"/>
      <c r="AD8" s="51"/>
      <c r="AE8" s="51"/>
    </row>
    <row r="9" spans="1:32" s="543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716"/>
      <c r="E9" s="620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20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0"/>
      <c r="L9" s="620"/>
      <c r="M9" s="620"/>
      <c r="N9" s="541"/>
      <c r="P9" s="26" t="s">
        <v>20</v>
      </c>
      <c r="Q9" s="671"/>
      <c r="R9" s="672"/>
      <c r="T9" s="562"/>
      <c r="U9" s="712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716"/>
      <c r="E10" s="620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71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21</v>
      </c>
      <c r="Q10" s="713"/>
      <c r="R10" s="714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14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0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47"/>
      <c r="R12" s="648"/>
      <c r="S12" s="23"/>
      <c r="U12" s="24"/>
      <c r="V12" s="585"/>
      <c r="W12" s="562"/>
      <c r="AB12" s="51"/>
      <c r="AC12" s="51"/>
      <c r="AD12" s="51"/>
      <c r="AE12" s="51"/>
    </row>
    <row r="13" spans="1:32" s="543" customFormat="1" ht="23.25" customHeight="1" x14ac:dyDescent="0.2">
      <c r="A13" s="700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14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0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43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1" t="s">
        <v>34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1" t="s">
        <v>37</v>
      </c>
      <c r="D17" s="596" t="s">
        <v>38</v>
      </c>
      <c r="E17" s="65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9"/>
      <c r="R17" s="649"/>
      <c r="S17" s="649"/>
      <c r="T17" s="650"/>
      <c r="U17" s="870" t="s">
        <v>50</v>
      </c>
      <c r="V17" s="594"/>
      <c r="W17" s="596" t="s">
        <v>51</v>
      </c>
      <c r="X17" s="596" t="s">
        <v>52</v>
      </c>
      <c r="Y17" s="877" t="s">
        <v>53</v>
      </c>
      <c r="Z17" s="794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5"/>
      <c r="AF17" s="846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51"/>
      <c r="E18" s="65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97"/>
      <c r="X18" s="597"/>
      <c r="Y18" s="878"/>
      <c r="Z18" s="795"/>
      <c r="AA18" s="770"/>
      <c r="AB18" s="770"/>
      <c r="AC18" s="770"/>
      <c r="AD18" s="847"/>
      <c r="AE18" s="848"/>
      <c r="AF18" s="849"/>
      <c r="AG18" s="66"/>
      <c r="BD18" s="65"/>
    </row>
    <row r="19" spans="1:68" ht="27.75" hidden="1" customHeight="1" x14ac:dyDescent="0.2">
      <c r="A19" s="604" t="s">
        <v>62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48"/>
      <c r="AB19" s="48"/>
      <c r="AC19" s="48"/>
    </row>
    <row r="20" spans="1:68" ht="16.5" hidden="1" customHeight="1" x14ac:dyDescent="0.25">
      <c r="A20" s="571" t="s">
        <v>62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hidden="1" customHeight="1" x14ac:dyDescent="0.25">
      <c r="A21" s="561" t="s">
        <v>63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9"/>
      <c r="P23" s="558" t="s">
        <v>70</v>
      </c>
      <c r="Q23" s="559"/>
      <c r="R23" s="559"/>
      <c r="S23" s="559"/>
      <c r="T23" s="559"/>
      <c r="U23" s="559"/>
      <c r="V23" s="560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9"/>
      <c r="P24" s="558" t="s">
        <v>70</v>
      </c>
      <c r="Q24" s="559"/>
      <c r="R24" s="559"/>
      <c r="S24" s="559"/>
      <c r="T24" s="559"/>
      <c r="U24" s="559"/>
      <c r="V24" s="560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1" t="s">
        <v>72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9"/>
      <c r="P32" s="558" t="s">
        <v>70</v>
      </c>
      <c r="Q32" s="559"/>
      <c r="R32" s="559"/>
      <c r="S32" s="559"/>
      <c r="T32" s="559"/>
      <c r="U32" s="559"/>
      <c r="V32" s="560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9"/>
      <c r="P33" s="558" t="s">
        <v>70</v>
      </c>
      <c r="Q33" s="559"/>
      <c r="R33" s="559"/>
      <c r="S33" s="559"/>
      <c r="T33" s="559"/>
      <c r="U33" s="559"/>
      <c r="V33" s="560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1" t="s">
        <v>94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9"/>
      <c r="P36" s="558" t="s">
        <v>70</v>
      </c>
      <c r="Q36" s="559"/>
      <c r="R36" s="559"/>
      <c r="S36" s="559"/>
      <c r="T36" s="559"/>
      <c r="U36" s="559"/>
      <c r="V36" s="560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9"/>
      <c r="P37" s="558" t="s">
        <v>70</v>
      </c>
      <c r="Q37" s="559"/>
      <c r="R37" s="559"/>
      <c r="S37" s="559"/>
      <c r="T37" s="559"/>
      <c r="U37" s="559"/>
      <c r="V37" s="560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04" t="s">
        <v>100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48"/>
      <c r="AB38" s="48"/>
      <c r="AC38" s="48"/>
    </row>
    <row r="39" spans="1:68" ht="16.5" hidden="1" customHeight="1" x14ac:dyDescent="0.25">
      <c r="A39" s="571" t="s">
        <v>101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hidden="1" customHeight="1" x14ac:dyDescent="0.25">
      <c r="A40" s="561" t="s">
        <v>102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68</v>
      </c>
      <c r="X41" s="549">
        <v>46</v>
      </c>
      <c r="Y41" s="550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47.852777777777767</v>
      </c>
      <c r="BN41" s="64">
        <f>IFERROR(Y41*I41/H41,"0")</f>
        <v>56.17499999999999</v>
      </c>
      <c r="BO41" s="64">
        <f>IFERROR(1/J41*(X41/H41),"0")</f>
        <v>6.6550925925925916E-2</v>
      </c>
      <c r="BP41" s="64">
        <f>IFERROR(1/J41*(Y41/H41),"0")</f>
        <v>7.8125E-2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9"/>
      <c r="P44" s="558" t="s">
        <v>70</v>
      </c>
      <c r="Q44" s="559"/>
      <c r="R44" s="559"/>
      <c r="S44" s="559"/>
      <c r="T44" s="559"/>
      <c r="U44" s="559"/>
      <c r="V44" s="560"/>
      <c r="W44" s="37" t="s">
        <v>71</v>
      </c>
      <c r="X44" s="551">
        <f>IFERROR(X41/H41,"0")+IFERROR(X42/H42,"0")+IFERROR(X43/H43,"0")</f>
        <v>4.2592592592592586</v>
      </c>
      <c r="Y44" s="551">
        <f>IFERROR(Y41/H41,"0")+IFERROR(Y42/H42,"0")+IFERROR(Y43/H43,"0")</f>
        <v>5</v>
      </c>
      <c r="Z44" s="551">
        <f>IFERROR(IF(Z41="",0,Z41),"0")+IFERROR(IF(Z42="",0,Z42),"0")+IFERROR(IF(Z43="",0,Z43),"0")</f>
        <v>9.4899999999999998E-2</v>
      </c>
      <c r="AA44" s="552"/>
      <c r="AB44" s="552"/>
      <c r="AC44" s="552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9"/>
      <c r="P45" s="558" t="s">
        <v>70</v>
      </c>
      <c r="Q45" s="559"/>
      <c r="R45" s="559"/>
      <c r="S45" s="559"/>
      <c r="T45" s="559"/>
      <c r="U45" s="559"/>
      <c r="V45" s="560"/>
      <c r="W45" s="37" t="s">
        <v>68</v>
      </c>
      <c r="X45" s="551">
        <f>IFERROR(SUM(X41:X43),"0")</f>
        <v>46</v>
      </c>
      <c r="Y45" s="551">
        <f>IFERROR(SUM(Y41:Y43),"0")</f>
        <v>54</v>
      </c>
      <c r="Z45" s="37"/>
      <c r="AA45" s="552"/>
      <c r="AB45" s="552"/>
      <c r="AC45" s="552"/>
    </row>
    <row r="46" spans="1:68" ht="14.25" hidden="1" customHeight="1" x14ac:dyDescent="0.25">
      <c r="A46" s="561" t="s">
        <v>72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9"/>
      <c r="P48" s="558" t="s">
        <v>70</v>
      </c>
      <c r="Q48" s="559"/>
      <c r="R48" s="559"/>
      <c r="S48" s="559"/>
      <c r="T48" s="559"/>
      <c r="U48" s="559"/>
      <c r="V48" s="560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9"/>
      <c r="P49" s="558" t="s">
        <v>70</v>
      </c>
      <c r="Q49" s="559"/>
      <c r="R49" s="559"/>
      <c r="S49" s="559"/>
      <c r="T49" s="559"/>
      <c r="U49" s="559"/>
      <c r="V49" s="560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116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hidden="1" customHeight="1" x14ac:dyDescent="0.25">
      <c r="A51" s="561" t="s">
        <v>102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5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8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9"/>
      <c r="P58" s="558" t="s">
        <v>70</v>
      </c>
      <c r="Q58" s="559"/>
      <c r="R58" s="559"/>
      <c r="S58" s="559"/>
      <c r="T58" s="559"/>
      <c r="U58" s="559"/>
      <c r="V58" s="560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9"/>
      <c r="P59" s="558" t="s">
        <v>70</v>
      </c>
      <c r="Q59" s="559"/>
      <c r="R59" s="559"/>
      <c r="S59" s="559"/>
      <c r="T59" s="559"/>
      <c r="U59" s="559"/>
      <c r="V59" s="560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61" t="s">
        <v>134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68</v>
      </c>
      <c r="X61" s="549">
        <v>18</v>
      </c>
      <c r="Y61" s="550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18.724999999999998</v>
      </c>
      <c r="BN61" s="64">
        <f>IFERROR(Y61*I61/H61,"0")</f>
        <v>22.47</v>
      </c>
      <c r="BO61" s="64">
        <f>IFERROR(1/J61*(X61/H61),"0")</f>
        <v>2.6041666666666664E-2</v>
      </c>
      <c r="BP61" s="64">
        <f>IFERROR(1/J61*(Y61/H61),"0")</f>
        <v>3.125E-2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8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9"/>
      <c r="P64" s="558" t="s">
        <v>70</v>
      </c>
      <c r="Q64" s="559"/>
      <c r="R64" s="559"/>
      <c r="S64" s="559"/>
      <c r="T64" s="559"/>
      <c r="U64" s="559"/>
      <c r="V64" s="560"/>
      <c r="W64" s="37" t="s">
        <v>71</v>
      </c>
      <c r="X64" s="551">
        <f>IFERROR(X61/H61,"0")+IFERROR(X62/H62,"0")+IFERROR(X63/H63,"0")</f>
        <v>1.6666666666666665</v>
      </c>
      <c r="Y64" s="551">
        <f>IFERROR(Y61/H61,"0")+IFERROR(Y62/H62,"0")+IFERROR(Y63/H63,"0")</f>
        <v>2</v>
      </c>
      <c r="Z64" s="551">
        <f>IFERROR(IF(Z61="",0,Z61),"0")+IFERROR(IF(Z62="",0,Z62),"0")+IFERROR(IF(Z63="",0,Z63),"0")</f>
        <v>3.7960000000000001E-2</v>
      </c>
      <c r="AA64" s="552"/>
      <c r="AB64" s="552"/>
      <c r="AC64" s="552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9"/>
      <c r="P65" s="558" t="s">
        <v>70</v>
      </c>
      <c r="Q65" s="559"/>
      <c r="R65" s="559"/>
      <c r="S65" s="559"/>
      <c r="T65" s="559"/>
      <c r="U65" s="559"/>
      <c r="V65" s="560"/>
      <c r="W65" s="37" t="s">
        <v>68</v>
      </c>
      <c r="X65" s="551">
        <f>IFERROR(SUM(X61:X63),"0")</f>
        <v>18</v>
      </c>
      <c r="Y65" s="551">
        <f>IFERROR(SUM(Y61:Y63),"0")</f>
        <v>21.6</v>
      </c>
      <c r="Z65" s="37"/>
      <c r="AA65" s="552"/>
      <c r="AB65" s="552"/>
      <c r="AC65" s="552"/>
    </row>
    <row r="66" spans="1:68" ht="14.25" hidden="1" customHeight="1" x14ac:dyDescent="0.25">
      <c r="A66" s="561" t="s">
        <v>63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68</v>
      </c>
      <c r="X68" s="549">
        <v>26</v>
      </c>
      <c r="Y68" s="550">
        <f>IFERROR(IF(X68="",0,CEILING((X68/$H68),1)*$H68),"")</f>
        <v>27</v>
      </c>
      <c r="Z68" s="36">
        <f>IFERROR(IF(Y68=0,"",ROUNDUP(Y68/H68,0)*0.00502),"")</f>
        <v>7.5300000000000006E-2</v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27.444444444444443</v>
      </c>
      <c r="BN68" s="64">
        <f>IFERROR(Y68*I68/H68,"0")</f>
        <v>28.499999999999996</v>
      </c>
      <c r="BO68" s="64">
        <f>IFERROR(1/J68*(X68/H68),"0")</f>
        <v>6.1728395061728406E-2</v>
      </c>
      <c r="BP68" s="64">
        <f>IFERROR(1/J68*(Y68/H68),"0")</f>
        <v>6.4102564102564111E-2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8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9"/>
      <c r="P70" s="558" t="s">
        <v>70</v>
      </c>
      <c r="Q70" s="559"/>
      <c r="R70" s="559"/>
      <c r="S70" s="559"/>
      <c r="T70" s="559"/>
      <c r="U70" s="559"/>
      <c r="V70" s="560"/>
      <c r="W70" s="37" t="s">
        <v>71</v>
      </c>
      <c r="X70" s="551">
        <f>IFERROR(X67/H67,"0")+IFERROR(X68/H68,"0")+IFERROR(X69/H69,"0")</f>
        <v>14.444444444444445</v>
      </c>
      <c r="Y70" s="551">
        <f>IFERROR(Y67/H67,"0")+IFERROR(Y68/H68,"0")+IFERROR(Y69/H69,"0")</f>
        <v>15</v>
      </c>
      <c r="Z70" s="551">
        <f>IFERROR(IF(Z67="",0,Z67),"0")+IFERROR(IF(Z68="",0,Z68),"0")+IFERROR(IF(Z69="",0,Z69),"0")</f>
        <v>7.5300000000000006E-2</v>
      </c>
      <c r="AA70" s="552"/>
      <c r="AB70" s="552"/>
      <c r="AC70" s="552"/>
    </row>
    <row r="71" spans="1:68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9"/>
      <c r="P71" s="558" t="s">
        <v>70</v>
      </c>
      <c r="Q71" s="559"/>
      <c r="R71" s="559"/>
      <c r="S71" s="559"/>
      <c r="T71" s="559"/>
      <c r="U71" s="559"/>
      <c r="V71" s="560"/>
      <c r="W71" s="37" t="s">
        <v>68</v>
      </c>
      <c r="X71" s="551">
        <f>IFERROR(SUM(X67:X69),"0")</f>
        <v>26</v>
      </c>
      <c r="Y71" s="551">
        <f>IFERROR(SUM(Y67:Y69),"0")</f>
        <v>27</v>
      </c>
      <c r="Z71" s="37"/>
      <c r="AA71" s="552"/>
      <c r="AB71" s="552"/>
      <c r="AC71" s="552"/>
    </row>
    <row r="72" spans="1:68" ht="14.25" hidden="1" customHeight="1" x14ac:dyDescent="0.25">
      <c r="A72" s="561" t="s">
        <v>72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9"/>
      <c r="P78" s="558" t="s">
        <v>70</v>
      </c>
      <c r="Q78" s="559"/>
      <c r="R78" s="559"/>
      <c r="S78" s="559"/>
      <c r="T78" s="559"/>
      <c r="U78" s="559"/>
      <c r="V78" s="560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9"/>
      <c r="P79" s="558" t="s">
        <v>70</v>
      </c>
      <c r="Q79" s="559"/>
      <c r="R79" s="559"/>
      <c r="S79" s="559"/>
      <c r="T79" s="559"/>
      <c r="U79" s="559"/>
      <c r="V79" s="560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61" t="s">
        <v>164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68</v>
      </c>
      <c r="X81" s="549">
        <v>29</v>
      </c>
      <c r="Y81" s="550">
        <f>IFERROR(IF(X81="",0,CEILING((X81/$H81),1)*$H81),"")</f>
        <v>31.2</v>
      </c>
      <c r="Z81" s="36">
        <f>IFERROR(IF(Y81=0,"",ROUNDUP(Y81/H81,0)*0.01898),"")</f>
        <v>7.5920000000000001E-2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30.617307692307694</v>
      </c>
      <c r="BN81" s="64">
        <f>IFERROR(Y81*I81/H81,"0")</f>
        <v>32.94</v>
      </c>
      <c r="BO81" s="64">
        <f>IFERROR(1/J81*(X81/H81),"0")</f>
        <v>5.809294871794872E-2</v>
      </c>
      <c r="BP81" s="64">
        <f>IFERROR(1/J81*(Y81/H81),"0")</f>
        <v>6.25E-2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5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8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9"/>
      <c r="P83" s="558" t="s">
        <v>70</v>
      </c>
      <c r="Q83" s="559"/>
      <c r="R83" s="559"/>
      <c r="S83" s="559"/>
      <c r="T83" s="559"/>
      <c r="U83" s="559"/>
      <c r="V83" s="560"/>
      <c r="W83" s="37" t="s">
        <v>71</v>
      </c>
      <c r="X83" s="551">
        <f>IFERROR(X81/H81,"0")+IFERROR(X82/H82,"0")</f>
        <v>3.7179487179487181</v>
      </c>
      <c r="Y83" s="551">
        <f>IFERROR(Y81/H81,"0")+IFERROR(Y82/H82,"0")</f>
        <v>4</v>
      </c>
      <c r="Z83" s="551">
        <f>IFERROR(IF(Z81="",0,Z81),"0")+IFERROR(IF(Z82="",0,Z82),"0")</f>
        <v>7.5920000000000001E-2</v>
      </c>
      <c r="AA83" s="552"/>
      <c r="AB83" s="552"/>
      <c r="AC83" s="552"/>
    </row>
    <row r="84" spans="1:68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9"/>
      <c r="P84" s="558" t="s">
        <v>70</v>
      </c>
      <c r="Q84" s="559"/>
      <c r="R84" s="559"/>
      <c r="S84" s="559"/>
      <c r="T84" s="559"/>
      <c r="U84" s="559"/>
      <c r="V84" s="560"/>
      <c r="W84" s="37" t="s">
        <v>68</v>
      </c>
      <c r="X84" s="551">
        <f>IFERROR(SUM(X81:X82),"0")</f>
        <v>29</v>
      </c>
      <c r="Y84" s="551">
        <f>IFERROR(SUM(Y81:Y82),"0")</f>
        <v>31.2</v>
      </c>
      <c r="Z84" s="37"/>
      <c r="AA84" s="552"/>
      <c r="AB84" s="552"/>
      <c r="AC84" s="552"/>
    </row>
    <row r="85" spans="1:68" ht="16.5" hidden="1" customHeight="1" x14ac:dyDescent="0.25">
      <c r="A85" s="571" t="s">
        <v>171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hidden="1" customHeight="1" x14ac:dyDescent="0.25">
      <c r="A86" s="561" t="s">
        <v>102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68</v>
      </c>
      <c r="X87" s="549">
        <v>11</v>
      </c>
      <c r="Y87" s="550">
        <f>IFERROR(IF(X87="",0,CEILING((X87/$H87),1)*$H87),"")</f>
        <v>21.6</v>
      </c>
      <c r="Z87" s="36">
        <f>IFERROR(IF(Y87=0,"",ROUNDUP(Y87/H87,0)*0.01898),"")</f>
        <v>3.7960000000000001E-2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11.443055555555555</v>
      </c>
      <c r="BN87" s="64">
        <f>IFERROR(Y87*I87/H87,"0")</f>
        <v>22.47</v>
      </c>
      <c r="BO87" s="64">
        <f>IFERROR(1/J87*(X87/H87),"0")</f>
        <v>1.591435185185185E-2</v>
      </c>
      <c r="BP87" s="64">
        <f>IFERROR(1/J87*(Y87/H87),"0")</f>
        <v>3.125E-2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8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9"/>
      <c r="P90" s="558" t="s">
        <v>70</v>
      </c>
      <c r="Q90" s="559"/>
      <c r="R90" s="559"/>
      <c r="S90" s="559"/>
      <c r="T90" s="559"/>
      <c r="U90" s="559"/>
      <c r="V90" s="560"/>
      <c r="W90" s="37" t="s">
        <v>71</v>
      </c>
      <c r="X90" s="551">
        <f>IFERROR(X87/H87,"0")+IFERROR(X88/H88,"0")+IFERROR(X89/H89,"0")</f>
        <v>1.0185185185185184</v>
      </c>
      <c r="Y90" s="551">
        <f>IFERROR(Y87/H87,"0")+IFERROR(Y88/H88,"0")+IFERROR(Y89/H89,"0")</f>
        <v>2</v>
      </c>
      <c r="Z90" s="551">
        <f>IFERROR(IF(Z87="",0,Z87),"0")+IFERROR(IF(Z88="",0,Z88),"0")+IFERROR(IF(Z89="",0,Z89),"0")</f>
        <v>3.7960000000000001E-2</v>
      </c>
      <c r="AA90" s="552"/>
      <c r="AB90" s="552"/>
      <c r="AC90" s="552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9"/>
      <c r="P91" s="558" t="s">
        <v>70</v>
      </c>
      <c r="Q91" s="559"/>
      <c r="R91" s="559"/>
      <c r="S91" s="559"/>
      <c r="T91" s="559"/>
      <c r="U91" s="559"/>
      <c r="V91" s="560"/>
      <c r="W91" s="37" t="s">
        <v>68</v>
      </c>
      <c r="X91" s="551">
        <f>IFERROR(SUM(X87:X89),"0")</f>
        <v>11</v>
      </c>
      <c r="Y91" s="551">
        <f>IFERROR(SUM(Y87:Y89),"0")</f>
        <v>21.6</v>
      </c>
      <c r="Z91" s="37"/>
      <c r="AA91" s="552"/>
      <c r="AB91" s="552"/>
      <c r="AC91" s="552"/>
    </row>
    <row r="92" spans="1:68" ht="14.25" hidden="1" customHeight="1" x14ac:dyDescent="0.25">
      <c r="A92" s="561" t="s">
        <v>72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08" t="s">
        <v>181</v>
      </c>
      <c r="Q93" s="556"/>
      <c r="R93" s="556"/>
      <c r="S93" s="556"/>
      <c r="T93" s="557"/>
      <c r="U93" s="34"/>
      <c r="V93" s="34"/>
      <c r="W93" s="35" t="s">
        <v>68</v>
      </c>
      <c r="X93" s="549">
        <v>59</v>
      </c>
      <c r="Y93" s="550">
        <f>IFERROR(IF(X93="",0,CEILING((X93/$H93),1)*$H93),"")</f>
        <v>64.8</v>
      </c>
      <c r="Z93" s="36">
        <f>IFERROR(IF(Y93=0,"",ROUNDUP(Y93/H93,0)*0.01898),"")</f>
        <v>0.15184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62.78037037037037</v>
      </c>
      <c r="BN93" s="64">
        <f>IFERROR(Y93*I93/H93,"0")</f>
        <v>68.951999999999998</v>
      </c>
      <c r="BO93" s="64">
        <f>IFERROR(1/J93*(X93/H93),"0")</f>
        <v>0.11381172839506173</v>
      </c>
      <c r="BP93" s="64">
        <f>IFERROR(1/J93*(Y93/H93),"0")</f>
        <v>0.125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5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6"/>
      <c r="R95" s="556"/>
      <c r="S95" s="556"/>
      <c r="T95" s="557"/>
      <c r="U95" s="34"/>
      <c r="V95" s="34"/>
      <c r="W95" s="35" t="s">
        <v>68</v>
      </c>
      <c r="X95" s="549">
        <v>57</v>
      </c>
      <c r="Y95" s="550">
        <f>IFERROR(IF(X95="",0,CEILING((X95/$H95),1)*$H95),"")</f>
        <v>59.400000000000006</v>
      </c>
      <c r="Z95" s="36">
        <f>IFERROR(IF(Y95=0,"",ROUNDUP(Y95/H95,0)*0.00651),"")</f>
        <v>0.14322000000000001</v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62.32</v>
      </c>
      <c r="BN95" s="64">
        <f>IFERROR(Y95*I95/H95,"0")</f>
        <v>64.944000000000003</v>
      </c>
      <c r="BO95" s="64">
        <f>IFERROR(1/J95*(X95/H95),"0")</f>
        <v>0.115995115995116</v>
      </c>
      <c r="BP95" s="64">
        <f>IFERROR(1/J95*(Y95/H95),"0")</f>
        <v>0.12087912087912089</v>
      </c>
    </row>
    <row r="96" spans="1:68" ht="27" hidden="1" customHeight="1" x14ac:dyDescent="0.25">
      <c r="A96" s="54" t="s">
        <v>186</v>
      </c>
      <c r="B96" s="54" t="s">
        <v>189</v>
      </c>
      <c r="C96" s="31">
        <v>4301051718</v>
      </c>
      <c r="D96" s="553">
        <v>4607091385731</v>
      </c>
      <c r="E96" s="554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5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6"/>
      <c r="R96" s="556"/>
      <c r="S96" s="556"/>
      <c r="T96" s="557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190</v>
      </c>
      <c r="B97" s="54" t="s">
        <v>191</v>
      </c>
      <c r="C97" s="31">
        <v>4301051438</v>
      </c>
      <c r="D97" s="553">
        <v>4680115880894</v>
      </c>
      <c r="E97" s="554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8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9"/>
      <c r="P98" s="558" t="s">
        <v>70</v>
      </c>
      <c r="Q98" s="559"/>
      <c r="R98" s="559"/>
      <c r="S98" s="559"/>
      <c r="T98" s="559"/>
      <c r="U98" s="559"/>
      <c r="V98" s="560"/>
      <c r="W98" s="37" t="s">
        <v>71</v>
      </c>
      <c r="X98" s="551">
        <f>IFERROR(X93/H93,"0")+IFERROR(X94/H94,"0")+IFERROR(X95/H95,"0")+IFERROR(X96/H96,"0")+IFERROR(X97/H97,"0")</f>
        <v>28.395061728395063</v>
      </c>
      <c r="Y98" s="551">
        <f>IFERROR(Y93/H93,"0")+IFERROR(Y94/H94,"0")+IFERROR(Y95/H95,"0")+IFERROR(Y96/H96,"0")+IFERROR(Y97/H97,"0")</f>
        <v>30</v>
      </c>
      <c r="Z98" s="551">
        <f>IFERROR(IF(Z93="",0,Z93),"0")+IFERROR(IF(Z94="",0,Z94),"0")+IFERROR(IF(Z95="",0,Z95),"0")+IFERROR(IF(Z96="",0,Z96),"0")+IFERROR(IF(Z97="",0,Z97),"0")</f>
        <v>0.29505999999999999</v>
      </c>
      <c r="AA98" s="552"/>
      <c r="AB98" s="552"/>
      <c r="AC98" s="552"/>
    </row>
    <row r="99" spans="1:68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9"/>
      <c r="P99" s="558" t="s">
        <v>70</v>
      </c>
      <c r="Q99" s="559"/>
      <c r="R99" s="559"/>
      <c r="S99" s="559"/>
      <c r="T99" s="559"/>
      <c r="U99" s="559"/>
      <c r="V99" s="560"/>
      <c r="W99" s="37" t="s">
        <v>68</v>
      </c>
      <c r="X99" s="551">
        <f>IFERROR(SUM(X93:X97),"0")</f>
        <v>116</v>
      </c>
      <c r="Y99" s="551">
        <f>IFERROR(SUM(Y93:Y97),"0")</f>
        <v>124.2</v>
      </c>
      <c r="Z99" s="37"/>
      <c r="AA99" s="552"/>
      <c r="AB99" s="552"/>
      <c r="AC99" s="552"/>
    </row>
    <row r="100" spans="1:68" ht="16.5" hidden="1" customHeight="1" x14ac:dyDescent="0.25">
      <c r="A100" s="571" t="s">
        <v>193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4"/>
      <c r="AB100" s="544"/>
      <c r="AC100" s="544"/>
    </row>
    <row r="101" spans="1:68" ht="14.25" hidden="1" customHeight="1" x14ac:dyDescent="0.25">
      <c r="A101" s="561" t="s">
        <v>102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5"/>
      <c r="AB101" s="545"/>
      <c r="AC101" s="545"/>
    </row>
    <row r="102" spans="1:68" ht="27" hidden="1" customHeight="1" x14ac:dyDescent="0.25">
      <c r="A102" s="54" t="s">
        <v>194</v>
      </c>
      <c r="B102" s="54" t="s">
        <v>195</v>
      </c>
      <c r="C102" s="31">
        <v>4301011514</v>
      </c>
      <c r="D102" s="553">
        <v>4680115882133</v>
      </c>
      <c r="E102" s="554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82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4301011417</v>
      </c>
      <c r="D103" s="553">
        <v>4680115880269</v>
      </c>
      <c r="E103" s="554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4301011415</v>
      </c>
      <c r="D104" s="553">
        <v>4680115880429</v>
      </c>
      <c r="E104" s="554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68</v>
      </c>
      <c r="X104" s="549">
        <v>46</v>
      </c>
      <c r="Y104" s="550">
        <f>IFERROR(IF(X104="",0,CEILING((X104/$H104),1)*$H104),"")</f>
        <v>49.5</v>
      </c>
      <c r="Z104" s="36">
        <f>IFERROR(IF(Y104=0,"",ROUNDUP(Y104/H104,0)*0.00902),"")</f>
        <v>9.9220000000000003E-2</v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48.146666666666668</v>
      </c>
      <c r="BN104" s="64">
        <f>IFERROR(Y104*I104/H104,"0")</f>
        <v>51.81</v>
      </c>
      <c r="BO104" s="64">
        <f>IFERROR(1/J104*(X104/H104),"0")</f>
        <v>7.7441077441077436E-2</v>
      </c>
      <c r="BP104" s="64">
        <f>IFERROR(1/J104*(Y104/H104),"0")</f>
        <v>8.3333333333333343E-2</v>
      </c>
    </row>
    <row r="105" spans="1:68" ht="27" hidden="1" customHeight="1" x14ac:dyDescent="0.25">
      <c r="A105" s="54" t="s">
        <v>201</v>
      </c>
      <c r="B105" s="54" t="s">
        <v>202</v>
      </c>
      <c r="C105" s="31">
        <v>4301011462</v>
      </c>
      <c r="D105" s="553">
        <v>4680115881457</v>
      </c>
      <c r="E105" s="554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8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9"/>
      <c r="P106" s="558" t="s">
        <v>70</v>
      </c>
      <c r="Q106" s="559"/>
      <c r="R106" s="559"/>
      <c r="S106" s="559"/>
      <c r="T106" s="559"/>
      <c r="U106" s="559"/>
      <c r="V106" s="560"/>
      <c r="W106" s="37" t="s">
        <v>71</v>
      </c>
      <c r="X106" s="551">
        <f>IFERROR(X102/H102,"0")+IFERROR(X103/H103,"0")+IFERROR(X104/H104,"0")+IFERROR(X105/H105,"0")</f>
        <v>10.222222222222221</v>
      </c>
      <c r="Y106" s="551">
        <f>IFERROR(Y102/H102,"0")+IFERROR(Y103/H103,"0")+IFERROR(Y104/H104,"0")+IFERROR(Y105/H105,"0")</f>
        <v>11</v>
      </c>
      <c r="Z106" s="551">
        <f>IFERROR(IF(Z102="",0,Z102),"0")+IFERROR(IF(Z103="",0,Z103),"0")+IFERROR(IF(Z104="",0,Z104),"0")+IFERROR(IF(Z105="",0,Z105),"0")</f>
        <v>9.9220000000000003E-2</v>
      </c>
      <c r="AA106" s="552"/>
      <c r="AB106" s="552"/>
      <c r="AC106" s="552"/>
    </row>
    <row r="107" spans="1:68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9"/>
      <c r="P107" s="558" t="s">
        <v>70</v>
      </c>
      <c r="Q107" s="559"/>
      <c r="R107" s="559"/>
      <c r="S107" s="559"/>
      <c r="T107" s="559"/>
      <c r="U107" s="559"/>
      <c r="V107" s="560"/>
      <c r="W107" s="37" t="s">
        <v>68</v>
      </c>
      <c r="X107" s="551">
        <f>IFERROR(SUM(X102:X105),"0")</f>
        <v>46</v>
      </c>
      <c r="Y107" s="551">
        <f>IFERROR(SUM(Y102:Y105),"0")</f>
        <v>49.5</v>
      </c>
      <c r="Z107" s="37"/>
      <c r="AA107" s="552"/>
      <c r="AB107" s="552"/>
      <c r="AC107" s="552"/>
    </row>
    <row r="108" spans="1:68" ht="14.25" hidden="1" customHeight="1" x14ac:dyDescent="0.25">
      <c r="A108" s="561" t="s">
        <v>134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5"/>
      <c r="AB108" s="545"/>
      <c r="AC108" s="545"/>
    </row>
    <row r="109" spans="1:68" ht="16.5" hidden="1" customHeight="1" x14ac:dyDescent="0.25">
      <c r="A109" s="54" t="s">
        <v>203</v>
      </c>
      <c r="B109" s="54" t="s">
        <v>204</v>
      </c>
      <c r="C109" s="31">
        <v>4301020345</v>
      </c>
      <c r="D109" s="553">
        <v>4680115881488</v>
      </c>
      <c r="E109" s="554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4301020346</v>
      </c>
      <c r="D110" s="553">
        <v>4680115882775</v>
      </c>
      <c r="E110" s="554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74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4301020344</v>
      </c>
      <c r="D111" s="553">
        <v>4680115880658</v>
      </c>
      <c r="E111" s="554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7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68</v>
      </c>
      <c r="X111" s="549">
        <v>31</v>
      </c>
      <c r="Y111" s="550">
        <f>IFERROR(IF(X111="",0,CEILING((X111/$H111),1)*$H111),"")</f>
        <v>31.2</v>
      </c>
      <c r="Z111" s="36">
        <f>IFERROR(IF(Y111=0,"",ROUNDUP(Y111/H111,0)*0.00651),"")</f>
        <v>8.4629999999999997E-2</v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33.325000000000003</v>
      </c>
      <c r="BN111" s="64">
        <f>IFERROR(Y111*I111/H111,"0")</f>
        <v>33.54</v>
      </c>
      <c r="BO111" s="64">
        <f>IFERROR(1/J111*(X111/H111),"0")</f>
        <v>7.0970695970695982E-2</v>
      </c>
      <c r="BP111" s="64">
        <f>IFERROR(1/J111*(Y111/H111),"0")</f>
        <v>7.1428571428571438E-2</v>
      </c>
    </row>
    <row r="112" spans="1:68" x14ac:dyDescent="0.2">
      <c r="A112" s="568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9"/>
      <c r="P112" s="558" t="s">
        <v>70</v>
      </c>
      <c r="Q112" s="559"/>
      <c r="R112" s="559"/>
      <c r="S112" s="559"/>
      <c r="T112" s="559"/>
      <c r="U112" s="559"/>
      <c r="V112" s="560"/>
      <c r="W112" s="37" t="s">
        <v>71</v>
      </c>
      <c r="X112" s="551">
        <f>IFERROR(X109/H109,"0")+IFERROR(X110/H110,"0")+IFERROR(X111/H111,"0")</f>
        <v>12.916666666666668</v>
      </c>
      <c r="Y112" s="551">
        <f>IFERROR(Y109/H109,"0")+IFERROR(Y110/H110,"0")+IFERROR(Y111/H111,"0")</f>
        <v>13</v>
      </c>
      <c r="Z112" s="551">
        <f>IFERROR(IF(Z109="",0,Z109),"0")+IFERROR(IF(Z110="",0,Z110),"0")+IFERROR(IF(Z111="",0,Z111),"0")</f>
        <v>8.4629999999999997E-2</v>
      </c>
      <c r="AA112" s="552"/>
      <c r="AB112" s="552"/>
      <c r="AC112" s="552"/>
    </row>
    <row r="113" spans="1:68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9"/>
      <c r="P113" s="558" t="s">
        <v>70</v>
      </c>
      <c r="Q113" s="559"/>
      <c r="R113" s="559"/>
      <c r="S113" s="559"/>
      <c r="T113" s="559"/>
      <c r="U113" s="559"/>
      <c r="V113" s="560"/>
      <c r="W113" s="37" t="s">
        <v>68</v>
      </c>
      <c r="X113" s="551">
        <f>IFERROR(SUM(X109:X111),"0")</f>
        <v>31</v>
      </c>
      <c r="Y113" s="551">
        <f>IFERROR(SUM(Y109:Y111),"0")</f>
        <v>31.2</v>
      </c>
      <c r="Z113" s="37"/>
      <c r="AA113" s="552"/>
      <c r="AB113" s="552"/>
      <c r="AC113" s="552"/>
    </row>
    <row r="114" spans="1:68" ht="14.25" hidden="1" customHeight="1" x14ac:dyDescent="0.25">
      <c r="A114" s="561" t="s">
        <v>72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53">
        <v>4607091385168</v>
      </c>
      <c r="E115" s="554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4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68</v>
      </c>
      <c r="X115" s="549">
        <v>79</v>
      </c>
      <c r="Y115" s="550">
        <f>IFERROR(IF(X115="",0,CEILING((X115/$H115),1)*$H115),"")</f>
        <v>81</v>
      </c>
      <c r="Z115" s="36">
        <f>IFERROR(IF(Y115=0,"",ROUNDUP(Y115/H115,0)*0.01898),"")</f>
        <v>0.1898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84.00333333333333</v>
      </c>
      <c r="BN115" s="64">
        <f>IFERROR(Y115*I115/H115,"0")</f>
        <v>86.13000000000001</v>
      </c>
      <c r="BO115" s="64">
        <f>IFERROR(1/J115*(X115/H115),"0")</f>
        <v>0.15239197530864199</v>
      </c>
      <c r="BP115" s="64">
        <f>IFERROR(1/J115*(Y115/H115),"0")</f>
        <v>0.15625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4301051730</v>
      </c>
      <c r="D116" s="553">
        <v>4607091383256</v>
      </c>
      <c r="E116" s="554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53">
        <v>4607091385748</v>
      </c>
      <c r="E117" s="554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6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68</v>
      </c>
      <c r="X117" s="549">
        <v>14</v>
      </c>
      <c r="Y117" s="550">
        <f>IFERROR(IF(X117="",0,CEILING((X117/$H117),1)*$H117),"")</f>
        <v>16.200000000000003</v>
      </c>
      <c r="Z117" s="36">
        <f>IFERROR(IF(Y117=0,"",ROUNDUP(Y117/H117,0)*0.00651),"")</f>
        <v>3.9059999999999997E-2</v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15.306666666666667</v>
      </c>
      <c r="BN117" s="64">
        <f>IFERROR(Y117*I117/H117,"0")</f>
        <v>17.712000000000003</v>
      </c>
      <c r="BO117" s="64">
        <f>IFERROR(1/J117*(X117/H117),"0")</f>
        <v>2.8490028490028491E-2</v>
      </c>
      <c r="BP117" s="64">
        <f>IFERROR(1/J117*(Y117/H117),"0")</f>
        <v>3.2967032967032975E-2</v>
      </c>
    </row>
    <row r="118" spans="1:68" ht="16.5" hidden="1" customHeight="1" x14ac:dyDescent="0.25">
      <c r="A118" s="54" t="s">
        <v>217</v>
      </c>
      <c r="B118" s="54" t="s">
        <v>218</v>
      </c>
      <c r="C118" s="31">
        <v>4301051740</v>
      </c>
      <c r="D118" s="553">
        <v>4680115884533</v>
      </c>
      <c r="E118" s="554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8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9"/>
      <c r="P119" s="558" t="s">
        <v>70</v>
      </c>
      <c r="Q119" s="559"/>
      <c r="R119" s="559"/>
      <c r="S119" s="559"/>
      <c r="T119" s="559"/>
      <c r="U119" s="559"/>
      <c r="V119" s="560"/>
      <c r="W119" s="37" t="s">
        <v>71</v>
      </c>
      <c r="X119" s="551">
        <f>IFERROR(X115/H115,"0")+IFERROR(X116/H116,"0")+IFERROR(X117/H117,"0")+IFERROR(X118/H118,"0")</f>
        <v>14.938271604938272</v>
      </c>
      <c r="Y119" s="551">
        <f>IFERROR(Y115/H115,"0")+IFERROR(Y116/H116,"0")+IFERROR(Y117/H117,"0")+IFERROR(Y118/H118,"0")</f>
        <v>16</v>
      </c>
      <c r="Z119" s="551">
        <f>IFERROR(IF(Z115="",0,Z115),"0")+IFERROR(IF(Z116="",0,Z116),"0")+IFERROR(IF(Z117="",0,Z117),"0")+IFERROR(IF(Z118="",0,Z118),"0")</f>
        <v>0.22886000000000001</v>
      </c>
      <c r="AA119" s="552"/>
      <c r="AB119" s="552"/>
      <c r="AC119" s="552"/>
    </row>
    <row r="120" spans="1:68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9"/>
      <c r="P120" s="558" t="s">
        <v>70</v>
      </c>
      <c r="Q120" s="559"/>
      <c r="R120" s="559"/>
      <c r="S120" s="559"/>
      <c r="T120" s="559"/>
      <c r="U120" s="559"/>
      <c r="V120" s="560"/>
      <c r="W120" s="37" t="s">
        <v>68</v>
      </c>
      <c r="X120" s="551">
        <f>IFERROR(SUM(X115:X118),"0")</f>
        <v>93</v>
      </c>
      <c r="Y120" s="551">
        <f>IFERROR(SUM(Y115:Y118),"0")</f>
        <v>97.2</v>
      </c>
      <c r="Z120" s="37"/>
      <c r="AA120" s="552"/>
      <c r="AB120" s="552"/>
      <c r="AC120" s="552"/>
    </row>
    <row r="121" spans="1:68" ht="14.25" hidden="1" customHeight="1" x14ac:dyDescent="0.25">
      <c r="A121" s="561" t="s">
        <v>164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5"/>
      <c r="AB121" s="545"/>
      <c r="AC121" s="545"/>
    </row>
    <row r="122" spans="1:68" ht="27" hidden="1" customHeight="1" x14ac:dyDescent="0.25">
      <c r="A122" s="54" t="s">
        <v>220</v>
      </c>
      <c r="B122" s="54" t="s">
        <v>221</v>
      </c>
      <c r="C122" s="31">
        <v>4301060357</v>
      </c>
      <c r="D122" s="553">
        <v>4680115882652</v>
      </c>
      <c r="E122" s="554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223</v>
      </c>
      <c r="B123" s="54" t="s">
        <v>224</v>
      </c>
      <c r="C123" s="31">
        <v>4301060317</v>
      </c>
      <c r="D123" s="553">
        <v>4680115880238</v>
      </c>
      <c r="E123" s="554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7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68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9"/>
      <c r="P124" s="558" t="s">
        <v>70</v>
      </c>
      <c r="Q124" s="559"/>
      <c r="R124" s="559"/>
      <c r="S124" s="559"/>
      <c r="T124" s="559"/>
      <c r="U124" s="559"/>
      <c r="V124" s="560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hidden="1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9"/>
      <c r="P125" s="558" t="s">
        <v>70</v>
      </c>
      <c r="Q125" s="559"/>
      <c r="R125" s="559"/>
      <c r="S125" s="559"/>
      <c r="T125" s="559"/>
      <c r="U125" s="559"/>
      <c r="V125" s="560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hidden="1" customHeight="1" x14ac:dyDescent="0.25">
      <c r="A126" s="571" t="s">
        <v>226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4"/>
      <c r="AB126" s="544"/>
      <c r="AC126" s="544"/>
    </row>
    <row r="127" spans="1:68" ht="14.25" hidden="1" customHeight="1" x14ac:dyDescent="0.25">
      <c r="A127" s="561" t="s">
        <v>102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5"/>
      <c r="AB127" s="545"/>
      <c r="AC127" s="545"/>
    </row>
    <row r="128" spans="1:68" ht="27" hidden="1" customHeight="1" x14ac:dyDescent="0.25">
      <c r="A128" s="54" t="s">
        <v>227</v>
      </c>
      <c r="B128" s="54" t="s">
        <v>228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227</v>
      </c>
      <c r="B129" s="54" t="s">
        <v>230</v>
      </c>
      <c r="C129" s="31">
        <v>4301011564</v>
      </c>
      <c r="D129" s="553">
        <v>4680115882577</v>
      </c>
      <c r="E129" s="554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6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68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9"/>
      <c r="P130" s="558" t="s">
        <v>70</v>
      </c>
      <c r="Q130" s="559"/>
      <c r="R130" s="559"/>
      <c r="S130" s="559"/>
      <c r="T130" s="559"/>
      <c r="U130" s="559"/>
      <c r="V130" s="560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hidden="1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9"/>
      <c r="P131" s="558" t="s">
        <v>70</v>
      </c>
      <c r="Q131" s="559"/>
      <c r="R131" s="559"/>
      <c r="S131" s="559"/>
      <c r="T131" s="559"/>
      <c r="U131" s="559"/>
      <c r="V131" s="560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hidden="1" customHeight="1" x14ac:dyDescent="0.25">
      <c r="A132" s="561" t="s">
        <v>63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5"/>
      <c r="AB132" s="545"/>
      <c r="AC132" s="545"/>
    </row>
    <row r="133" spans="1:68" ht="27" hidden="1" customHeight="1" x14ac:dyDescent="0.25">
      <c r="A133" s="54" t="s">
        <v>231</v>
      </c>
      <c r="B133" s="54" t="s">
        <v>232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231</v>
      </c>
      <c r="B134" s="54" t="s">
        <v>234</v>
      </c>
      <c r="C134" s="31">
        <v>4301031234</v>
      </c>
      <c r="D134" s="553">
        <v>4680115883444</v>
      </c>
      <c r="E134" s="554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68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9"/>
      <c r="P135" s="558" t="s">
        <v>70</v>
      </c>
      <c r="Q135" s="559"/>
      <c r="R135" s="559"/>
      <c r="S135" s="559"/>
      <c r="T135" s="559"/>
      <c r="U135" s="559"/>
      <c r="V135" s="560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hidden="1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9"/>
      <c r="P136" s="558" t="s">
        <v>70</v>
      </c>
      <c r="Q136" s="559"/>
      <c r="R136" s="559"/>
      <c r="S136" s="559"/>
      <c r="T136" s="559"/>
      <c r="U136" s="559"/>
      <c r="V136" s="560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hidden="1" customHeight="1" x14ac:dyDescent="0.25">
      <c r="A137" s="561" t="s">
        <v>72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5"/>
      <c r="AB137" s="545"/>
      <c r="AC137" s="545"/>
    </row>
    <row r="138" spans="1:68" ht="16.5" hidden="1" customHeight="1" x14ac:dyDescent="0.25">
      <c r="A138" s="54" t="s">
        <v>235</v>
      </c>
      <c r="B138" s="54" t="s">
        <v>236</v>
      </c>
      <c r="C138" s="31">
        <v>4301051477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235</v>
      </c>
      <c r="B139" s="54" t="s">
        <v>237</v>
      </c>
      <c r="C139" s="31">
        <v>4301051476</v>
      </c>
      <c r="D139" s="553">
        <v>4680115882584</v>
      </c>
      <c r="E139" s="554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68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9"/>
      <c r="P140" s="558" t="s">
        <v>70</v>
      </c>
      <c r="Q140" s="559"/>
      <c r="R140" s="559"/>
      <c r="S140" s="559"/>
      <c r="T140" s="559"/>
      <c r="U140" s="559"/>
      <c r="V140" s="560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hidden="1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9"/>
      <c r="P141" s="558" t="s">
        <v>70</v>
      </c>
      <c r="Q141" s="559"/>
      <c r="R141" s="559"/>
      <c r="S141" s="559"/>
      <c r="T141" s="559"/>
      <c r="U141" s="559"/>
      <c r="V141" s="560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hidden="1" customHeight="1" x14ac:dyDescent="0.25">
      <c r="A142" s="571" t="s">
        <v>100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4"/>
      <c r="AB142" s="544"/>
      <c r="AC142" s="544"/>
    </row>
    <row r="143" spans="1:68" ht="14.25" hidden="1" customHeight="1" x14ac:dyDescent="0.25">
      <c r="A143" s="561" t="s">
        <v>102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5"/>
      <c r="AB143" s="545"/>
      <c r="AC143" s="545"/>
    </row>
    <row r="144" spans="1:68" ht="27" hidden="1" customHeight="1" x14ac:dyDescent="0.25">
      <c r="A144" s="54" t="s">
        <v>238</v>
      </c>
      <c r="B144" s="54" t="s">
        <v>239</v>
      </c>
      <c r="C144" s="31">
        <v>4301011705</v>
      </c>
      <c r="D144" s="553">
        <v>4607091384604</v>
      </c>
      <c r="E144" s="554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5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8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9"/>
      <c r="P145" s="558" t="s">
        <v>70</v>
      </c>
      <c r="Q145" s="559"/>
      <c r="R145" s="559"/>
      <c r="S145" s="559"/>
      <c r="T145" s="559"/>
      <c r="U145" s="559"/>
      <c r="V145" s="560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hidden="1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9"/>
      <c r="P146" s="558" t="s">
        <v>70</v>
      </c>
      <c r="Q146" s="559"/>
      <c r="R146" s="559"/>
      <c r="S146" s="559"/>
      <c r="T146" s="559"/>
      <c r="U146" s="559"/>
      <c r="V146" s="560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61" t="s">
        <v>63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hidden="1" customHeight="1" x14ac:dyDescent="0.25">
      <c r="A148" s="54" t="s">
        <v>241</v>
      </c>
      <c r="B148" s="54" t="s">
        <v>242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244</v>
      </c>
      <c r="B149" s="54" t="s">
        <v>245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247</v>
      </c>
      <c r="B150" s="54" t="s">
        <v>248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8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9"/>
      <c r="P151" s="558" t="s">
        <v>70</v>
      </c>
      <c r="Q151" s="559"/>
      <c r="R151" s="559"/>
      <c r="S151" s="559"/>
      <c r="T151" s="559"/>
      <c r="U151" s="559"/>
      <c r="V151" s="560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9"/>
      <c r="P152" s="558" t="s">
        <v>70</v>
      </c>
      <c r="Q152" s="559"/>
      <c r="R152" s="559"/>
      <c r="S152" s="559"/>
      <c r="T152" s="559"/>
      <c r="U152" s="559"/>
      <c r="V152" s="560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604" t="s">
        <v>250</v>
      </c>
      <c r="B153" s="605"/>
      <c r="C153" s="605"/>
      <c r="D153" s="605"/>
      <c r="E153" s="605"/>
      <c r="F153" s="605"/>
      <c r="G153" s="605"/>
      <c r="H153" s="605"/>
      <c r="I153" s="605"/>
      <c r="J153" s="605"/>
      <c r="K153" s="605"/>
      <c r="L153" s="605"/>
      <c r="M153" s="605"/>
      <c r="N153" s="605"/>
      <c r="O153" s="605"/>
      <c r="P153" s="605"/>
      <c r="Q153" s="605"/>
      <c r="R153" s="605"/>
      <c r="S153" s="605"/>
      <c r="T153" s="605"/>
      <c r="U153" s="605"/>
      <c r="V153" s="605"/>
      <c r="W153" s="605"/>
      <c r="X153" s="605"/>
      <c r="Y153" s="605"/>
      <c r="Z153" s="605"/>
      <c r="AA153" s="48"/>
      <c r="AB153" s="48"/>
      <c r="AC153" s="48"/>
    </row>
    <row r="154" spans="1:68" ht="16.5" hidden="1" customHeight="1" x14ac:dyDescent="0.25">
      <c r="A154" s="571" t="s">
        <v>251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hidden="1" customHeight="1" x14ac:dyDescent="0.25">
      <c r="A155" s="561" t="s">
        <v>134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hidden="1" customHeight="1" x14ac:dyDescent="0.25">
      <c r="A156" s="54" t="s">
        <v>252</v>
      </c>
      <c r="B156" s="54" t="s">
        <v>253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4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8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9"/>
      <c r="P157" s="558" t="s">
        <v>70</v>
      </c>
      <c r="Q157" s="559"/>
      <c r="R157" s="559"/>
      <c r="S157" s="559"/>
      <c r="T157" s="559"/>
      <c r="U157" s="559"/>
      <c r="V157" s="560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9"/>
      <c r="P158" s="558" t="s">
        <v>70</v>
      </c>
      <c r="Q158" s="559"/>
      <c r="R158" s="559"/>
      <c r="S158" s="559"/>
      <c r="T158" s="559"/>
      <c r="U158" s="559"/>
      <c r="V158" s="560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61" t="s">
        <v>63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68</v>
      </c>
      <c r="X160" s="549">
        <v>36</v>
      </c>
      <c r="Y160" s="550">
        <f t="shared" ref="Y160:Y168" si="11">IFERROR(IF(X160="",0,CEILING((X160/$H160),1)*$H160),"")</f>
        <v>37.800000000000004</v>
      </c>
      <c r="Z160" s="36">
        <f>IFERROR(IF(Y160=0,"",ROUNDUP(Y160/H160,0)*0.00902),"")</f>
        <v>8.1180000000000002E-2</v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38.31428571428571</v>
      </c>
      <c r="BN160" s="64">
        <f t="shared" ref="BN160:BN168" si="13">IFERROR(Y160*I160/H160,"0")</f>
        <v>40.229999999999997</v>
      </c>
      <c r="BO160" s="64">
        <f t="shared" ref="BO160:BO168" si="14">IFERROR(1/J160*(X160/H160),"0")</f>
        <v>6.4935064935064929E-2</v>
      </c>
      <c r="BP160" s="64">
        <f t="shared" ref="BP160:BP168" si="15">IFERROR(1/J160*(Y160/H160),"0")</f>
        <v>6.8181818181818177E-2</v>
      </c>
    </row>
    <row r="161" spans="1:68" ht="27" hidden="1" customHeight="1" x14ac:dyDescent="0.25">
      <c r="A161" s="54" t="s">
        <v>258</v>
      </c>
      <c r="B161" s="54" t="s">
        <v>259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68</v>
      </c>
      <c r="X162" s="549">
        <v>4</v>
      </c>
      <c r="Y162" s="550">
        <f t="shared" si="11"/>
        <v>4.2</v>
      </c>
      <c r="Z162" s="36">
        <f>IFERROR(IF(Y162=0,"",ROUNDUP(Y162/H162,0)*0.00902),"")</f>
        <v>9.0200000000000002E-3</v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4.2</v>
      </c>
      <c r="BN162" s="64">
        <f t="shared" si="13"/>
        <v>4.41</v>
      </c>
      <c r="BO162" s="64">
        <f t="shared" si="14"/>
        <v>7.215007215007215E-3</v>
      </c>
      <c r="BP162" s="64">
        <f t="shared" si="15"/>
        <v>7.575757575757576E-3</v>
      </c>
    </row>
    <row r="163" spans="1:68" ht="27" hidden="1" customHeight="1" x14ac:dyDescent="0.25">
      <c r="A163" s="54" t="s">
        <v>264</v>
      </c>
      <c r="B163" s="54" t="s">
        <v>265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68</v>
      </c>
      <c r="X165" s="549">
        <v>6</v>
      </c>
      <c r="Y165" s="550">
        <f t="shared" si="11"/>
        <v>7.2</v>
      </c>
      <c r="Z165" s="36">
        <f>IFERROR(IF(Y165=0,"",ROUNDUP(Y165/H165,0)*0.00502),"")</f>
        <v>2.0080000000000001E-2</v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6.4333333333333336</v>
      </c>
      <c r="BN165" s="64">
        <f t="shared" si="13"/>
        <v>7.7199999999999989</v>
      </c>
      <c r="BO165" s="64">
        <f t="shared" si="14"/>
        <v>1.4245014245014245E-2</v>
      </c>
      <c r="BP165" s="64">
        <f t="shared" si="15"/>
        <v>1.7094017094017096E-2</v>
      </c>
    </row>
    <row r="166" spans="1:68" ht="37.5" customHeight="1" x14ac:dyDescent="0.25">
      <c r="A166" s="54" t="s">
        <v>271</v>
      </c>
      <c r="B166" s="54" t="s">
        <v>272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68</v>
      </c>
      <c r="X166" s="549">
        <v>50</v>
      </c>
      <c r="Y166" s="550">
        <f t="shared" si="11"/>
        <v>50.400000000000006</v>
      </c>
      <c r="Z166" s="36">
        <f>IFERROR(IF(Y166=0,"",ROUNDUP(Y166/H166,0)*0.00502),"")</f>
        <v>0.12048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52.380952380952387</v>
      </c>
      <c r="BN166" s="64">
        <f t="shared" si="13"/>
        <v>52.800000000000011</v>
      </c>
      <c r="BO166" s="64">
        <f t="shared" si="14"/>
        <v>0.10175010175010177</v>
      </c>
      <c r="BP166" s="64">
        <f t="shared" si="15"/>
        <v>0.10256410256410257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8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9"/>
      <c r="P169" s="558" t="s">
        <v>70</v>
      </c>
      <c r="Q169" s="559"/>
      <c r="R169" s="559"/>
      <c r="S169" s="559"/>
      <c r="T169" s="559"/>
      <c r="U169" s="559"/>
      <c r="V169" s="560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36.666666666666671</v>
      </c>
      <c r="Y169" s="551">
        <f>IFERROR(Y160/H160,"0")+IFERROR(Y161/H161,"0")+IFERROR(Y162/H162,"0")+IFERROR(Y163/H163,"0")+IFERROR(Y164/H164,"0")+IFERROR(Y165/H165,"0")+IFERROR(Y166/H166,"0")+IFERROR(Y167/H167,"0")+IFERROR(Y168/H168,"0")</f>
        <v>38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0.23076000000000002</v>
      </c>
      <c r="AA169" s="552"/>
      <c r="AB169" s="552"/>
      <c r="AC169" s="552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9"/>
      <c r="P170" s="558" t="s">
        <v>70</v>
      </c>
      <c r="Q170" s="559"/>
      <c r="R170" s="559"/>
      <c r="S170" s="559"/>
      <c r="T170" s="559"/>
      <c r="U170" s="559"/>
      <c r="V170" s="560"/>
      <c r="W170" s="37" t="s">
        <v>68</v>
      </c>
      <c r="X170" s="551">
        <f>IFERROR(SUM(X160:X168),"0")</f>
        <v>96</v>
      </c>
      <c r="Y170" s="551">
        <f>IFERROR(SUM(Y160:Y168),"0")</f>
        <v>99.600000000000023</v>
      </c>
      <c r="Z170" s="37"/>
      <c r="AA170" s="552"/>
      <c r="AB170" s="552"/>
      <c r="AC170" s="552"/>
    </row>
    <row r="171" spans="1:68" ht="14.25" hidden="1" customHeight="1" x14ac:dyDescent="0.25">
      <c r="A171" s="561" t="s">
        <v>94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hidden="1" customHeight="1" x14ac:dyDescent="0.25">
      <c r="A172" s="54" t="s">
        <v>278</v>
      </c>
      <c r="B172" s="54" t="s">
        <v>279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57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283</v>
      </c>
      <c r="B173" s="54" t="s">
        <v>284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286</v>
      </c>
      <c r="B174" s="54" t="s">
        <v>287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8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9"/>
      <c r="P175" s="558" t="s">
        <v>70</v>
      </c>
      <c r="Q175" s="559"/>
      <c r="R175" s="559"/>
      <c r="S175" s="559"/>
      <c r="T175" s="559"/>
      <c r="U175" s="559"/>
      <c r="V175" s="560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hidden="1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9"/>
      <c r="P176" s="558" t="s">
        <v>70</v>
      </c>
      <c r="Q176" s="559"/>
      <c r="R176" s="559"/>
      <c r="S176" s="559"/>
      <c r="T176" s="559"/>
      <c r="U176" s="559"/>
      <c r="V176" s="560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hidden="1" customHeight="1" x14ac:dyDescent="0.25">
      <c r="A177" s="561" t="s">
        <v>288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hidden="1" customHeight="1" x14ac:dyDescent="0.25">
      <c r="A178" s="54" t="s">
        <v>289</v>
      </c>
      <c r="B178" s="54" t="s">
        <v>290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82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8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9"/>
      <c r="P179" s="558" t="s">
        <v>70</v>
      </c>
      <c r="Q179" s="559"/>
      <c r="R179" s="559"/>
      <c r="S179" s="559"/>
      <c r="T179" s="559"/>
      <c r="U179" s="559"/>
      <c r="V179" s="560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hidden="1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9"/>
      <c r="P180" s="558" t="s">
        <v>70</v>
      </c>
      <c r="Q180" s="559"/>
      <c r="R180" s="559"/>
      <c r="S180" s="559"/>
      <c r="T180" s="559"/>
      <c r="U180" s="559"/>
      <c r="V180" s="560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hidden="1" customHeight="1" x14ac:dyDescent="0.25">
      <c r="A181" s="571" t="s">
        <v>291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hidden="1" customHeight="1" x14ac:dyDescent="0.25">
      <c r="A182" s="561" t="s">
        <v>102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hidden="1" customHeight="1" x14ac:dyDescent="0.25">
      <c r="A183" s="54" t="s">
        <v>292</v>
      </c>
      <c r="B183" s="54" t="s">
        <v>293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295</v>
      </c>
      <c r="B184" s="54" t="s">
        <v>296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8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9"/>
      <c r="P185" s="558" t="s">
        <v>70</v>
      </c>
      <c r="Q185" s="559"/>
      <c r="R185" s="559"/>
      <c r="S185" s="559"/>
      <c r="T185" s="559"/>
      <c r="U185" s="559"/>
      <c r="V185" s="560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9"/>
      <c r="P186" s="558" t="s">
        <v>70</v>
      </c>
      <c r="Q186" s="559"/>
      <c r="R186" s="559"/>
      <c r="S186" s="559"/>
      <c r="T186" s="559"/>
      <c r="U186" s="559"/>
      <c r="V186" s="560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61" t="s">
        <v>134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hidden="1" customHeight="1" x14ac:dyDescent="0.25">
      <c r="A188" s="54" t="s">
        <v>297</v>
      </c>
      <c r="B188" s="54" t="s">
        <v>298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300</v>
      </c>
      <c r="B189" s="54" t="s">
        <v>301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8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9"/>
      <c r="P190" s="558" t="s">
        <v>70</v>
      </c>
      <c r="Q190" s="559"/>
      <c r="R190" s="559"/>
      <c r="S190" s="559"/>
      <c r="T190" s="559"/>
      <c r="U190" s="559"/>
      <c r="V190" s="560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9"/>
      <c r="P191" s="558" t="s">
        <v>70</v>
      </c>
      <c r="Q191" s="559"/>
      <c r="R191" s="559"/>
      <c r="S191" s="559"/>
      <c r="T191" s="559"/>
      <c r="U191" s="559"/>
      <c r="V191" s="560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61" t="s">
        <v>63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hidden="1" customHeight="1" x14ac:dyDescent="0.25">
      <c r="A193" s="54" t="s">
        <v>302</v>
      </c>
      <c r="B193" s="54" t="s">
        <v>303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305</v>
      </c>
      <c r="B194" s="54" t="s">
        <v>306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308</v>
      </c>
      <c r="B195" s="54" t="s">
        <v>309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68</v>
      </c>
      <c r="X196" s="549">
        <v>159</v>
      </c>
      <c r="Y196" s="550">
        <f t="shared" si="16"/>
        <v>162</v>
      </c>
      <c r="Z196" s="36">
        <f>IFERROR(IF(Y196=0,"",ROUNDUP(Y196/H196,0)*0.00902),"")</f>
        <v>0.27060000000000001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165.18333333333334</v>
      </c>
      <c r="BN196" s="64">
        <f t="shared" si="18"/>
        <v>168.3</v>
      </c>
      <c r="BO196" s="64">
        <f t="shared" si="19"/>
        <v>0.22306397306397305</v>
      </c>
      <c r="BP196" s="64">
        <f t="shared" si="20"/>
        <v>0.22727272727272727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68</v>
      </c>
      <c r="X198" s="549">
        <v>6</v>
      </c>
      <c r="Y198" s="550">
        <f t="shared" si="16"/>
        <v>7.2</v>
      </c>
      <c r="Z198" s="36">
        <f>IFERROR(IF(Y198=0,"",ROUNDUP(Y198/H198,0)*0.00502),"")</f>
        <v>2.0080000000000001E-2</v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6.3333333333333321</v>
      </c>
      <c r="BN198" s="64">
        <f t="shared" si="18"/>
        <v>7.6</v>
      </c>
      <c r="BO198" s="64">
        <f t="shared" si="19"/>
        <v>1.4245014245014245E-2</v>
      </c>
      <c r="BP198" s="64">
        <f t="shared" si="20"/>
        <v>1.7094017094017096E-2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8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9"/>
      <c r="P201" s="558" t="s">
        <v>70</v>
      </c>
      <c r="Q201" s="559"/>
      <c r="R201" s="559"/>
      <c r="S201" s="559"/>
      <c r="T201" s="559"/>
      <c r="U201" s="559"/>
      <c r="V201" s="560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32.777777777777779</v>
      </c>
      <c r="Y201" s="551">
        <f>IFERROR(Y193/H193,"0")+IFERROR(Y194/H194,"0")+IFERROR(Y195/H195,"0")+IFERROR(Y196/H196,"0")+IFERROR(Y197/H197,"0")+IFERROR(Y198/H198,"0")+IFERROR(Y199/H199,"0")+IFERROR(Y200/H200,"0")</f>
        <v>34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0.29067999999999999</v>
      </c>
      <c r="AA201" s="552"/>
      <c r="AB201" s="552"/>
      <c r="AC201" s="552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9"/>
      <c r="P202" s="558" t="s">
        <v>70</v>
      </c>
      <c r="Q202" s="559"/>
      <c r="R202" s="559"/>
      <c r="S202" s="559"/>
      <c r="T202" s="559"/>
      <c r="U202" s="559"/>
      <c r="V202" s="560"/>
      <c r="W202" s="37" t="s">
        <v>68</v>
      </c>
      <c r="X202" s="551">
        <f>IFERROR(SUM(X193:X200),"0")</f>
        <v>165</v>
      </c>
      <c r="Y202" s="551">
        <f>IFERROR(SUM(Y193:Y200),"0")</f>
        <v>169.2</v>
      </c>
      <c r="Z202" s="37"/>
      <c r="AA202" s="552"/>
      <c r="AB202" s="552"/>
      <c r="AC202" s="552"/>
    </row>
    <row r="203" spans="1:68" ht="14.25" hidden="1" customHeight="1" x14ac:dyDescent="0.25">
      <c r="A203" s="561" t="s">
        <v>72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hidden="1" customHeight="1" x14ac:dyDescent="0.25">
      <c r="A204" s="54" t="s">
        <v>322</v>
      </c>
      <c r="B204" s="54" t="s">
        <v>323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328</v>
      </c>
      <c r="B206" s="54" t="s">
        <v>329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68</v>
      </c>
      <c r="X207" s="549">
        <v>159</v>
      </c>
      <c r="Y207" s="550">
        <f t="shared" si="21"/>
        <v>160.79999999999998</v>
      </c>
      <c r="Z207" s="36">
        <f t="shared" ref="Z207:Z212" si="26">IFERROR(IF(Y207=0,"",ROUNDUP(Y207/H207,0)*0.00651),"")</f>
        <v>0.43617</v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176.88749999999999</v>
      </c>
      <c r="BN207" s="64">
        <f t="shared" si="23"/>
        <v>178.89</v>
      </c>
      <c r="BO207" s="64">
        <f t="shared" si="24"/>
        <v>0.36401098901098905</v>
      </c>
      <c r="BP207" s="64">
        <f t="shared" si="25"/>
        <v>0.36813186813186816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68</v>
      </c>
      <c r="X209" s="549">
        <v>52</v>
      </c>
      <c r="Y209" s="550">
        <f t="shared" si="21"/>
        <v>52.8</v>
      </c>
      <c r="Z209" s="36">
        <f t="shared" si="26"/>
        <v>0.14322000000000001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57.46</v>
      </c>
      <c r="BN209" s="64">
        <f t="shared" si="23"/>
        <v>58.344000000000001</v>
      </c>
      <c r="BO209" s="64">
        <f t="shared" si="24"/>
        <v>0.11904761904761907</v>
      </c>
      <c r="BP209" s="64">
        <f t="shared" si="25"/>
        <v>0.12087912087912089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68</v>
      </c>
      <c r="X210" s="549">
        <v>76</v>
      </c>
      <c r="Y210" s="550">
        <f t="shared" si="21"/>
        <v>76.8</v>
      </c>
      <c r="Z210" s="36">
        <f t="shared" si="26"/>
        <v>0.20832000000000001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83.980000000000018</v>
      </c>
      <c r="BN210" s="64">
        <f t="shared" si="23"/>
        <v>84.864000000000004</v>
      </c>
      <c r="BO210" s="64">
        <f t="shared" si="24"/>
        <v>0.17399267399267401</v>
      </c>
      <c r="BP210" s="64">
        <f t="shared" si="25"/>
        <v>0.17582417582417584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68</v>
      </c>
      <c r="X211" s="549">
        <v>140</v>
      </c>
      <c r="Y211" s="550">
        <f t="shared" si="21"/>
        <v>141.6</v>
      </c>
      <c r="Z211" s="36">
        <f t="shared" si="26"/>
        <v>0.38408999999999999</v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154.70000000000002</v>
      </c>
      <c r="BN211" s="64">
        <f t="shared" si="23"/>
        <v>156.46800000000002</v>
      </c>
      <c r="BO211" s="64">
        <f t="shared" si="24"/>
        <v>0.32051282051282054</v>
      </c>
      <c r="BP211" s="64">
        <f t="shared" si="25"/>
        <v>0.32417582417582419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68</v>
      </c>
      <c r="X212" s="549">
        <v>129</v>
      </c>
      <c r="Y212" s="550">
        <f t="shared" si="21"/>
        <v>129.6</v>
      </c>
      <c r="Z212" s="36">
        <f t="shared" si="26"/>
        <v>0.35154000000000002</v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142.86750000000001</v>
      </c>
      <c r="BN212" s="64">
        <f t="shared" si="23"/>
        <v>143.53199999999998</v>
      </c>
      <c r="BO212" s="64">
        <f t="shared" si="24"/>
        <v>0.29532967032967034</v>
      </c>
      <c r="BP212" s="64">
        <f t="shared" si="25"/>
        <v>0.2967032967032967</v>
      </c>
    </row>
    <row r="213" spans="1:68" x14ac:dyDescent="0.2">
      <c r="A213" s="568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9"/>
      <c r="P213" s="558" t="s">
        <v>70</v>
      </c>
      <c r="Q213" s="559"/>
      <c r="R213" s="559"/>
      <c r="S213" s="559"/>
      <c r="T213" s="559"/>
      <c r="U213" s="559"/>
      <c r="V213" s="560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231.66666666666669</v>
      </c>
      <c r="Y213" s="551">
        <f>IFERROR(Y204/H204,"0")+IFERROR(Y205/H205,"0")+IFERROR(Y206/H206,"0")+IFERROR(Y207/H207,"0")+IFERROR(Y208/H208,"0")+IFERROR(Y209/H209,"0")+IFERROR(Y210/H210,"0")+IFERROR(Y211/H211,"0")+IFERROR(Y212/H212,"0")</f>
        <v>234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1.5233400000000001</v>
      </c>
      <c r="AA213" s="552"/>
      <c r="AB213" s="552"/>
      <c r="AC213" s="552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9"/>
      <c r="P214" s="558" t="s">
        <v>70</v>
      </c>
      <c r="Q214" s="559"/>
      <c r="R214" s="559"/>
      <c r="S214" s="559"/>
      <c r="T214" s="559"/>
      <c r="U214" s="559"/>
      <c r="V214" s="560"/>
      <c r="W214" s="37" t="s">
        <v>68</v>
      </c>
      <c r="X214" s="551">
        <f>IFERROR(SUM(X204:X212),"0")</f>
        <v>556</v>
      </c>
      <c r="Y214" s="551">
        <f>IFERROR(SUM(Y204:Y212),"0")</f>
        <v>561.6</v>
      </c>
      <c r="Z214" s="37"/>
      <c r="AA214" s="552"/>
      <c r="AB214" s="552"/>
      <c r="AC214" s="552"/>
    </row>
    <row r="215" spans="1:68" ht="14.25" hidden="1" customHeight="1" x14ac:dyDescent="0.25">
      <c r="A215" s="561" t="s">
        <v>164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customHeight="1" x14ac:dyDescent="0.25">
      <c r="A216" s="54" t="s">
        <v>345</v>
      </c>
      <c r="B216" s="54" t="s">
        <v>346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68</v>
      </c>
      <c r="X216" s="549">
        <v>82</v>
      </c>
      <c r="Y216" s="550">
        <f>IFERROR(IF(X216="",0,CEILING((X216/$H216),1)*$H216),"")</f>
        <v>84</v>
      </c>
      <c r="Z216" s="36">
        <f>IFERROR(IF(Y216=0,"",ROUNDUP(Y216/H216,0)*0.00651),"")</f>
        <v>0.22785</v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90.61</v>
      </c>
      <c r="BN216" s="64">
        <f>IFERROR(Y216*I216/H216,"0")</f>
        <v>92.820000000000007</v>
      </c>
      <c r="BO216" s="64">
        <f>IFERROR(1/J216*(X216/H216),"0")</f>
        <v>0.18772893772893776</v>
      </c>
      <c r="BP216" s="64">
        <f>IFERROR(1/J216*(Y216/H216),"0")</f>
        <v>0.19230769230769232</v>
      </c>
    </row>
    <row r="217" spans="1:68" ht="27" customHeight="1" x14ac:dyDescent="0.25">
      <c r="A217" s="54" t="s">
        <v>348</v>
      </c>
      <c r="B217" s="54" t="s">
        <v>349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68</v>
      </c>
      <c r="X217" s="549">
        <v>52</v>
      </c>
      <c r="Y217" s="550">
        <f>IFERROR(IF(X217="",0,CEILING((X217/$H217),1)*$H217),"")</f>
        <v>52.8</v>
      </c>
      <c r="Z217" s="36">
        <f>IFERROR(IF(Y217=0,"",ROUNDUP(Y217/H217,0)*0.00651),"")</f>
        <v>0.14322000000000001</v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57.46</v>
      </c>
      <c r="BN217" s="64">
        <f>IFERROR(Y217*I217/H217,"0")</f>
        <v>58.344000000000001</v>
      </c>
      <c r="BO217" s="64">
        <f>IFERROR(1/J217*(X217/H217),"0")</f>
        <v>0.11904761904761907</v>
      </c>
      <c r="BP217" s="64">
        <f>IFERROR(1/J217*(Y217/H217),"0")</f>
        <v>0.12087912087912089</v>
      </c>
    </row>
    <row r="218" spans="1:68" x14ac:dyDescent="0.2">
      <c r="A218" s="568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9"/>
      <c r="P218" s="558" t="s">
        <v>70</v>
      </c>
      <c r="Q218" s="559"/>
      <c r="R218" s="559"/>
      <c r="S218" s="559"/>
      <c r="T218" s="559"/>
      <c r="U218" s="559"/>
      <c r="V218" s="560"/>
      <c r="W218" s="37" t="s">
        <v>71</v>
      </c>
      <c r="X218" s="551">
        <f>IFERROR(X216/H216,"0")+IFERROR(X217/H217,"0")</f>
        <v>55.833333333333343</v>
      </c>
      <c r="Y218" s="551">
        <f>IFERROR(Y216/H216,"0")+IFERROR(Y217/H217,"0")</f>
        <v>57</v>
      </c>
      <c r="Z218" s="551">
        <f>IFERROR(IF(Z216="",0,Z216),"0")+IFERROR(IF(Z217="",0,Z217),"0")</f>
        <v>0.37107000000000001</v>
      </c>
      <c r="AA218" s="552"/>
      <c r="AB218" s="552"/>
      <c r="AC218" s="552"/>
    </row>
    <row r="219" spans="1:68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9"/>
      <c r="P219" s="558" t="s">
        <v>70</v>
      </c>
      <c r="Q219" s="559"/>
      <c r="R219" s="559"/>
      <c r="S219" s="559"/>
      <c r="T219" s="559"/>
      <c r="U219" s="559"/>
      <c r="V219" s="560"/>
      <c r="W219" s="37" t="s">
        <v>68</v>
      </c>
      <c r="X219" s="551">
        <f>IFERROR(SUM(X216:X217),"0")</f>
        <v>134</v>
      </c>
      <c r="Y219" s="551">
        <f>IFERROR(SUM(Y216:Y217),"0")</f>
        <v>136.80000000000001</v>
      </c>
      <c r="Z219" s="37"/>
      <c r="AA219" s="552"/>
      <c r="AB219" s="552"/>
      <c r="AC219" s="552"/>
    </row>
    <row r="220" spans="1:68" ht="16.5" hidden="1" customHeight="1" x14ac:dyDescent="0.25">
      <c r="A220" s="571" t="s">
        <v>351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hidden="1" customHeight="1" x14ac:dyDescent="0.25">
      <c r="A221" s="561" t="s">
        <v>102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customHeight="1" x14ac:dyDescent="0.25">
      <c r="A222" s="54" t="s">
        <v>352</v>
      </c>
      <c r="B222" s="54" t="s">
        <v>353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68</v>
      </c>
      <c r="X222" s="549">
        <v>8</v>
      </c>
      <c r="Y222" s="550">
        <f t="shared" ref="Y222:Y230" si="27">IFERROR(IF(X222="",0,CEILING((X222/$H222),1)*$H222),"")</f>
        <v>11.6</v>
      </c>
      <c r="Z222" s="36">
        <f>IFERROR(IF(Y222=0,"",ROUNDUP(Y222/H222,0)*0.01898),"")</f>
        <v>1.898E-2</v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8.3000000000000007</v>
      </c>
      <c r="BN222" s="64">
        <f t="shared" ref="BN222:BN230" si="29">IFERROR(Y222*I222/H222,"0")</f>
        <v>12.035</v>
      </c>
      <c r="BO222" s="64">
        <f t="shared" ref="BO222:BO230" si="30">IFERROR(1/J222*(X222/H222),"0")</f>
        <v>1.0775862068965518E-2</v>
      </c>
      <c r="BP222" s="64">
        <f t="shared" ref="BP222:BP230" si="31">IFERROR(1/J222*(Y222/H222),"0")</f>
        <v>1.5625E-2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358</v>
      </c>
      <c r="B224" s="54" t="s">
        <v>359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4301012196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01" t="s">
        <v>363</v>
      </c>
      <c r="Q225" s="556"/>
      <c r="R225" s="556"/>
      <c r="S225" s="556"/>
      <c r="T225" s="557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361</v>
      </c>
      <c r="B226" s="54" t="s">
        <v>364</v>
      </c>
      <c r="C226" s="31">
        <v>4301011824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6"/>
      <c r="R226" s="556"/>
      <c r="S226" s="556"/>
      <c r="T226" s="557"/>
      <c r="U226" s="34"/>
      <c r="V226" s="34"/>
      <c r="W226" s="35" t="s">
        <v>68</v>
      </c>
      <c r="X226" s="549">
        <v>29</v>
      </c>
      <c r="Y226" s="550">
        <f t="shared" si="27"/>
        <v>32</v>
      </c>
      <c r="Z226" s="36">
        <f t="shared" si="32"/>
        <v>7.2160000000000002E-2</v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30.522500000000001</v>
      </c>
      <c r="BN226" s="64">
        <f t="shared" si="29"/>
        <v>33.68</v>
      </c>
      <c r="BO226" s="64">
        <f t="shared" si="30"/>
        <v>5.4924242424242424E-2</v>
      </c>
      <c r="BP226" s="64">
        <f t="shared" si="31"/>
        <v>6.0606060606060608E-2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4301012195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4" t="s">
        <v>372</v>
      </c>
      <c r="Q229" s="556"/>
      <c r="R229" s="556"/>
      <c r="S229" s="556"/>
      <c r="T229" s="557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370</v>
      </c>
      <c r="B230" s="54" t="s">
        <v>374</v>
      </c>
      <c r="C230" s="31">
        <v>4301011722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6"/>
      <c r="R230" s="556"/>
      <c r="S230" s="556"/>
      <c r="T230" s="557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8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9"/>
      <c r="P231" s="558" t="s">
        <v>70</v>
      </c>
      <c r="Q231" s="559"/>
      <c r="R231" s="559"/>
      <c r="S231" s="559"/>
      <c r="T231" s="559"/>
      <c r="U231" s="559"/>
      <c r="V231" s="560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7.9396551724137936</v>
      </c>
      <c r="Y231" s="551">
        <f>IFERROR(Y222/H222,"0")+IFERROR(Y223/H223,"0")+IFERROR(Y224/H224,"0")+IFERROR(Y225/H225,"0")+IFERROR(Y226/H226,"0")+IFERROR(Y227/H227,"0")+IFERROR(Y228/H228,"0")+IFERROR(Y229/H229,"0")+IFERROR(Y230/H230,"0")</f>
        <v>9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9.1139999999999999E-2</v>
      </c>
      <c r="AA231" s="552"/>
      <c r="AB231" s="552"/>
      <c r="AC231" s="552"/>
    </row>
    <row r="232" spans="1:68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9"/>
      <c r="P232" s="558" t="s">
        <v>70</v>
      </c>
      <c r="Q232" s="559"/>
      <c r="R232" s="559"/>
      <c r="S232" s="559"/>
      <c r="T232" s="559"/>
      <c r="U232" s="559"/>
      <c r="V232" s="560"/>
      <c r="W232" s="37" t="s">
        <v>68</v>
      </c>
      <c r="X232" s="551">
        <f>IFERROR(SUM(X222:X230),"0")</f>
        <v>37</v>
      </c>
      <c r="Y232" s="551">
        <f>IFERROR(SUM(Y222:Y230),"0")</f>
        <v>43.6</v>
      </c>
      <c r="Z232" s="37"/>
      <c r="AA232" s="552"/>
      <c r="AB232" s="552"/>
      <c r="AC232" s="552"/>
    </row>
    <row r="233" spans="1:68" ht="14.25" hidden="1" customHeight="1" x14ac:dyDescent="0.25">
      <c r="A233" s="561" t="s">
        <v>134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9"/>
      <c r="P235" s="558" t="s">
        <v>70</v>
      </c>
      <c r="Q235" s="559"/>
      <c r="R235" s="559"/>
      <c r="S235" s="559"/>
      <c r="T235" s="559"/>
      <c r="U235" s="559"/>
      <c r="V235" s="560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9"/>
      <c r="P236" s="558" t="s">
        <v>70</v>
      </c>
      <c r="Q236" s="559"/>
      <c r="R236" s="559"/>
      <c r="S236" s="559"/>
      <c r="T236" s="559"/>
      <c r="U236" s="559"/>
      <c r="V236" s="560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1" t="s">
        <v>378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42" t="s">
        <v>381</v>
      </c>
      <c r="Q238" s="556"/>
      <c r="R238" s="556"/>
      <c r="S238" s="556"/>
      <c r="T238" s="557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9"/>
      <c r="P239" s="558" t="s">
        <v>70</v>
      </c>
      <c r="Q239" s="559"/>
      <c r="R239" s="559"/>
      <c r="S239" s="559"/>
      <c r="T239" s="559"/>
      <c r="U239" s="559"/>
      <c r="V239" s="560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9"/>
      <c r="P240" s="558" t="s">
        <v>70</v>
      </c>
      <c r="Q240" s="559"/>
      <c r="R240" s="559"/>
      <c r="S240" s="559"/>
      <c r="T240" s="559"/>
      <c r="U240" s="559"/>
      <c r="V240" s="560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61" t="s">
        <v>383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7" t="s">
        <v>389</v>
      </c>
      <c r="Q243" s="556"/>
      <c r="R243" s="556"/>
      <c r="S243" s="556"/>
      <c r="T243" s="557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53">
        <v>4680115886711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9"/>
      <c r="P246" s="558" t="s">
        <v>70</v>
      </c>
      <c r="Q246" s="559"/>
      <c r="R246" s="559"/>
      <c r="S246" s="559"/>
      <c r="T246" s="559"/>
      <c r="U246" s="559"/>
      <c r="V246" s="560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9"/>
      <c r="P247" s="558" t="s">
        <v>70</v>
      </c>
      <c r="Q247" s="559"/>
      <c r="R247" s="559"/>
      <c r="S247" s="559"/>
      <c r="T247" s="559"/>
      <c r="U247" s="559"/>
      <c r="V247" s="560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394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4"/>
      <c r="AB248" s="544"/>
      <c r="AC248" s="544"/>
    </row>
    <row r="249" spans="1:68" ht="14.25" hidden="1" customHeight="1" x14ac:dyDescent="0.25">
      <c r="A249" s="561" t="s">
        <v>102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5"/>
      <c r="AB249" s="545"/>
      <c r="AC249" s="545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53">
        <v>4680115885837</v>
      </c>
      <c r="E250" s="554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53">
        <v>4680115885851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53">
        <v>4680115885806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53">
        <v>4680115885844</v>
      </c>
      <c r="E253" s="554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53">
        <v>4680115885820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9"/>
      <c r="P255" s="558" t="s">
        <v>70</v>
      </c>
      <c r="Q255" s="559"/>
      <c r="R255" s="559"/>
      <c r="S255" s="559"/>
      <c r="T255" s="559"/>
      <c r="U255" s="559"/>
      <c r="V255" s="560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9"/>
      <c r="P256" s="558" t="s">
        <v>70</v>
      </c>
      <c r="Q256" s="559"/>
      <c r="R256" s="559"/>
      <c r="S256" s="559"/>
      <c r="T256" s="559"/>
      <c r="U256" s="559"/>
      <c r="V256" s="560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410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4"/>
      <c r="AB257" s="544"/>
      <c r="AC257" s="544"/>
    </row>
    <row r="258" spans="1:68" ht="14.25" hidden="1" customHeight="1" x14ac:dyDescent="0.25">
      <c r="A258" s="561" t="s">
        <v>102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5"/>
      <c r="AB258" s="545"/>
      <c r="AC258" s="545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53">
        <v>4607091383423</v>
      </c>
      <c r="E259" s="554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53">
        <v>4680115886957</v>
      </c>
      <c r="E260" s="554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9" t="s">
        <v>415</v>
      </c>
      <c r="Q260" s="556"/>
      <c r="R260" s="556"/>
      <c r="S260" s="556"/>
      <c r="T260" s="557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4301012098</v>
      </c>
      <c r="D261" s="553">
        <v>4680115885660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420</v>
      </c>
      <c r="B262" s="54" t="s">
        <v>421</v>
      </c>
      <c r="C262" s="31">
        <v>4301012176</v>
      </c>
      <c r="D262" s="553">
        <v>4680115886773</v>
      </c>
      <c r="E262" s="554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34" t="s">
        <v>422</v>
      </c>
      <c r="Q262" s="556"/>
      <c r="R262" s="556"/>
      <c r="S262" s="556"/>
      <c r="T262" s="557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9"/>
      <c r="P263" s="558" t="s">
        <v>70</v>
      </c>
      <c r="Q263" s="559"/>
      <c r="R263" s="559"/>
      <c r="S263" s="559"/>
      <c r="T263" s="559"/>
      <c r="U263" s="559"/>
      <c r="V263" s="560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9"/>
      <c r="P264" s="558" t="s">
        <v>70</v>
      </c>
      <c r="Q264" s="559"/>
      <c r="R264" s="559"/>
      <c r="S264" s="559"/>
      <c r="T264" s="559"/>
      <c r="U264" s="559"/>
      <c r="V264" s="560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424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4"/>
      <c r="AB265" s="544"/>
      <c r="AC265" s="544"/>
    </row>
    <row r="266" spans="1:68" ht="14.25" hidden="1" customHeight="1" x14ac:dyDescent="0.25">
      <c r="A266" s="561" t="s">
        <v>72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5"/>
      <c r="AB266" s="545"/>
      <c r="AC266" s="545"/>
    </row>
    <row r="267" spans="1:68" ht="27" hidden="1" customHeight="1" x14ac:dyDescent="0.25">
      <c r="A267" s="54" t="s">
        <v>425</v>
      </c>
      <c r="B267" s="54" t="s">
        <v>426</v>
      </c>
      <c r="C267" s="31">
        <v>4301051893</v>
      </c>
      <c r="D267" s="553">
        <v>4680115886186</v>
      </c>
      <c r="E267" s="554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428</v>
      </c>
      <c r="B268" s="54" t="s">
        <v>429</v>
      </c>
      <c r="C268" s="31">
        <v>4301051795</v>
      </c>
      <c r="D268" s="553">
        <v>4680115881228</v>
      </c>
      <c r="E268" s="554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68</v>
      </c>
      <c r="X268" s="549">
        <v>36</v>
      </c>
      <c r="Y268" s="550">
        <f>IFERROR(IF(X268="",0,CEILING((X268/$H268),1)*$H268),"")</f>
        <v>36</v>
      </c>
      <c r="Z268" s="36">
        <f>IFERROR(IF(Y268=0,"",ROUNDUP(Y268/H268,0)*0.00651),"")</f>
        <v>9.7650000000000001E-2</v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39.780000000000008</v>
      </c>
      <c r="BN268" s="64">
        <f>IFERROR(Y268*I268/H268,"0")</f>
        <v>39.780000000000008</v>
      </c>
      <c r="BO268" s="64">
        <f>IFERROR(1/J268*(X268/H268),"0")</f>
        <v>8.241758241758243E-2</v>
      </c>
      <c r="BP268" s="64">
        <f>IFERROR(1/J268*(Y268/H268),"0")</f>
        <v>8.241758241758243E-2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53">
        <v>4680115881211</v>
      </c>
      <c r="E269" s="554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68</v>
      </c>
      <c r="X269" s="549">
        <v>119</v>
      </c>
      <c r="Y269" s="550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127.925</v>
      </c>
      <c r="BN269" s="64">
        <f>IFERROR(Y269*I269/H269,"0")</f>
        <v>129.00000000000003</v>
      </c>
      <c r="BO269" s="64">
        <f>IFERROR(1/J269*(X269/H269),"0")</f>
        <v>0.27243589743589747</v>
      </c>
      <c r="BP269" s="64">
        <f>IFERROR(1/J269*(Y269/H269),"0")</f>
        <v>0.27472527472527475</v>
      </c>
    </row>
    <row r="270" spans="1:68" x14ac:dyDescent="0.2">
      <c r="A270" s="568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9"/>
      <c r="P270" s="558" t="s">
        <v>70</v>
      </c>
      <c r="Q270" s="559"/>
      <c r="R270" s="559"/>
      <c r="S270" s="559"/>
      <c r="T270" s="559"/>
      <c r="U270" s="559"/>
      <c r="V270" s="560"/>
      <c r="W270" s="37" t="s">
        <v>71</v>
      </c>
      <c r="X270" s="551">
        <f>IFERROR(X267/H267,"0")+IFERROR(X268/H268,"0")+IFERROR(X269/H269,"0")</f>
        <v>64.583333333333343</v>
      </c>
      <c r="Y270" s="551">
        <f>IFERROR(Y267/H267,"0")+IFERROR(Y268/H268,"0")+IFERROR(Y269/H269,"0")</f>
        <v>65</v>
      </c>
      <c r="Z270" s="551">
        <f>IFERROR(IF(Z267="",0,Z267),"0")+IFERROR(IF(Z268="",0,Z268),"0")+IFERROR(IF(Z269="",0,Z269),"0")</f>
        <v>0.42315000000000003</v>
      </c>
      <c r="AA270" s="552"/>
      <c r="AB270" s="552"/>
      <c r="AC270" s="552"/>
    </row>
    <row r="271" spans="1:68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9"/>
      <c r="P271" s="558" t="s">
        <v>70</v>
      </c>
      <c r="Q271" s="559"/>
      <c r="R271" s="559"/>
      <c r="S271" s="559"/>
      <c r="T271" s="559"/>
      <c r="U271" s="559"/>
      <c r="V271" s="560"/>
      <c r="W271" s="37" t="s">
        <v>68</v>
      </c>
      <c r="X271" s="551">
        <f>IFERROR(SUM(X267:X269),"0")</f>
        <v>155</v>
      </c>
      <c r="Y271" s="551">
        <f>IFERROR(SUM(Y267:Y269),"0")</f>
        <v>156</v>
      </c>
      <c r="Z271" s="37"/>
      <c r="AA271" s="552"/>
      <c r="AB271" s="552"/>
      <c r="AC271" s="552"/>
    </row>
    <row r="272" spans="1:68" ht="16.5" hidden="1" customHeight="1" x14ac:dyDescent="0.25">
      <c r="A272" s="571" t="s">
        <v>434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4"/>
      <c r="AB272" s="544"/>
      <c r="AC272" s="544"/>
    </row>
    <row r="273" spans="1:68" ht="14.25" hidden="1" customHeight="1" x14ac:dyDescent="0.25">
      <c r="A273" s="561" t="s">
        <v>63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5"/>
      <c r="AB273" s="545"/>
      <c r="AC273" s="545"/>
    </row>
    <row r="274" spans="1:68" ht="27" hidden="1" customHeight="1" x14ac:dyDescent="0.25">
      <c r="A274" s="54" t="s">
        <v>435</v>
      </c>
      <c r="B274" s="54" t="s">
        <v>436</v>
      </c>
      <c r="C274" s="31">
        <v>4301031307</v>
      </c>
      <c r="D274" s="553">
        <v>4680115880344</v>
      </c>
      <c r="E274" s="554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9"/>
      <c r="P275" s="558" t="s">
        <v>70</v>
      </c>
      <c r="Q275" s="559"/>
      <c r="R275" s="559"/>
      <c r="S275" s="559"/>
      <c r="T275" s="559"/>
      <c r="U275" s="559"/>
      <c r="V275" s="560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9"/>
      <c r="P276" s="558" t="s">
        <v>70</v>
      </c>
      <c r="Q276" s="559"/>
      <c r="R276" s="559"/>
      <c r="S276" s="559"/>
      <c r="T276" s="559"/>
      <c r="U276" s="559"/>
      <c r="V276" s="560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1" t="s">
        <v>72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5"/>
      <c r="AB277" s="545"/>
      <c r="AC277" s="545"/>
    </row>
    <row r="278" spans="1:68" ht="27" hidden="1" customHeight="1" x14ac:dyDescent="0.25">
      <c r="A278" s="54" t="s">
        <v>438</v>
      </c>
      <c r="B278" s="54" t="s">
        <v>439</v>
      </c>
      <c r="C278" s="31">
        <v>4301051782</v>
      </c>
      <c r="D278" s="553">
        <v>4680115884618</v>
      </c>
      <c r="E278" s="554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9"/>
      <c r="P279" s="558" t="s">
        <v>70</v>
      </c>
      <c r="Q279" s="559"/>
      <c r="R279" s="559"/>
      <c r="S279" s="559"/>
      <c r="T279" s="559"/>
      <c r="U279" s="559"/>
      <c r="V279" s="560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9"/>
      <c r="P280" s="558" t="s">
        <v>70</v>
      </c>
      <c r="Q280" s="559"/>
      <c r="R280" s="559"/>
      <c r="S280" s="559"/>
      <c r="T280" s="559"/>
      <c r="U280" s="559"/>
      <c r="V280" s="560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441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4"/>
      <c r="AB281" s="544"/>
      <c r="AC281" s="544"/>
    </row>
    <row r="282" spans="1:68" ht="14.25" hidden="1" customHeight="1" x14ac:dyDescent="0.25">
      <c r="A282" s="561" t="s">
        <v>102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5"/>
      <c r="AB282" s="545"/>
      <c r="AC282" s="545"/>
    </row>
    <row r="283" spans="1:68" ht="27" hidden="1" customHeight="1" x14ac:dyDescent="0.25">
      <c r="A283" s="54" t="s">
        <v>442</v>
      </c>
      <c r="B283" s="54" t="s">
        <v>443</v>
      </c>
      <c r="C283" s="31">
        <v>4301011662</v>
      </c>
      <c r="D283" s="553">
        <v>4680115883703</v>
      </c>
      <c r="E283" s="554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9"/>
      <c r="P284" s="558" t="s">
        <v>70</v>
      </c>
      <c r="Q284" s="559"/>
      <c r="R284" s="559"/>
      <c r="S284" s="559"/>
      <c r="T284" s="559"/>
      <c r="U284" s="559"/>
      <c r="V284" s="560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9"/>
      <c r="P285" s="558" t="s">
        <v>70</v>
      </c>
      <c r="Q285" s="559"/>
      <c r="R285" s="559"/>
      <c r="S285" s="559"/>
      <c r="T285" s="559"/>
      <c r="U285" s="559"/>
      <c r="V285" s="560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446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4"/>
      <c r="AB286" s="544"/>
      <c r="AC286" s="544"/>
    </row>
    <row r="287" spans="1:68" ht="14.25" hidden="1" customHeight="1" x14ac:dyDescent="0.25">
      <c r="A287" s="561" t="s">
        <v>102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5"/>
      <c r="AB287" s="545"/>
      <c r="AC287" s="545"/>
    </row>
    <row r="288" spans="1:68" ht="27" hidden="1" customHeight="1" x14ac:dyDescent="0.25">
      <c r="A288" s="54" t="s">
        <v>447</v>
      </c>
      <c r="B288" s="54" t="s">
        <v>448</v>
      </c>
      <c r="C288" s="31">
        <v>4301012024</v>
      </c>
      <c r="D288" s="553">
        <v>4680115885615</v>
      </c>
      <c r="E288" s="554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450</v>
      </c>
      <c r="B289" s="54" t="s">
        <v>451</v>
      </c>
      <c r="C289" s="31">
        <v>4301011858</v>
      </c>
      <c r="D289" s="553">
        <v>4680115885646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53">
        <v>4680115885554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456</v>
      </c>
      <c r="B291" s="54" t="s">
        <v>457</v>
      </c>
      <c r="C291" s="31">
        <v>4301011857</v>
      </c>
      <c r="D291" s="553">
        <v>4680115885622</v>
      </c>
      <c r="E291" s="554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6"/>
      <c r="R291" s="556"/>
      <c r="S291" s="556"/>
      <c r="T291" s="557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4301011859</v>
      </c>
      <c r="D292" s="553">
        <v>4680115885608</v>
      </c>
      <c r="E292" s="554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62"/>
      <c r="C293" s="562"/>
      <c r="D293" s="562"/>
      <c r="E293" s="562"/>
      <c r="F293" s="562"/>
      <c r="G293" s="562"/>
      <c r="H293" s="562"/>
      <c r="I293" s="562"/>
      <c r="J293" s="562"/>
      <c r="K293" s="562"/>
      <c r="L293" s="562"/>
      <c r="M293" s="562"/>
      <c r="N293" s="562"/>
      <c r="O293" s="569"/>
      <c r="P293" s="558" t="s">
        <v>70</v>
      </c>
      <c r="Q293" s="559"/>
      <c r="R293" s="559"/>
      <c r="S293" s="559"/>
      <c r="T293" s="559"/>
      <c r="U293" s="559"/>
      <c r="V293" s="560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62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9"/>
      <c r="P294" s="558" t="s">
        <v>70</v>
      </c>
      <c r="Q294" s="559"/>
      <c r="R294" s="559"/>
      <c r="S294" s="559"/>
      <c r="T294" s="559"/>
      <c r="U294" s="559"/>
      <c r="V294" s="560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1" t="s">
        <v>63</v>
      </c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2"/>
      <c r="P295" s="562"/>
      <c r="Q295" s="562"/>
      <c r="R295" s="562"/>
      <c r="S295" s="562"/>
      <c r="T295" s="562"/>
      <c r="U295" s="562"/>
      <c r="V295" s="562"/>
      <c r="W295" s="562"/>
      <c r="X295" s="562"/>
      <c r="Y295" s="562"/>
      <c r="Z295" s="562"/>
      <c r="AA295" s="545"/>
      <c r="AB295" s="545"/>
      <c r="AC295" s="545"/>
    </row>
    <row r="296" spans="1:68" ht="27" hidden="1" customHeight="1" x14ac:dyDescent="0.25">
      <c r="A296" s="54" t="s">
        <v>461</v>
      </c>
      <c r="B296" s="54" t="s">
        <v>462</v>
      </c>
      <c r="C296" s="31">
        <v>4301030878</v>
      </c>
      <c r="D296" s="553">
        <v>4607091387193</v>
      </c>
      <c r="E296" s="554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6"/>
      <c r="R296" s="556"/>
      <c r="S296" s="556"/>
      <c r="T296" s="557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464</v>
      </c>
      <c r="B297" s="54" t="s">
        <v>465</v>
      </c>
      <c r="C297" s="31">
        <v>4301031153</v>
      </c>
      <c r="D297" s="553">
        <v>4607091387230</v>
      </c>
      <c r="E297" s="554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4301031154</v>
      </c>
      <c r="D298" s="553">
        <v>4607091387292</v>
      </c>
      <c r="E298" s="554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4301031152</v>
      </c>
      <c r="D299" s="553">
        <v>4607091387285</v>
      </c>
      <c r="E299" s="554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6"/>
      <c r="R299" s="556"/>
      <c r="S299" s="556"/>
      <c r="T299" s="557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4301031305</v>
      </c>
      <c r="D300" s="553">
        <v>4607091389845</v>
      </c>
      <c r="E300" s="554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4301031306</v>
      </c>
      <c r="D301" s="553">
        <v>4680115882881</v>
      </c>
      <c r="E301" s="554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6"/>
      <c r="R301" s="556"/>
      <c r="S301" s="556"/>
      <c r="T301" s="557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4301031066</v>
      </c>
      <c r="D302" s="553">
        <v>4607091383836</v>
      </c>
      <c r="E302" s="554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6"/>
      <c r="R302" s="556"/>
      <c r="S302" s="556"/>
      <c r="T302" s="557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8"/>
      <c r="B303" s="562"/>
      <c r="C303" s="562"/>
      <c r="D303" s="562"/>
      <c r="E303" s="562"/>
      <c r="F303" s="562"/>
      <c r="G303" s="562"/>
      <c r="H303" s="562"/>
      <c r="I303" s="562"/>
      <c r="J303" s="562"/>
      <c r="K303" s="562"/>
      <c r="L303" s="562"/>
      <c r="M303" s="562"/>
      <c r="N303" s="562"/>
      <c r="O303" s="569"/>
      <c r="P303" s="558" t="s">
        <v>70</v>
      </c>
      <c r="Q303" s="559"/>
      <c r="R303" s="559"/>
      <c r="S303" s="559"/>
      <c r="T303" s="559"/>
      <c r="U303" s="559"/>
      <c r="V303" s="560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62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9"/>
      <c r="P304" s="558" t="s">
        <v>70</v>
      </c>
      <c r="Q304" s="559"/>
      <c r="R304" s="559"/>
      <c r="S304" s="559"/>
      <c r="T304" s="559"/>
      <c r="U304" s="559"/>
      <c r="V304" s="560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61" t="s">
        <v>72</v>
      </c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2"/>
      <c r="P305" s="562"/>
      <c r="Q305" s="562"/>
      <c r="R305" s="562"/>
      <c r="S305" s="562"/>
      <c r="T305" s="562"/>
      <c r="U305" s="562"/>
      <c r="V305" s="562"/>
      <c r="W305" s="562"/>
      <c r="X305" s="562"/>
      <c r="Y305" s="562"/>
      <c r="Z305" s="562"/>
      <c r="AA305" s="545"/>
      <c r="AB305" s="545"/>
      <c r="AC305" s="545"/>
    </row>
    <row r="306" spans="1:68" ht="27" hidden="1" customHeight="1" x14ac:dyDescent="0.25">
      <c r="A306" s="54" t="s">
        <v>480</v>
      </c>
      <c r="B306" s="54" t="s">
        <v>481</v>
      </c>
      <c r="C306" s="31">
        <v>4301051100</v>
      </c>
      <c r="D306" s="553">
        <v>4607091387766</v>
      </c>
      <c r="E306" s="554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6"/>
      <c r="R306" s="556"/>
      <c r="S306" s="556"/>
      <c r="T306" s="557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4301051818</v>
      </c>
      <c r="D307" s="553">
        <v>4607091387957</v>
      </c>
      <c r="E307" s="554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6"/>
      <c r="R307" s="556"/>
      <c r="S307" s="556"/>
      <c r="T307" s="557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4301051819</v>
      </c>
      <c r="D308" s="553">
        <v>4607091387964</v>
      </c>
      <c r="E308" s="554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4301051734</v>
      </c>
      <c r="D309" s="553">
        <v>4680115884588</v>
      </c>
      <c r="E309" s="554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6"/>
      <c r="R309" s="556"/>
      <c r="S309" s="556"/>
      <c r="T309" s="557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4301051578</v>
      </c>
      <c r="D310" s="553">
        <v>4607091387513</v>
      </c>
      <c r="E310" s="554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6"/>
      <c r="R310" s="556"/>
      <c r="S310" s="556"/>
      <c r="T310" s="557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62"/>
      <c r="C311" s="562"/>
      <c r="D311" s="562"/>
      <c r="E311" s="562"/>
      <c r="F311" s="562"/>
      <c r="G311" s="562"/>
      <c r="H311" s="562"/>
      <c r="I311" s="562"/>
      <c r="J311" s="562"/>
      <c r="K311" s="562"/>
      <c r="L311" s="562"/>
      <c r="M311" s="562"/>
      <c r="N311" s="562"/>
      <c r="O311" s="569"/>
      <c r="P311" s="558" t="s">
        <v>70</v>
      </c>
      <c r="Q311" s="559"/>
      <c r="R311" s="559"/>
      <c r="S311" s="559"/>
      <c r="T311" s="559"/>
      <c r="U311" s="559"/>
      <c r="V311" s="560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62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9"/>
      <c r="P312" s="558" t="s">
        <v>70</v>
      </c>
      <c r="Q312" s="559"/>
      <c r="R312" s="559"/>
      <c r="S312" s="559"/>
      <c r="T312" s="559"/>
      <c r="U312" s="559"/>
      <c r="V312" s="560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1" t="s">
        <v>164</v>
      </c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2"/>
      <c r="P313" s="562"/>
      <c r="Q313" s="562"/>
      <c r="R313" s="562"/>
      <c r="S313" s="562"/>
      <c r="T313" s="562"/>
      <c r="U313" s="562"/>
      <c r="V313" s="562"/>
      <c r="W313" s="562"/>
      <c r="X313" s="562"/>
      <c r="Y313" s="562"/>
      <c r="Z313" s="562"/>
      <c r="AA313" s="545"/>
      <c r="AB313" s="545"/>
      <c r="AC313" s="545"/>
    </row>
    <row r="314" spans="1:68" ht="27" customHeight="1" x14ac:dyDescent="0.25">
      <c r="A314" s="54" t="s">
        <v>495</v>
      </c>
      <c r="B314" s="54" t="s">
        <v>496</v>
      </c>
      <c r="C314" s="31">
        <v>4301060387</v>
      </c>
      <c r="D314" s="553">
        <v>4607091380880</v>
      </c>
      <c r="E314" s="554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6"/>
      <c r="R314" s="556"/>
      <c r="S314" s="556"/>
      <c r="T314" s="557"/>
      <c r="U314" s="34"/>
      <c r="V314" s="34"/>
      <c r="W314" s="35" t="s">
        <v>68</v>
      </c>
      <c r="X314" s="549">
        <v>33</v>
      </c>
      <c r="Y314" s="550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35.038928571428571</v>
      </c>
      <c r="BN314" s="64">
        <f>IFERROR(Y314*I314/H314,"0")</f>
        <v>35.676000000000002</v>
      </c>
      <c r="BO314" s="64">
        <f>IFERROR(1/J314*(X314/H314),"0")</f>
        <v>6.1383928571428568E-2</v>
      </c>
      <c r="BP314" s="64">
        <f>IFERROR(1/J314*(Y314/H314),"0")</f>
        <v>6.25E-2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53">
        <v>4607091384482</v>
      </c>
      <c r="E315" s="554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6"/>
      <c r="R315" s="556"/>
      <c r="S315" s="556"/>
      <c r="T315" s="557"/>
      <c r="U315" s="34"/>
      <c r="V315" s="34"/>
      <c r="W315" s="35" t="s">
        <v>68</v>
      </c>
      <c r="X315" s="549">
        <v>31</v>
      </c>
      <c r="Y315" s="550">
        <f>IFERROR(IF(X315="",0,CEILING((X315/$H315),1)*$H315),"")</f>
        <v>31.2</v>
      </c>
      <c r="Z315" s="36">
        <f>IFERROR(IF(Y315=0,"",ROUNDUP(Y315/H315,0)*0.01898),"")</f>
        <v>7.5920000000000001E-2</v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33.062692307692309</v>
      </c>
      <c r="BN315" s="64">
        <f>IFERROR(Y315*I315/H315,"0")</f>
        <v>33.276000000000003</v>
      </c>
      <c r="BO315" s="64">
        <f>IFERROR(1/J315*(X315/H315),"0")</f>
        <v>6.2099358974358976E-2</v>
      </c>
      <c r="BP315" s="64">
        <f>IFERROR(1/J315*(Y315/H315),"0")</f>
        <v>6.25E-2</v>
      </c>
    </row>
    <row r="316" spans="1:68" ht="16.5" customHeight="1" x14ac:dyDescent="0.25">
      <c r="A316" s="54" t="s">
        <v>501</v>
      </c>
      <c r="B316" s="54" t="s">
        <v>502</v>
      </c>
      <c r="C316" s="31">
        <v>4301060484</v>
      </c>
      <c r="D316" s="553">
        <v>4607091380897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6"/>
      <c r="R316" s="556"/>
      <c r="S316" s="556"/>
      <c r="T316" s="557"/>
      <c r="U316" s="34"/>
      <c r="V316" s="34"/>
      <c r="W316" s="35" t="s">
        <v>68</v>
      </c>
      <c r="X316" s="549">
        <v>18</v>
      </c>
      <c r="Y316" s="550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19.112142857142857</v>
      </c>
      <c r="BN316" s="64">
        <f>IFERROR(Y316*I316/H316,"0")</f>
        <v>26.757000000000001</v>
      </c>
      <c r="BO316" s="64">
        <f>IFERROR(1/J316*(X316/H316),"0")</f>
        <v>3.3482142857142856E-2</v>
      </c>
      <c r="BP316" s="64">
        <f>IFERROR(1/J316*(Y316/H316),"0")</f>
        <v>4.6875E-2</v>
      </c>
    </row>
    <row r="317" spans="1:68" x14ac:dyDescent="0.2">
      <c r="A317" s="568"/>
      <c r="B317" s="562"/>
      <c r="C317" s="562"/>
      <c r="D317" s="562"/>
      <c r="E317" s="562"/>
      <c r="F317" s="562"/>
      <c r="G317" s="562"/>
      <c r="H317" s="562"/>
      <c r="I317" s="562"/>
      <c r="J317" s="562"/>
      <c r="K317" s="562"/>
      <c r="L317" s="562"/>
      <c r="M317" s="562"/>
      <c r="N317" s="562"/>
      <c r="O317" s="569"/>
      <c r="P317" s="558" t="s">
        <v>70</v>
      </c>
      <c r="Q317" s="559"/>
      <c r="R317" s="559"/>
      <c r="S317" s="559"/>
      <c r="T317" s="559"/>
      <c r="U317" s="559"/>
      <c r="V317" s="560"/>
      <c r="W317" s="37" t="s">
        <v>71</v>
      </c>
      <c r="X317" s="551">
        <f>IFERROR(X314/H314,"0")+IFERROR(X315/H315,"0")+IFERROR(X316/H316,"0")</f>
        <v>10.045787545787546</v>
      </c>
      <c r="Y317" s="551">
        <f>IFERROR(Y314/H314,"0")+IFERROR(Y315/H315,"0")+IFERROR(Y316/H316,"0")</f>
        <v>11</v>
      </c>
      <c r="Z317" s="551">
        <f>IFERROR(IF(Z314="",0,Z314),"0")+IFERROR(IF(Z315="",0,Z315),"0")+IFERROR(IF(Z316="",0,Z316),"0")</f>
        <v>0.20878000000000002</v>
      </c>
      <c r="AA317" s="552"/>
      <c r="AB317" s="552"/>
      <c r="AC317" s="552"/>
    </row>
    <row r="318" spans="1:68" x14ac:dyDescent="0.2">
      <c r="A318" s="562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9"/>
      <c r="P318" s="558" t="s">
        <v>70</v>
      </c>
      <c r="Q318" s="559"/>
      <c r="R318" s="559"/>
      <c r="S318" s="559"/>
      <c r="T318" s="559"/>
      <c r="U318" s="559"/>
      <c r="V318" s="560"/>
      <c r="W318" s="37" t="s">
        <v>68</v>
      </c>
      <c r="X318" s="551">
        <f>IFERROR(SUM(X314:X316),"0")</f>
        <v>82</v>
      </c>
      <c r="Y318" s="551">
        <f>IFERROR(SUM(Y314:Y316),"0")</f>
        <v>90</v>
      </c>
      <c r="Z318" s="37"/>
      <c r="AA318" s="552"/>
      <c r="AB318" s="552"/>
      <c r="AC318" s="552"/>
    </row>
    <row r="319" spans="1:68" ht="14.25" hidden="1" customHeight="1" x14ac:dyDescent="0.25">
      <c r="A319" s="561" t="s">
        <v>94</v>
      </c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2"/>
      <c r="P319" s="562"/>
      <c r="Q319" s="562"/>
      <c r="R319" s="562"/>
      <c r="S319" s="562"/>
      <c r="T319" s="562"/>
      <c r="U319" s="562"/>
      <c r="V319" s="562"/>
      <c r="W319" s="562"/>
      <c r="X319" s="562"/>
      <c r="Y319" s="562"/>
      <c r="Z319" s="562"/>
      <c r="AA319" s="545"/>
      <c r="AB319" s="545"/>
      <c r="AC319" s="545"/>
    </row>
    <row r="320" spans="1:68" ht="27" hidden="1" customHeight="1" x14ac:dyDescent="0.25">
      <c r="A320" s="54" t="s">
        <v>504</v>
      </c>
      <c r="B320" s="54" t="s">
        <v>505</v>
      </c>
      <c r="C320" s="31">
        <v>4301030235</v>
      </c>
      <c r="D320" s="553">
        <v>4607091388381</v>
      </c>
      <c r="E320" s="554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90" t="s">
        <v>506</v>
      </c>
      <c r="Q320" s="556"/>
      <c r="R320" s="556"/>
      <c r="S320" s="556"/>
      <c r="T320" s="557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53">
        <v>4607091388374</v>
      </c>
      <c r="E321" s="554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68" t="s">
        <v>510</v>
      </c>
      <c r="Q321" s="556"/>
      <c r="R321" s="556"/>
      <c r="S321" s="556"/>
      <c r="T321" s="557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53">
        <v>4607091383102</v>
      </c>
      <c r="E322" s="554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6"/>
      <c r="R322" s="556"/>
      <c r="S322" s="556"/>
      <c r="T322" s="557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4301030233</v>
      </c>
      <c r="D323" s="553">
        <v>4607091388404</v>
      </c>
      <c r="E323" s="554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6"/>
      <c r="R323" s="556"/>
      <c r="S323" s="556"/>
      <c r="T323" s="557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8"/>
      <c r="B324" s="562"/>
      <c r="C324" s="562"/>
      <c r="D324" s="562"/>
      <c r="E324" s="562"/>
      <c r="F324" s="562"/>
      <c r="G324" s="562"/>
      <c r="H324" s="562"/>
      <c r="I324" s="562"/>
      <c r="J324" s="562"/>
      <c r="K324" s="562"/>
      <c r="L324" s="562"/>
      <c r="M324" s="562"/>
      <c r="N324" s="562"/>
      <c r="O324" s="569"/>
      <c r="P324" s="558" t="s">
        <v>70</v>
      </c>
      <c r="Q324" s="559"/>
      <c r="R324" s="559"/>
      <c r="S324" s="559"/>
      <c r="T324" s="559"/>
      <c r="U324" s="559"/>
      <c r="V324" s="560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62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9"/>
      <c r="P325" s="558" t="s">
        <v>70</v>
      </c>
      <c r="Q325" s="559"/>
      <c r="R325" s="559"/>
      <c r="S325" s="559"/>
      <c r="T325" s="559"/>
      <c r="U325" s="559"/>
      <c r="V325" s="560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61" t="s">
        <v>516</v>
      </c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2"/>
      <c r="P326" s="562"/>
      <c r="Q326" s="562"/>
      <c r="R326" s="562"/>
      <c r="S326" s="562"/>
      <c r="T326" s="562"/>
      <c r="U326" s="562"/>
      <c r="V326" s="562"/>
      <c r="W326" s="562"/>
      <c r="X326" s="562"/>
      <c r="Y326" s="562"/>
      <c r="Z326" s="562"/>
      <c r="AA326" s="545"/>
      <c r="AB326" s="545"/>
      <c r="AC326" s="545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53">
        <v>4680115881808</v>
      </c>
      <c r="E327" s="554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6"/>
      <c r="R327" s="556"/>
      <c r="S327" s="556"/>
      <c r="T327" s="557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53">
        <v>4680115881822</v>
      </c>
      <c r="E328" s="554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53">
        <v>4680115880016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6"/>
      <c r="R329" s="556"/>
      <c r="S329" s="556"/>
      <c r="T329" s="557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62"/>
      <c r="C330" s="562"/>
      <c r="D330" s="562"/>
      <c r="E330" s="562"/>
      <c r="F330" s="562"/>
      <c r="G330" s="562"/>
      <c r="H330" s="562"/>
      <c r="I330" s="562"/>
      <c r="J330" s="562"/>
      <c r="K330" s="562"/>
      <c r="L330" s="562"/>
      <c r="M330" s="562"/>
      <c r="N330" s="562"/>
      <c r="O330" s="569"/>
      <c r="P330" s="558" t="s">
        <v>70</v>
      </c>
      <c r="Q330" s="559"/>
      <c r="R330" s="559"/>
      <c r="S330" s="559"/>
      <c r="T330" s="559"/>
      <c r="U330" s="559"/>
      <c r="V330" s="560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62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9"/>
      <c r="P331" s="558" t="s">
        <v>70</v>
      </c>
      <c r="Q331" s="559"/>
      <c r="R331" s="559"/>
      <c r="S331" s="559"/>
      <c r="T331" s="559"/>
      <c r="U331" s="559"/>
      <c r="V331" s="560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525</v>
      </c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2"/>
      <c r="P332" s="562"/>
      <c r="Q332" s="562"/>
      <c r="R332" s="562"/>
      <c r="S332" s="562"/>
      <c r="T332" s="562"/>
      <c r="U332" s="562"/>
      <c r="V332" s="562"/>
      <c r="W332" s="562"/>
      <c r="X332" s="562"/>
      <c r="Y332" s="562"/>
      <c r="Z332" s="562"/>
      <c r="AA332" s="544"/>
      <c r="AB332" s="544"/>
      <c r="AC332" s="544"/>
    </row>
    <row r="333" spans="1:68" ht="14.25" hidden="1" customHeight="1" x14ac:dyDescent="0.25">
      <c r="A333" s="561" t="s">
        <v>72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5"/>
      <c r="AB333" s="545"/>
      <c r="AC333" s="545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53">
        <v>4607091387919</v>
      </c>
      <c r="E334" s="554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6"/>
      <c r="R334" s="556"/>
      <c r="S334" s="556"/>
      <c r="T334" s="557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53">
        <v>4680115883604</v>
      </c>
      <c r="E335" s="554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6"/>
      <c r="R335" s="556"/>
      <c r="S335" s="556"/>
      <c r="T335" s="557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53">
        <v>4680115883567</v>
      </c>
      <c r="E336" s="554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8"/>
      <c r="B337" s="562"/>
      <c r="C337" s="562"/>
      <c r="D337" s="562"/>
      <c r="E337" s="562"/>
      <c r="F337" s="562"/>
      <c r="G337" s="562"/>
      <c r="H337" s="562"/>
      <c r="I337" s="562"/>
      <c r="J337" s="562"/>
      <c r="K337" s="562"/>
      <c r="L337" s="562"/>
      <c r="M337" s="562"/>
      <c r="N337" s="562"/>
      <c r="O337" s="569"/>
      <c r="P337" s="558" t="s">
        <v>70</v>
      </c>
      <c r="Q337" s="559"/>
      <c r="R337" s="559"/>
      <c r="S337" s="559"/>
      <c r="T337" s="559"/>
      <c r="U337" s="559"/>
      <c r="V337" s="560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62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9"/>
      <c r="P338" s="558" t="s">
        <v>70</v>
      </c>
      <c r="Q338" s="559"/>
      <c r="R338" s="559"/>
      <c r="S338" s="559"/>
      <c r="T338" s="559"/>
      <c r="U338" s="559"/>
      <c r="V338" s="560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604" t="s">
        <v>535</v>
      </c>
      <c r="B339" s="605"/>
      <c r="C339" s="605"/>
      <c r="D339" s="605"/>
      <c r="E339" s="605"/>
      <c r="F339" s="605"/>
      <c r="G339" s="605"/>
      <c r="H339" s="605"/>
      <c r="I339" s="605"/>
      <c r="J339" s="605"/>
      <c r="K339" s="605"/>
      <c r="L339" s="605"/>
      <c r="M339" s="605"/>
      <c r="N339" s="605"/>
      <c r="O339" s="605"/>
      <c r="P339" s="605"/>
      <c r="Q339" s="605"/>
      <c r="R339" s="605"/>
      <c r="S339" s="605"/>
      <c r="T339" s="605"/>
      <c r="U339" s="605"/>
      <c r="V339" s="605"/>
      <c r="W339" s="605"/>
      <c r="X339" s="605"/>
      <c r="Y339" s="605"/>
      <c r="Z339" s="605"/>
      <c r="AA339" s="48"/>
      <c r="AB339" s="48"/>
      <c r="AC339" s="48"/>
    </row>
    <row r="340" spans="1:68" ht="16.5" hidden="1" customHeight="1" x14ac:dyDescent="0.25">
      <c r="A340" s="571" t="s">
        <v>536</v>
      </c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2"/>
      <c r="P340" s="562"/>
      <c r="Q340" s="562"/>
      <c r="R340" s="562"/>
      <c r="S340" s="562"/>
      <c r="T340" s="562"/>
      <c r="U340" s="562"/>
      <c r="V340" s="562"/>
      <c r="W340" s="562"/>
      <c r="X340" s="562"/>
      <c r="Y340" s="562"/>
      <c r="Z340" s="562"/>
      <c r="AA340" s="544"/>
      <c r="AB340" s="544"/>
      <c r="AC340" s="544"/>
    </row>
    <row r="341" spans="1:68" ht="14.25" hidden="1" customHeight="1" x14ac:dyDescent="0.25">
      <c r="A341" s="561" t="s">
        <v>102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53">
        <v>4680115884847</v>
      </c>
      <c r="E342" s="554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6"/>
      <c r="R342" s="556"/>
      <c r="S342" s="556"/>
      <c r="T342" s="557"/>
      <c r="U342" s="34"/>
      <c r="V342" s="34"/>
      <c r="W342" s="35" t="s">
        <v>68</v>
      </c>
      <c r="X342" s="549">
        <v>438</v>
      </c>
      <c r="Y342" s="550">
        <f t="shared" ref="Y342:Y348" si="38">IFERROR(IF(X342="",0,CEILING((X342/$H342),1)*$H342),"")</f>
        <v>450</v>
      </c>
      <c r="Z342" s="36">
        <f>IFERROR(IF(Y342=0,"",ROUNDUP(Y342/H342,0)*0.02175),"")</f>
        <v>0.65249999999999997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452.01599999999996</v>
      </c>
      <c r="BN342" s="64">
        <f t="shared" ref="BN342:BN348" si="40">IFERROR(Y342*I342/H342,"0")</f>
        <v>464.4</v>
      </c>
      <c r="BO342" s="64">
        <f t="shared" ref="BO342:BO348" si="41">IFERROR(1/J342*(X342/H342),"0")</f>
        <v>0.60833333333333328</v>
      </c>
      <c r="BP342" s="64">
        <f t="shared" ref="BP342:BP348" si="42">IFERROR(1/J342*(Y342/H342),"0")</f>
        <v>0.625</v>
      </c>
    </row>
    <row r="343" spans="1:68" ht="27" hidden="1" customHeight="1" x14ac:dyDescent="0.25">
      <c r="A343" s="54" t="s">
        <v>540</v>
      </c>
      <c r="B343" s="54" t="s">
        <v>541</v>
      </c>
      <c r="C343" s="31">
        <v>4301011870</v>
      </c>
      <c r="D343" s="553">
        <v>4680115884854</v>
      </c>
      <c r="E343" s="554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6"/>
      <c r="R343" s="556"/>
      <c r="S343" s="556"/>
      <c r="T343" s="557"/>
      <c r="U343" s="34"/>
      <c r="V343" s="34"/>
      <c r="W343" s="35" t="s">
        <v>68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53">
        <v>4607091383997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6"/>
      <c r="R344" s="556"/>
      <c r="S344" s="556"/>
      <c r="T344" s="557"/>
      <c r="U344" s="34"/>
      <c r="V344" s="34"/>
      <c r="W344" s="35" t="s">
        <v>68</v>
      </c>
      <c r="X344" s="549">
        <v>170</v>
      </c>
      <c r="Y344" s="550">
        <f t="shared" si="38"/>
        <v>180</v>
      </c>
      <c r="Z344" s="36">
        <f>IFERROR(IF(Y344=0,"",ROUNDUP(Y344/H344,0)*0.02175),"")</f>
        <v>0.26100000000000001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175.44</v>
      </c>
      <c r="BN344" s="64">
        <f t="shared" si="40"/>
        <v>185.76000000000002</v>
      </c>
      <c r="BO344" s="64">
        <f t="shared" si="41"/>
        <v>0.2361111111111111</v>
      </c>
      <c r="BP344" s="64">
        <f t="shared" si="42"/>
        <v>0.25</v>
      </c>
    </row>
    <row r="345" spans="1:68" ht="37.5" hidden="1" customHeight="1" x14ac:dyDescent="0.25">
      <c r="A345" s="54" t="s">
        <v>546</v>
      </c>
      <c r="B345" s="54" t="s">
        <v>547</v>
      </c>
      <c r="C345" s="31">
        <v>4301011867</v>
      </c>
      <c r="D345" s="553">
        <v>4680115884830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53">
        <v>4680115882638</v>
      </c>
      <c r="E346" s="554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6"/>
      <c r="R346" s="556"/>
      <c r="S346" s="556"/>
      <c r="T346" s="557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53">
        <v>4680115884922</v>
      </c>
      <c r="E347" s="554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6"/>
      <c r="R347" s="556"/>
      <c r="S347" s="556"/>
      <c r="T347" s="557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53">
        <v>4680115884861</v>
      </c>
      <c r="E348" s="554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6"/>
      <c r="R348" s="556"/>
      <c r="S348" s="556"/>
      <c r="T348" s="557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62"/>
      <c r="C349" s="562"/>
      <c r="D349" s="562"/>
      <c r="E349" s="562"/>
      <c r="F349" s="562"/>
      <c r="G349" s="562"/>
      <c r="H349" s="562"/>
      <c r="I349" s="562"/>
      <c r="J349" s="562"/>
      <c r="K349" s="562"/>
      <c r="L349" s="562"/>
      <c r="M349" s="562"/>
      <c r="N349" s="562"/>
      <c r="O349" s="569"/>
      <c r="P349" s="558" t="s">
        <v>70</v>
      </c>
      <c r="Q349" s="559"/>
      <c r="R349" s="559"/>
      <c r="S349" s="559"/>
      <c r="T349" s="559"/>
      <c r="U349" s="559"/>
      <c r="V349" s="560"/>
      <c r="W349" s="37" t="s">
        <v>71</v>
      </c>
      <c r="X349" s="551">
        <f>IFERROR(X342/H342,"0")+IFERROR(X343/H343,"0")+IFERROR(X344/H344,"0")+IFERROR(X345/H345,"0")+IFERROR(X346/H346,"0")+IFERROR(X347/H347,"0")+IFERROR(X348/H348,"0")</f>
        <v>40.533333333333331</v>
      </c>
      <c r="Y349" s="551">
        <f>IFERROR(Y342/H342,"0")+IFERROR(Y343/H343,"0")+IFERROR(Y344/H344,"0")+IFERROR(Y345/H345,"0")+IFERROR(Y346/H346,"0")+IFERROR(Y347/H347,"0")+IFERROR(Y348/H348,"0")</f>
        <v>42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0.91349999999999998</v>
      </c>
      <c r="AA349" s="552"/>
      <c r="AB349" s="552"/>
      <c r="AC349" s="552"/>
    </row>
    <row r="350" spans="1:68" x14ac:dyDescent="0.2">
      <c r="A350" s="562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9"/>
      <c r="P350" s="558" t="s">
        <v>70</v>
      </c>
      <c r="Q350" s="559"/>
      <c r="R350" s="559"/>
      <c r="S350" s="559"/>
      <c r="T350" s="559"/>
      <c r="U350" s="559"/>
      <c r="V350" s="560"/>
      <c r="W350" s="37" t="s">
        <v>68</v>
      </c>
      <c r="X350" s="551">
        <f>IFERROR(SUM(X342:X348),"0")</f>
        <v>608</v>
      </c>
      <c r="Y350" s="551">
        <f>IFERROR(SUM(Y342:Y348),"0")</f>
        <v>630</v>
      </c>
      <c r="Z350" s="37"/>
      <c r="AA350" s="552"/>
      <c r="AB350" s="552"/>
      <c r="AC350" s="552"/>
    </row>
    <row r="351" spans="1:68" ht="14.25" hidden="1" customHeight="1" x14ac:dyDescent="0.25">
      <c r="A351" s="561" t="s">
        <v>134</v>
      </c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2"/>
      <c r="P351" s="562"/>
      <c r="Q351" s="562"/>
      <c r="R351" s="562"/>
      <c r="S351" s="562"/>
      <c r="T351" s="562"/>
      <c r="U351" s="562"/>
      <c r="V351" s="562"/>
      <c r="W351" s="562"/>
      <c r="X351" s="562"/>
      <c r="Y351" s="562"/>
      <c r="Z351" s="562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53">
        <v>4607091383980</v>
      </c>
      <c r="E352" s="554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6"/>
      <c r="R352" s="556"/>
      <c r="S352" s="556"/>
      <c r="T352" s="557"/>
      <c r="U352" s="34"/>
      <c r="V352" s="34"/>
      <c r="W352" s="35" t="s">
        <v>68</v>
      </c>
      <c r="X352" s="549">
        <v>147</v>
      </c>
      <c r="Y352" s="550">
        <f>IFERROR(IF(X352="",0,CEILING((X352/$H352),1)*$H352),"")</f>
        <v>150</v>
      </c>
      <c r="Z352" s="36">
        <f>IFERROR(IF(Y352=0,"",ROUNDUP(Y352/H352,0)*0.02175),"")</f>
        <v>0.21749999999999997</v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151.70400000000001</v>
      </c>
      <c r="BN352" s="64">
        <f>IFERROR(Y352*I352/H352,"0")</f>
        <v>154.80000000000001</v>
      </c>
      <c r="BO352" s="64">
        <f>IFERROR(1/J352*(X352/H352),"0")</f>
        <v>0.20416666666666666</v>
      </c>
      <c r="BP352" s="64">
        <f>IFERROR(1/J352*(Y352/H352),"0")</f>
        <v>0.20833333333333331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53">
        <v>4607091384178</v>
      </c>
      <c r="E353" s="554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6"/>
      <c r="R353" s="556"/>
      <c r="S353" s="556"/>
      <c r="T353" s="557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62"/>
      <c r="C354" s="562"/>
      <c r="D354" s="562"/>
      <c r="E354" s="562"/>
      <c r="F354" s="562"/>
      <c r="G354" s="562"/>
      <c r="H354" s="562"/>
      <c r="I354" s="562"/>
      <c r="J354" s="562"/>
      <c r="K354" s="562"/>
      <c r="L354" s="562"/>
      <c r="M354" s="562"/>
      <c r="N354" s="562"/>
      <c r="O354" s="569"/>
      <c r="P354" s="558" t="s">
        <v>70</v>
      </c>
      <c r="Q354" s="559"/>
      <c r="R354" s="559"/>
      <c r="S354" s="559"/>
      <c r="T354" s="559"/>
      <c r="U354" s="559"/>
      <c r="V354" s="560"/>
      <c r="W354" s="37" t="s">
        <v>71</v>
      </c>
      <c r="X354" s="551">
        <f>IFERROR(X352/H352,"0")+IFERROR(X353/H353,"0")</f>
        <v>9.8000000000000007</v>
      </c>
      <c r="Y354" s="551">
        <f>IFERROR(Y352/H352,"0")+IFERROR(Y353/H353,"0")</f>
        <v>10</v>
      </c>
      <c r="Z354" s="551">
        <f>IFERROR(IF(Z352="",0,Z352),"0")+IFERROR(IF(Z353="",0,Z353),"0")</f>
        <v>0.21749999999999997</v>
      </c>
      <c r="AA354" s="552"/>
      <c r="AB354" s="552"/>
      <c r="AC354" s="552"/>
    </row>
    <row r="355" spans="1:68" x14ac:dyDescent="0.2">
      <c r="A355" s="562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9"/>
      <c r="P355" s="558" t="s">
        <v>70</v>
      </c>
      <c r="Q355" s="559"/>
      <c r="R355" s="559"/>
      <c r="S355" s="559"/>
      <c r="T355" s="559"/>
      <c r="U355" s="559"/>
      <c r="V355" s="560"/>
      <c r="W355" s="37" t="s">
        <v>68</v>
      </c>
      <c r="X355" s="551">
        <f>IFERROR(SUM(X352:X353),"0")</f>
        <v>147</v>
      </c>
      <c r="Y355" s="551">
        <f>IFERROR(SUM(Y352:Y353),"0")</f>
        <v>150</v>
      </c>
      <c r="Z355" s="37"/>
      <c r="AA355" s="552"/>
      <c r="AB355" s="552"/>
      <c r="AC355" s="552"/>
    </row>
    <row r="356" spans="1:68" ht="14.25" hidden="1" customHeight="1" x14ac:dyDescent="0.25">
      <c r="A356" s="561" t="s">
        <v>72</v>
      </c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2"/>
      <c r="P356" s="562"/>
      <c r="Q356" s="562"/>
      <c r="R356" s="562"/>
      <c r="S356" s="562"/>
      <c r="T356" s="562"/>
      <c r="U356" s="562"/>
      <c r="V356" s="562"/>
      <c r="W356" s="562"/>
      <c r="X356" s="562"/>
      <c r="Y356" s="562"/>
      <c r="Z356" s="562"/>
      <c r="AA356" s="545"/>
      <c r="AB356" s="545"/>
      <c r="AC356" s="545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53">
        <v>4607091383928</v>
      </c>
      <c r="E357" s="554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6"/>
      <c r="R357" s="556"/>
      <c r="S357" s="556"/>
      <c r="T357" s="557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53">
        <v>4607091384260</v>
      </c>
      <c r="E358" s="554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68</v>
      </c>
      <c r="X358" s="549">
        <v>41</v>
      </c>
      <c r="Y358" s="550">
        <f>IFERROR(IF(X358="",0,CEILING((X358/$H358),1)*$H358),"")</f>
        <v>45</v>
      </c>
      <c r="Z358" s="36">
        <f>IFERROR(IF(Y358=0,"",ROUNDUP(Y358/H358,0)*0.01898),"")</f>
        <v>9.4899999999999998E-2</v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43.364333333333335</v>
      </c>
      <c r="BN358" s="64">
        <f>IFERROR(Y358*I358/H358,"0")</f>
        <v>47.594999999999999</v>
      </c>
      <c r="BO358" s="64">
        <f>IFERROR(1/J358*(X358/H358),"0")</f>
        <v>7.1180555555555552E-2</v>
      </c>
      <c r="BP358" s="64">
        <f>IFERROR(1/J358*(Y358/H358),"0")</f>
        <v>7.8125E-2</v>
      </c>
    </row>
    <row r="359" spans="1:68" x14ac:dyDescent="0.2">
      <c r="A359" s="568"/>
      <c r="B359" s="562"/>
      <c r="C359" s="562"/>
      <c r="D359" s="562"/>
      <c r="E359" s="562"/>
      <c r="F359" s="562"/>
      <c r="G359" s="562"/>
      <c r="H359" s="562"/>
      <c r="I359" s="562"/>
      <c r="J359" s="562"/>
      <c r="K359" s="562"/>
      <c r="L359" s="562"/>
      <c r="M359" s="562"/>
      <c r="N359" s="562"/>
      <c r="O359" s="569"/>
      <c r="P359" s="558" t="s">
        <v>70</v>
      </c>
      <c r="Q359" s="559"/>
      <c r="R359" s="559"/>
      <c r="S359" s="559"/>
      <c r="T359" s="559"/>
      <c r="U359" s="559"/>
      <c r="V359" s="560"/>
      <c r="W359" s="37" t="s">
        <v>71</v>
      </c>
      <c r="X359" s="551">
        <f>IFERROR(X357/H357,"0")+IFERROR(X358/H358,"0")</f>
        <v>4.5555555555555554</v>
      </c>
      <c r="Y359" s="551">
        <f>IFERROR(Y357/H357,"0")+IFERROR(Y358/H358,"0")</f>
        <v>5</v>
      </c>
      <c r="Z359" s="551">
        <f>IFERROR(IF(Z357="",0,Z357),"0")+IFERROR(IF(Z358="",0,Z358),"0")</f>
        <v>9.4899999999999998E-2</v>
      </c>
      <c r="AA359" s="552"/>
      <c r="AB359" s="552"/>
      <c r="AC359" s="552"/>
    </row>
    <row r="360" spans="1:68" x14ac:dyDescent="0.2">
      <c r="A360" s="562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9"/>
      <c r="P360" s="558" t="s">
        <v>70</v>
      </c>
      <c r="Q360" s="559"/>
      <c r="R360" s="559"/>
      <c r="S360" s="559"/>
      <c r="T360" s="559"/>
      <c r="U360" s="559"/>
      <c r="V360" s="560"/>
      <c r="W360" s="37" t="s">
        <v>68</v>
      </c>
      <c r="X360" s="551">
        <f>IFERROR(SUM(X357:X358),"0")</f>
        <v>41</v>
      </c>
      <c r="Y360" s="551">
        <f>IFERROR(SUM(Y357:Y358),"0")</f>
        <v>45</v>
      </c>
      <c r="Z360" s="37"/>
      <c r="AA360" s="552"/>
      <c r="AB360" s="552"/>
      <c r="AC360" s="552"/>
    </row>
    <row r="361" spans="1:68" ht="14.25" hidden="1" customHeight="1" x14ac:dyDescent="0.25">
      <c r="A361" s="561" t="s">
        <v>164</v>
      </c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2"/>
      <c r="P361" s="562"/>
      <c r="Q361" s="562"/>
      <c r="R361" s="562"/>
      <c r="S361" s="562"/>
      <c r="T361" s="562"/>
      <c r="U361" s="562"/>
      <c r="V361" s="562"/>
      <c r="W361" s="562"/>
      <c r="X361" s="562"/>
      <c r="Y361" s="562"/>
      <c r="Z361" s="562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53">
        <v>4607091384673</v>
      </c>
      <c r="E362" s="554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43" t="s">
        <v>569</v>
      </c>
      <c r="Q362" s="556"/>
      <c r="R362" s="556"/>
      <c r="S362" s="556"/>
      <c r="T362" s="557"/>
      <c r="U362" s="34"/>
      <c r="V362" s="34"/>
      <c r="W362" s="35" t="s">
        <v>68</v>
      </c>
      <c r="X362" s="549">
        <v>79</v>
      </c>
      <c r="Y362" s="550">
        <f>IFERROR(IF(X362="",0,CEILING((X362/$H362),1)*$H362),"")</f>
        <v>81</v>
      </c>
      <c r="Z362" s="36">
        <f>IFERROR(IF(Y362=0,"",ROUNDUP(Y362/H362,0)*0.01898),"")</f>
        <v>0.17082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83.555666666666667</v>
      </c>
      <c r="BN362" s="64">
        <f>IFERROR(Y362*I362/H362,"0")</f>
        <v>85.670999999999992</v>
      </c>
      <c r="BO362" s="64">
        <f>IFERROR(1/J362*(X362/H362),"0")</f>
        <v>0.13715277777777779</v>
      </c>
      <c r="BP362" s="64">
        <f>IFERROR(1/J362*(Y362/H362),"0")</f>
        <v>0.140625</v>
      </c>
    </row>
    <row r="363" spans="1:68" x14ac:dyDescent="0.2">
      <c r="A363" s="568"/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9"/>
      <c r="P363" s="558" t="s">
        <v>70</v>
      </c>
      <c r="Q363" s="559"/>
      <c r="R363" s="559"/>
      <c r="S363" s="559"/>
      <c r="T363" s="559"/>
      <c r="U363" s="559"/>
      <c r="V363" s="560"/>
      <c r="W363" s="37" t="s">
        <v>71</v>
      </c>
      <c r="X363" s="551">
        <f>IFERROR(X362/H362,"0")</f>
        <v>8.7777777777777786</v>
      </c>
      <c r="Y363" s="551">
        <f>IFERROR(Y362/H362,"0")</f>
        <v>9</v>
      </c>
      <c r="Z363" s="551">
        <f>IFERROR(IF(Z362="",0,Z362),"0")</f>
        <v>0.17082</v>
      </c>
      <c r="AA363" s="552"/>
      <c r="AB363" s="552"/>
      <c r="AC363" s="552"/>
    </row>
    <row r="364" spans="1:68" x14ac:dyDescent="0.2">
      <c r="A364" s="562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9"/>
      <c r="P364" s="558" t="s">
        <v>70</v>
      </c>
      <c r="Q364" s="559"/>
      <c r="R364" s="559"/>
      <c r="S364" s="559"/>
      <c r="T364" s="559"/>
      <c r="U364" s="559"/>
      <c r="V364" s="560"/>
      <c r="W364" s="37" t="s">
        <v>68</v>
      </c>
      <c r="X364" s="551">
        <f>IFERROR(SUM(X362:X362),"0")</f>
        <v>79</v>
      </c>
      <c r="Y364" s="551">
        <f>IFERROR(SUM(Y362:Y362),"0")</f>
        <v>81</v>
      </c>
      <c r="Z364" s="37"/>
      <c r="AA364" s="552"/>
      <c r="AB364" s="552"/>
      <c r="AC364" s="552"/>
    </row>
    <row r="365" spans="1:68" ht="16.5" hidden="1" customHeight="1" x14ac:dyDescent="0.25">
      <c r="A365" s="571" t="s">
        <v>571</v>
      </c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2"/>
      <c r="P365" s="562"/>
      <c r="Q365" s="562"/>
      <c r="R365" s="562"/>
      <c r="S365" s="562"/>
      <c r="T365" s="562"/>
      <c r="U365" s="562"/>
      <c r="V365" s="562"/>
      <c r="W365" s="562"/>
      <c r="X365" s="562"/>
      <c r="Y365" s="562"/>
      <c r="Z365" s="562"/>
      <c r="AA365" s="544"/>
      <c r="AB365" s="544"/>
      <c r="AC365" s="544"/>
    </row>
    <row r="366" spans="1:68" ht="14.25" hidden="1" customHeight="1" x14ac:dyDescent="0.25">
      <c r="A366" s="561" t="s">
        <v>102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5"/>
      <c r="AB366" s="545"/>
      <c r="AC366" s="545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53">
        <v>4680115881907</v>
      </c>
      <c r="E367" s="554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6"/>
      <c r="R367" s="556"/>
      <c r="S367" s="556"/>
      <c r="T367" s="557"/>
      <c r="U367" s="34"/>
      <c r="V367" s="34"/>
      <c r="W367" s="35" t="s">
        <v>68</v>
      </c>
      <c r="X367" s="549">
        <v>15</v>
      </c>
      <c r="Y367" s="550">
        <f>IFERROR(IF(X367="",0,CEILING((X367/$H367),1)*$H367),"")</f>
        <v>21.6</v>
      </c>
      <c r="Z367" s="36">
        <f>IFERROR(IF(Y367=0,"",ROUNDUP(Y367/H367,0)*0.01898),"")</f>
        <v>3.7960000000000001E-2</v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15.604166666666664</v>
      </c>
      <c r="BN367" s="64">
        <f>IFERROR(Y367*I367/H367,"0")</f>
        <v>22.47</v>
      </c>
      <c r="BO367" s="64">
        <f>IFERROR(1/J367*(X367/H367),"0")</f>
        <v>2.1701388888888888E-2</v>
      </c>
      <c r="BP367" s="64">
        <f>IFERROR(1/J367*(Y367/H367),"0")</f>
        <v>3.125E-2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4301011875</v>
      </c>
      <c r="D368" s="553">
        <v>4680115884885</v>
      </c>
      <c r="E368" s="554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6"/>
      <c r="R368" s="556"/>
      <c r="S368" s="556"/>
      <c r="T368" s="557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578</v>
      </c>
      <c r="B369" s="54" t="s">
        <v>579</v>
      </c>
      <c r="C369" s="31">
        <v>4301011871</v>
      </c>
      <c r="D369" s="553">
        <v>4680115884908</v>
      </c>
      <c r="E369" s="554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6"/>
      <c r="R369" s="556"/>
      <c r="S369" s="556"/>
      <c r="T369" s="557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8"/>
      <c r="B370" s="562"/>
      <c r="C370" s="562"/>
      <c r="D370" s="562"/>
      <c r="E370" s="562"/>
      <c r="F370" s="562"/>
      <c r="G370" s="562"/>
      <c r="H370" s="562"/>
      <c r="I370" s="562"/>
      <c r="J370" s="562"/>
      <c r="K370" s="562"/>
      <c r="L370" s="562"/>
      <c r="M370" s="562"/>
      <c r="N370" s="562"/>
      <c r="O370" s="569"/>
      <c r="P370" s="558" t="s">
        <v>70</v>
      </c>
      <c r="Q370" s="559"/>
      <c r="R370" s="559"/>
      <c r="S370" s="559"/>
      <c r="T370" s="559"/>
      <c r="U370" s="559"/>
      <c r="V370" s="560"/>
      <c r="W370" s="37" t="s">
        <v>71</v>
      </c>
      <c r="X370" s="551">
        <f>IFERROR(X367/H367,"0")+IFERROR(X368/H368,"0")+IFERROR(X369/H369,"0")</f>
        <v>1.3888888888888888</v>
      </c>
      <c r="Y370" s="551">
        <f>IFERROR(Y367/H367,"0")+IFERROR(Y368/H368,"0")+IFERROR(Y369/H369,"0")</f>
        <v>2</v>
      </c>
      <c r="Z370" s="551">
        <f>IFERROR(IF(Z367="",0,Z367),"0")+IFERROR(IF(Z368="",0,Z368),"0")+IFERROR(IF(Z369="",0,Z369),"0")</f>
        <v>3.7960000000000001E-2</v>
      </c>
      <c r="AA370" s="552"/>
      <c r="AB370" s="552"/>
      <c r="AC370" s="552"/>
    </row>
    <row r="371" spans="1:68" x14ac:dyDescent="0.2">
      <c r="A371" s="562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9"/>
      <c r="P371" s="558" t="s">
        <v>70</v>
      </c>
      <c r="Q371" s="559"/>
      <c r="R371" s="559"/>
      <c r="S371" s="559"/>
      <c r="T371" s="559"/>
      <c r="U371" s="559"/>
      <c r="V371" s="560"/>
      <c r="W371" s="37" t="s">
        <v>68</v>
      </c>
      <c r="X371" s="551">
        <f>IFERROR(SUM(X367:X369),"0")</f>
        <v>15</v>
      </c>
      <c r="Y371" s="551">
        <f>IFERROR(SUM(Y367:Y369),"0")</f>
        <v>21.6</v>
      </c>
      <c r="Z371" s="37"/>
      <c r="AA371" s="552"/>
      <c r="AB371" s="552"/>
      <c r="AC371" s="552"/>
    </row>
    <row r="372" spans="1:68" ht="14.25" hidden="1" customHeight="1" x14ac:dyDescent="0.25">
      <c r="A372" s="561" t="s">
        <v>63</v>
      </c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2"/>
      <c r="P372" s="562"/>
      <c r="Q372" s="562"/>
      <c r="R372" s="562"/>
      <c r="S372" s="562"/>
      <c r="T372" s="562"/>
      <c r="U372" s="562"/>
      <c r="V372" s="562"/>
      <c r="W372" s="562"/>
      <c r="X372" s="562"/>
      <c r="Y372" s="562"/>
      <c r="Z372" s="562"/>
      <c r="AA372" s="545"/>
      <c r="AB372" s="545"/>
      <c r="AC372" s="545"/>
    </row>
    <row r="373" spans="1:68" ht="27" hidden="1" customHeight="1" x14ac:dyDescent="0.25">
      <c r="A373" s="54" t="s">
        <v>580</v>
      </c>
      <c r="B373" s="54" t="s">
        <v>581</v>
      </c>
      <c r="C373" s="31">
        <v>4301031303</v>
      </c>
      <c r="D373" s="553">
        <v>4607091384802</v>
      </c>
      <c r="E373" s="554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6"/>
      <c r="R373" s="556"/>
      <c r="S373" s="556"/>
      <c r="T373" s="557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9"/>
      <c r="P374" s="558" t="s">
        <v>70</v>
      </c>
      <c r="Q374" s="559"/>
      <c r="R374" s="559"/>
      <c r="S374" s="559"/>
      <c r="T374" s="559"/>
      <c r="U374" s="559"/>
      <c r="V374" s="560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62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9"/>
      <c r="P375" s="558" t="s">
        <v>70</v>
      </c>
      <c r="Q375" s="559"/>
      <c r="R375" s="559"/>
      <c r="S375" s="559"/>
      <c r="T375" s="559"/>
      <c r="U375" s="559"/>
      <c r="V375" s="560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1" t="s">
        <v>72</v>
      </c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2"/>
      <c r="P376" s="562"/>
      <c r="Q376" s="562"/>
      <c r="R376" s="562"/>
      <c r="S376" s="562"/>
      <c r="T376" s="562"/>
      <c r="U376" s="562"/>
      <c r="V376" s="562"/>
      <c r="W376" s="562"/>
      <c r="X376" s="562"/>
      <c r="Y376" s="562"/>
      <c r="Z376" s="562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53">
        <v>4607091384246</v>
      </c>
      <c r="E377" s="554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6"/>
      <c r="R377" s="556"/>
      <c r="S377" s="556"/>
      <c r="T377" s="557"/>
      <c r="U377" s="34"/>
      <c r="V377" s="34"/>
      <c r="W377" s="35" t="s">
        <v>68</v>
      </c>
      <c r="X377" s="549">
        <v>418</v>
      </c>
      <c r="Y377" s="550">
        <f>IFERROR(IF(X377="",0,CEILING((X377/$H377),1)*$H377),"")</f>
        <v>423</v>
      </c>
      <c r="Z377" s="36">
        <f>IFERROR(IF(Y377=0,"",ROUNDUP(Y377/H377,0)*0.01898),"")</f>
        <v>0.89205999999999996</v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442.10466666666667</v>
      </c>
      <c r="BN377" s="64">
        <f>IFERROR(Y377*I377/H377,"0")</f>
        <v>447.39300000000003</v>
      </c>
      <c r="BO377" s="64">
        <f>IFERROR(1/J377*(X377/H377),"0")</f>
        <v>0.72569444444444442</v>
      </c>
      <c r="BP377" s="64">
        <f>IFERROR(1/J377*(Y377/H377),"0")</f>
        <v>0.734375</v>
      </c>
    </row>
    <row r="378" spans="1:68" ht="27" hidden="1" customHeight="1" x14ac:dyDescent="0.25">
      <c r="A378" s="54" t="s">
        <v>586</v>
      </c>
      <c r="B378" s="54" t="s">
        <v>587</v>
      </c>
      <c r="C378" s="31">
        <v>4301051660</v>
      </c>
      <c r="D378" s="553">
        <v>4607091384253</v>
      </c>
      <c r="E378" s="554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6"/>
      <c r="R378" s="556"/>
      <c r="S378" s="556"/>
      <c r="T378" s="557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8"/>
      <c r="B379" s="562"/>
      <c r="C379" s="562"/>
      <c r="D379" s="562"/>
      <c r="E379" s="562"/>
      <c r="F379" s="562"/>
      <c r="G379" s="562"/>
      <c r="H379" s="562"/>
      <c r="I379" s="562"/>
      <c r="J379" s="562"/>
      <c r="K379" s="562"/>
      <c r="L379" s="562"/>
      <c r="M379" s="562"/>
      <c r="N379" s="562"/>
      <c r="O379" s="569"/>
      <c r="P379" s="558" t="s">
        <v>70</v>
      </c>
      <c r="Q379" s="559"/>
      <c r="R379" s="559"/>
      <c r="S379" s="559"/>
      <c r="T379" s="559"/>
      <c r="U379" s="559"/>
      <c r="V379" s="560"/>
      <c r="W379" s="37" t="s">
        <v>71</v>
      </c>
      <c r="X379" s="551">
        <f>IFERROR(X377/H377,"0")+IFERROR(X378/H378,"0")</f>
        <v>46.444444444444443</v>
      </c>
      <c r="Y379" s="551">
        <f>IFERROR(Y377/H377,"0")+IFERROR(Y378/H378,"0")</f>
        <v>47</v>
      </c>
      <c r="Z379" s="551">
        <f>IFERROR(IF(Z377="",0,Z377),"0")+IFERROR(IF(Z378="",0,Z378),"0")</f>
        <v>0.89205999999999996</v>
      </c>
      <c r="AA379" s="552"/>
      <c r="AB379" s="552"/>
      <c r="AC379" s="552"/>
    </row>
    <row r="380" spans="1:68" x14ac:dyDescent="0.2">
      <c r="A380" s="562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9"/>
      <c r="P380" s="558" t="s">
        <v>70</v>
      </c>
      <c r="Q380" s="559"/>
      <c r="R380" s="559"/>
      <c r="S380" s="559"/>
      <c r="T380" s="559"/>
      <c r="U380" s="559"/>
      <c r="V380" s="560"/>
      <c r="W380" s="37" t="s">
        <v>68</v>
      </c>
      <c r="X380" s="551">
        <f>IFERROR(SUM(X377:X378),"0")</f>
        <v>418</v>
      </c>
      <c r="Y380" s="551">
        <f>IFERROR(SUM(Y377:Y378),"0")</f>
        <v>423</v>
      </c>
      <c r="Z380" s="37"/>
      <c r="AA380" s="552"/>
      <c r="AB380" s="552"/>
      <c r="AC380" s="552"/>
    </row>
    <row r="381" spans="1:68" ht="14.25" hidden="1" customHeight="1" x14ac:dyDescent="0.25">
      <c r="A381" s="561" t="s">
        <v>164</v>
      </c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2"/>
      <c r="P381" s="562"/>
      <c r="Q381" s="562"/>
      <c r="R381" s="562"/>
      <c r="S381" s="562"/>
      <c r="T381" s="562"/>
      <c r="U381" s="562"/>
      <c r="V381" s="562"/>
      <c r="W381" s="562"/>
      <c r="X381" s="562"/>
      <c r="Y381" s="562"/>
      <c r="Z381" s="562"/>
      <c r="AA381" s="545"/>
      <c r="AB381" s="545"/>
      <c r="AC381" s="545"/>
    </row>
    <row r="382" spans="1:68" ht="27" hidden="1" customHeight="1" x14ac:dyDescent="0.25">
      <c r="A382" s="54" t="s">
        <v>588</v>
      </c>
      <c r="B382" s="54" t="s">
        <v>589</v>
      </c>
      <c r="C382" s="31">
        <v>4301060441</v>
      </c>
      <c r="D382" s="553">
        <v>4607091389357</v>
      </c>
      <c r="E382" s="554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6"/>
      <c r="R382" s="556"/>
      <c r="S382" s="556"/>
      <c r="T382" s="557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9"/>
      <c r="P383" s="558" t="s">
        <v>70</v>
      </c>
      <c r="Q383" s="559"/>
      <c r="R383" s="559"/>
      <c r="S383" s="559"/>
      <c r="T383" s="559"/>
      <c r="U383" s="559"/>
      <c r="V383" s="560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62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9"/>
      <c r="P384" s="558" t="s">
        <v>70</v>
      </c>
      <c r="Q384" s="559"/>
      <c r="R384" s="559"/>
      <c r="S384" s="559"/>
      <c r="T384" s="559"/>
      <c r="U384" s="559"/>
      <c r="V384" s="560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04" t="s">
        <v>591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48"/>
      <c r="AB385" s="48"/>
      <c r="AC385" s="48"/>
    </row>
    <row r="386" spans="1:68" ht="16.5" hidden="1" customHeight="1" x14ac:dyDescent="0.25">
      <c r="A386" s="571" t="s">
        <v>592</v>
      </c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2"/>
      <c r="P386" s="562"/>
      <c r="Q386" s="562"/>
      <c r="R386" s="562"/>
      <c r="S386" s="562"/>
      <c r="T386" s="562"/>
      <c r="U386" s="562"/>
      <c r="V386" s="562"/>
      <c r="W386" s="562"/>
      <c r="X386" s="562"/>
      <c r="Y386" s="562"/>
      <c r="Z386" s="562"/>
      <c r="AA386" s="544"/>
      <c r="AB386" s="544"/>
      <c r="AC386" s="544"/>
    </row>
    <row r="387" spans="1:68" ht="14.25" hidden="1" customHeight="1" x14ac:dyDescent="0.25">
      <c r="A387" s="561" t="s">
        <v>63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5"/>
      <c r="AB387" s="545"/>
      <c r="AC387" s="545"/>
    </row>
    <row r="388" spans="1:68" ht="27" hidden="1" customHeight="1" x14ac:dyDescent="0.25">
      <c r="A388" s="54" t="s">
        <v>593</v>
      </c>
      <c r="B388" s="54" t="s">
        <v>594</v>
      </c>
      <c r="C388" s="31">
        <v>4301031405</v>
      </c>
      <c r="D388" s="553">
        <v>4680115886100</v>
      </c>
      <c r="E388" s="554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6"/>
      <c r="R388" s="556"/>
      <c r="S388" s="556"/>
      <c r="T388" s="557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596</v>
      </c>
      <c r="B389" s="54" t="s">
        <v>597</v>
      </c>
      <c r="C389" s="31">
        <v>4301031406</v>
      </c>
      <c r="D389" s="553">
        <v>4680115886117</v>
      </c>
      <c r="E389" s="554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596</v>
      </c>
      <c r="B390" s="54" t="s">
        <v>599</v>
      </c>
      <c r="C390" s="31">
        <v>4301031382</v>
      </c>
      <c r="D390" s="553">
        <v>4680115886117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4301031402</v>
      </c>
      <c r="D391" s="553">
        <v>4680115886124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603</v>
      </c>
      <c r="B392" s="54" t="s">
        <v>604</v>
      </c>
      <c r="C392" s="31">
        <v>4301031366</v>
      </c>
      <c r="D392" s="553">
        <v>4680115883147</v>
      </c>
      <c r="E392" s="554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6"/>
      <c r="R392" s="556"/>
      <c r="S392" s="556"/>
      <c r="T392" s="557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4301031362</v>
      </c>
      <c r="D393" s="553">
        <v>4607091384338</v>
      </c>
      <c r="E393" s="554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6"/>
      <c r="R393" s="556"/>
      <c r="S393" s="556"/>
      <c r="T393" s="557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607</v>
      </c>
      <c r="B394" s="54" t="s">
        <v>608</v>
      </c>
      <c r="C394" s="31">
        <v>4301031361</v>
      </c>
      <c r="D394" s="553">
        <v>4607091389524</v>
      </c>
      <c r="E394" s="554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4301031364</v>
      </c>
      <c r="D395" s="553">
        <v>4680115883161</v>
      </c>
      <c r="E395" s="554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6"/>
      <c r="R395" s="556"/>
      <c r="S395" s="556"/>
      <c r="T395" s="557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613</v>
      </c>
      <c r="B396" s="54" t="s">
        <v>614</v>
      </c>
      <c r="C396" s="31">
        <v>4301031358</v>
      </c>
      <c r="D396" s="553">
        <v>4607091389531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6"/>
      <c r="R396" s="556"/>
      <c r="S396" s="556"/>
      <c r="T396" s="557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616</v>
      </c>
      <c r="B397" s="54" t="s">
        <v>617</v>
      </c>
      <c r="C397" s="31">
        <v>4301031360</v>
      </c>
      <c r="D397" s="553">
        <v>4607091384345</v>
      </c>
      <c r="E397" s="554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6"/>
      <c r="R397" s="556"/>
      <c r="S397" s="556"/>
      <c r="T397" s="557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68"/>
      <c r="B398" s="562"/>
      <c r="C398" s="562"/>
      <c r="D398" s="562"/>
      <c r="E398" s="562"/>
      <c r="F398" s="562"/>
      <c r="G398" s="562"/>
      <c r="H398" s="562"/>
      <c r="I398" s="562"/>
      <c r="J398" s="562"/>
      <c r="K398" s="562"/>
      <c r="L398" s="562"/>
      <c r="M398" s="562"/>
      <c r="N398" s="562"/>
      <c r="O398" s="569"/>
      <c r="P398" s="558" t="s">
        <v>70</v>
      </c>
      <c r="Q398" s="559"/>
      <c r="R398" s="559"/>
      <c r="S398" s="559"/>
      <c r="T398" s="559"/>
      <c r="U398" s="559"/>
      <c r="V398" s="560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62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9"/>
      <c r="P399" s="558" t="s">
        <v>70</v>
      </c>
      <c r="Q399" s="559"/>
      <c r="R399" s="559"/>
      <c r="S399" s="559"/>
      <c r="T399" s="559"/>
      <c r="U399" s="559"/>
      <c r="V399" s="560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61" t="s">
        <v>72</v>
      </c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2"/>
      <c r="P400" s="562"/>
      <c r="Q400" s="562"/>
      <c r="R400" s="562"/>
      <c r="S400" s="562"/>
      <c r="T400" s="562"/>
      <c r="U400" s="562"/>
      <c r="V400" s="562"/>
      <c r="W400" s="562"/>
      <c r="X400" s="562"/>
      <c r="Y400" s="562"/>
      <c r="Z400" s="562"/>
      <c r="AA400" s="545"/>
      <c r="AB400" s="545"/>
      <c r="AC400" s="545"/>
    </row>
    <row r="401" spans="1:68" ht="27" hidden="1" customHeight="1" x14ac:dyDescent="0.25">
      <c r="A401" s="54" t="s">
        <v>618</v>
      </c>
      <c r="B401" s="54" t="s">
        <v>619</v>
      </c>
      <c r="C401" s="31">
        <v>4301051284</v>
      </c>
      <c r="D401" s="553">
        <v>4607091384352</v>
      </c>
      <c r="E401" s="554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6"/>
      <c r="R401" s="556"/>
      <c r="S401" s="556"/>
      <c r="T401" s="557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4301051431</v>
      </c>
      <c r="D402" s="553">
        <v>4607091389654</v>
      </c>
      <c r="E402" s="554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6"/>
      <c r="R402" s="556"/>
      <c r="S402" s="556"/>
      <c r="T402" s="557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62"/>
      <c r="C403" s="562"/>
      <c r="D403" s="562"/>
      <c r="E403" s="562"/>
      <c r="F403" s="562"/>
      <c r="G403" s="562"/>
      <c r="H403" s="562"/>
      <c r="I403" s="562"/>
      <c r="J403" s="562"/>
      <c r="K403" s="562"/>
      <c r="L403" s="562"/>
      <c r="M403" s="562"/>
      <c r="N403" s="562"/>
      <c r="O403" s="569"/>
      <c r="P403" s="558" t="s">
        <v>70</v>
      </c>
      <c r="Q403" s="559"/>
      <c r="R403" s="559"/>
      <c r="S403" s="559"/>
      <c r="T403" s="559"/>
      <c r="U403" s="559"/>
      <c r="V403" s="560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62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9"/>
      <c r="P404" s="558" t="s">
        <v>70</v>
      </c>
      <c r="Q404" s="559"/>
      <c r="R404" s="559"/>
      <c r="S404" s="559"/>
      <c r="T404" s="559"/>
      <c r="U404" s="559"/>
      <c r="V404" s="560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624</v>
      </c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2"/>
      <c r="P405" s="562"/>
      <c r="Q405" s="562"/>
      <c r="R405" s="562"/>
      <c r="S405" s="562"/>
      <c r="T405" s="562"/>
      <c r="U405" s="562"/>
      <c r="V405" s="562"/>
      <c r="W405" s="562"/>
      <c r="X405" s="562"/>
      <c r="Y405" s="562"/>
      <c r="Z405" s="562"/>
      <c r="AA405" s="544"/>
      <c r="AB405" s="544"/>
      <c r="AC405" s="544"/>
    </row>
    <row r="406" spans="1:68" ht="14.25" hidden="1" customHeight="1" x14ac:dyDescent="0.25">
      <c r="A406" s="561" t="s">
        <v>134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5"/>
      <c r="AB406" s="545"/>
      <c r="AC406" s="545"/>
    </row>
    <row r="407" spans="1:68" ht="27" hidden="1" customHeight="1" x14ac:dyDescent="0.25">
      <c r="A407" s="54" t="s">
        <v>625</v>
      </c>
      <c r="B407" s="54" t="s">
        <v>626</v>
      </c>
      <c r="C407" s="31">
        <v>4301020319</v>
      </c>
      <c r="D407" s="553">
        <v>4680115885240</v>
      </c>
      <c r="E407" s="554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6"/>
      <c r="R407" s="556"/>
      <c r="S407" s="556"/>
      <c r="T407" s="557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9"/>
      <c r="P408" s="558" t="s">
        <v>70</v>
      </c>
      <c r="Q408" s="559"/>
      <c r="R408" s="559"/>
      <c r="S408" s="559"/>
      <c r="T408" s="559"/>
      <c r="U408" s="559"/>
      <c r="V408" s="560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62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9"/>
      <c r="P409" s="558" t="s">
        <v>70</v>
      </c>
      <c r="Q409" s="559"/>
      <c r="R409" s="559"/>
      <c r="S409" s="559"/>
      <c r="T409" s="559"/>
      <c r="U409" s="559"/>
      <c r="V409" s="560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1" t="s">
        <v>63</v>
      </c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2"/>
      <c r="P410" s="562"/>
      <c r="Q410" s="562"/>
      <c r="R410" s="562"/>
      <c r="S410" s="562"/>
      <c r="T410" s="562"/>
      <c r="U410" s="562"/>
      <c r="V410" s="562"/>
      <c r="W410" s="562"/>
      <c r="X410" s="562"/>
      <c r="Y410" s="562"/>
      <c r="Z410" s="562"/>
      <c r="AA410" s="545"/>
      <c r="AB410" s="545"/>
      <c r="AC410" s="545"/>
    </row>
    <row r="411" spans="1:68" ht="27" customHeight="1" x14ac:dyDescent="0.25">
      <c r="A411" s="54" t="s">
        <v>628</v>
      </c>
      <c r="B411" s="54" t="s">
        <v>629</v>
      </c>
      <c r="C411" s="31">
        <v>4301031403</v>
      </c>
      <c r="D411" s="553">
        <v>4680115886094</v>
      </c>
      <c r="E411" s="554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6"/>
      <c r="R411" s="556"/>
      <c r="S411" s="556"/>
      <c r="T411" s="557"/>
      <c r="U411" s="34"/>
      <c r="V411" s="34"/>
      <c r="W411" s="35" t="s">
        <v>68</v>
      </c>
      <c r="X411" s="549">
        <v>52</v>
      </c>
      <c r="Y411" s="550">
        <f>IFERROR(IF(X411="",0,CEILING((X411/$H411),1)*$H411),"")</f>
        <v>54</v>
      </c>
      <c r="Z411" s="36">
        <f>IFERROR(IF(Y411=0,"",ROUNDUP(Y411/H411,0)*0.00902),"")</f>
        <v>9.0200000000000002E-2</v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54.022222222222226</v>
      </c>
      <c r="BN411" s="64">
        <f>IFERROR(Y411*I411/H411,"0")</f>
        <v>56.099999999999994</v>
      </c>
      <c r="BO411" s="64">
        <f>IFERROR(1/J411*(X411/H411),"0")</f>
        <v>7.2951739618406286E-2</v>
      </c>
      <c r="BP411" s="64">
        <f>IFERROR(1/J411*(Y411/H411),"0")</f>
        <v>7.575757575757576E-2</v>
      </c>
    </row>
    <row r="412" spans="1:68" ht="27" hidden="1" customHeight="1" x14ac:dyDescent="0.25">
      <c r="A412" s="54" t="s">
        <v>631</v>
      </c>
      <c r="B412" s="54" t="s">
        <v>632</v>
      </c>
      <c r="C412" s="31">
        <v>4301031363</v>
      </c>
      <c r="D412" s="553">
        <v>4607091389425</v>
      </c>
      <c r="E412" s="554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6"/>
      <c r="R412" s="556"/>
      <c r="S412" s="556"/>
      <c r="T412" s="557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634</v>
      </c>
      <c r="B413" s="54" t="s">
        <v>635</v>
      </c>
      <c r="C413" s="31">
        <v>4301031373</v>
      </c>
      <c r="D413" s="553">
        <v>4680115880771</v>
      </c>
      <c r="E413" s="554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6"/>
      <c r="R413" s="556"/>
      <c r="S413" s="556"/>
      <c r="T413" s="557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637</v>
      </c>
      <c r="B414" s="54" t="s">
        <v>638</v>
      </c>
      <c r="C414" s="31">
        <v>4301031359</v>
      </c>
      <c r="D414" s="553">
        <v>4607091389500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6"/>
      <c r="R414" s="556"/>
      <c r="S414" s="556"/>
      <c r="T414" s="557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8"/>
      <c r="B415" s="562"/>
      <c r="C415" s="562"/>
      <c r="D415" s="562"/>
      <c r="E415" s="562"/>
      <c r="F415" s="562"/>
      <c r="G415" s="562"/>
      <c r="H415" s="562"/>
      <c r="I415" s="562"/>
      <c r="J415" s="562"/>
      <c r="K415" s="562"/>
      <c r="L415" s="562"/>
      <c r="M415" s="562"/>
      <c r="N415" s="562"/>
      <c r="O415" s="569"/>
      <c r="P415" s="558" t="s">
        <v>70</v>
      </c>
      <c r="Q415" s="559"/>
      <c r="R415" s="559"/>
      <c r="S415" s="559"/>
      <c r="T415" s="559"/>
      <c r="U415" s="559"/>
      <c r="V415" s="560"/>
      <c r="W415" s="37" t="s">
        <v>71</v>
      </c>
      <c r="X415" s="551">
        <f>IFERROR(X411/H411,"0")+IFERROR(X412/H412,"0")+IFERROR(X413/H413,"0")+IFERROR(X414/H414,"0")</f>
        <v>9.6296296296296298</v>
      </c>
      <c r="Y415" s="551">
        <f>IFERROR(Y411/H411,"0")+IFERROR(Y412/H412,"0")+IFERROR(Y413/H413,"0")+IFERROR(Y414/H414,"0")</f>
        <v>10</v>
      </c>
      <c r="Z415" s="551">
        <f>IFERROR(IF(Z411="",0,Z411),"0")+IFERROR(IF(Z412="",0,Z412),"0")+IFERROR(IF(Z413="",0,Z413),"0")+IFERROR(IF(Z414="",0,Z414),"0")</f>
        <v>9.0200000000000002E-2</v>
      </c>
      <c r="AA415" s="552"/>
      <c r="AB415" s="552"/>
      <c r="AC415" s="552"/>
    </row>
    <row r="416" spans="1:68" x14ac:dyDescent="0.2">
      <c r="A416" s="562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9"/>
      <c r="P416" s="558" t="s">
        <v>70</v>
      </c>
      <c r="Q416" s="559"/>
      <c r="R416" s="559"/>
      <c r="S416" s="559"/>
      <c r="T416" s="559"/>
      <c r="U416" s="559"/>
      <c r="V416" s="560"/>
      <c r="W416" s="37" t="s">
        <v>68</v>
      </c>
      <c r="X416" s="551">
        <f>IFERROR(SUM(X411:X414),"0")</f>
        <v>52</v>
      </c>
      <c r="Y416" s="551">
        <f>IFERROR(SUM(Y411:Y414),"0")</f>
        <v>54</v>
      </c>
      <c r="Z416" s="37"/>
      <c r="AA416" s="552"/>
      <c r="AB416" s="552"/>
      <c r="AC416" s="552"/>
    </row>
    <row r="417" spans="1:68" ht="16.5" hidden="1" customHeight="1" x14ac:dyDescent="0.25">
      <c r="A417" s="571" t="s">
        <v>639</v>
      </c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2"/>
      <c r="P417" s="562"/>
      <c r="Q417" s="562"/>
      <c r="R417" s="562"/>
      <c r="S417" s="562"/>
      <c r="T417" s="562"/>
      <c r="U417" s="562"/>
      <c r="V417" s="562"/>
      <c r="W417" s="562"/>
      <c r="X417" s="562"/>
      <c r="Y417" s="562"/>
      <c r="Z417" s="562"/>
      <c r="AA417" s="544"/>
      <c r="AB417" s="544"/>
      <c r="AC417" s="544"/>
    </row>
    <row r="418" spans="1:68" ht="14.25" hidden="1" customHeight="1" x14ac:dyDescent="0.25">
      <c r="A418" s="561" t="s">
        <v>63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5"/>
      <c r="AB418" s="545"/>
      <c r="AC418" s="545"/>
    </row>
    <row r="419" spans="1:68" ht="27" customHeight="1" x14ac:dyDescent="0.25">
      <c r="A419" s="54" t="s">
        <v>640</v>
      </c>
      <c r="B419" s="54" t="s">
        <v>641</v>
      </c>
      <c r="C419" s="31">
        <v>4301031347</v>
      </c>
      <c r="D419" s="553">
        <v>4680115885110</v>
      </c>
      <c r="E419" s="554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6"/>
      <c r="R419" s="556"/>
      <c r="S419" s="556"/>
      <c r="T419" s="557"/>
      <c r="U419" s="34"/>
      <c r="V419" s="34"/>
      <c r="W419" s="35" t="s">
        <v>68</v>
      </c>
      <c r="X419" s="549">
        <v>16</v>
      </c>
      <c r="Y419" s="550">
        <f>IFERROR(IF(X419="",0,CEILING((X419/$H419),1)*$H419),"")</f>
        <v>16.8</v>
      </c>
      <c r="Z419" s="36">
        <f>IFERROR(IF(Y419=0,"",ROUNDUP(Y419/H419,0)*0.00651),"")</f>
        <v>9.1139999999999999E-2</v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28.000000000000004</v>
      </c>
      <c r="BN419" s="64">
        <f>IFERROR(Y419*I419/H419,"0")</f>
        <v>29.400000000000002</v>
      </c>
      <c r="BO419" s="64">
        <f>IFERROR(1/J419*(X419/H419),"0")</f>
        <v>7.3260073260073263E-2</v>
      </c>
      <c r="BP419" s="64">
        <f>IFERROR(1/J419*(Y419/H419),"0")</f>
        <v>7.6923076923076941E-2</v>
      </c>
    </row>
    <row r="420" spans="1:68" x14ac:dyDescent="0.2">
      <c r="A420" s="568"/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9"/>
      <c r="P420" s="558" t="s">
        <v>70</v>
      </c>
      <c r="Q420" s="559"/>
      <c r="R420" s="559"/>
      <c r="S420" s="559"/>
      <c r="T420" s="559"/>
      <c r="U420" s="559"/>
      <c r="V420" s="560"/>
      <c r="W420" s="37" t="s">
        <v>71</v>
      </c>
      <c r="X420" s="551">
        <f>IFERROR(X419/H419,"0")</f>
        <v>13.333333333333334</v>
      </c>
      <c r="Y420" s="551">
        <f>IFERROR(Y419/H419,"0")</f>
        <v>14.000000000000002</v>
      </c>
      <c r="Z420" s="551">
        <f>IFERROR(IF(Z419="",0,Z419),"0")</f>
        <v>9.1139999999999999E-2</v>
      </c>
      <c r="AA420" s="552"/>
      <c r="AB420" s="552"/>
      <c r="AC420" s="552"/>
    </row>
    <row r="421" spans="1:68" x14ac:dyDescent="0.2">
      <c r="A421" s="562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9"/>
      <c r="P421" s="558" t="s">
        <v>70</v>
      </c>
      <c r="Q421" s="559"/>
      <c r="R421" s="559"/>
      <c r="S421" s="559"/>
      <c r="T421" s="559"/>
      <c r="U421" s="559"/>
      <c r="V421" s="560"/>
      <c r="W421" s="37" t="s">
        <v>68</v>
      </c>
      <c r="X421" s="551">
        <f>IFERROR(SUM(X419:X419),"0")</f>
        <v>16</v>
      </c>
      <c r="Y421" s="551">
        <f>IFERROR(SUM(Y419:Y419),"0")</f>
        <v>16.8</v>
      </c>
      <c r="Z421" s="37"/>
      <c r="AA421" s="552"/>
      <c r="AB421" s="552"/>
      <c r="AC421" s="552"/>
    </row>
    <row r="422" spans="1:68" ht="16.5" hidden="1" customHeight="1" x14ac:dyDescent="0.25">
      <c r="A422" s="571" t="s">
        <v>643</v>
      </c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2"/>
      <c r="P422" s="562"/>
      <c r="Q422" s="562"/>
      <c r="R422" s="562"/>
      <c r="S422" s="562"/>
      <c r="T422" s="562"/>
      <c r="U422" s="562"/>
      <c r="V422" s="562"/>
      <c r="W422" s="562"/>
      <c r="X422" s="562"/>
      <c r="Y422" s="562"/>
      <c r="Z422" s="562"/>
      <c r="AA422" s="544"/>
      <c r="AB422" s="544"/>
      <c r="AC422" s="544"/>
    </row>
    <row r="423" spans="1:68" ht="14.25" hidden="1" customHeight="1" x14ac:dyDescent="0.25">
      <c r="A423" s="561" t="s">
        <v>63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5"/>
      <c r="AB423" s="545"/>
      <c r="AC423" s="545"/>
    </row>
    <row r="424" spans="1:68" ht="27" hidden="1" customHeight="1" x14ac:dyDescent="0.25">
      <c r="A424" s="54" t="s">
        <v>644</v>
      </c>
      <c r="B424" s="54" t="s">
        <v>645</v>
      </c>
      <c r="C424" s="31">
        <v>4301031261</v>
      </c>
      <c r="D424" s="553">
        <v>4680115885103</v>
      </c>
      <c r="E424" s="554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6"/>
      <c r="R424" s="556"/>
      <c r="S424" s="556"/>
      <c r="T424" s="557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9"/>
      <c r="P425" s="558" t="s">
        <v>70</v>
      </c>
      <c r="Q425" s="559"/>
      <c r="R425" s="559"/>
      <c r="S425" s="559"/>
      <c r="T425" s="559"/>
      <c r="U425" s="559"/>
      <c r="V425" s="560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62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9"/>
      <c r="P426" s="558" t="s">
        <v>70</v>
      </c>
      <c r="Q426" s="559"/>
      <c r="R426" s="559"/>
      <c r="S426" s="559"/>
      <c r="T426" s="559"/>
      <c r="U426" s="559"/>
      <c r="V426" s="560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04" t="s">
        <v>647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48"/>
      <c r="AB427" s="48"/>
      <c r="AC427" s="48"/>
    </row>
    <row r="428" spans="1:68" ht="16.5" hidden="1" customHeight="1" x14ac:dyDescent="0.25">
      <c r="A428" s="571" t="s">
        <v>647</v>
      </c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2"/>
      <c r="P428" s="562"/>
      <c r="Q428" s="562"/>
      <c r="R428" s="562"/>
      <c r="S428" s="562"/>
      <c r="T428" s="562"/>
      <c r="U428" s="562"/>
      <c r="V428" s="562"/>
      <c r="W428" s="562"/>
      <c r="X428" s="562"/>
      <c r="Y428" s="562"/>
      <c r="Z428" s="562"/>
      <c r="AA428" s="544"/>
      <c r="AB428" s="544"/>
      <c r="AC428" s="544"/>
    </row>
    <row r="429" spans="1:68" ht="14.25" hidden="1" customHeight="1" x14ac:dyDescent="0.25">
      <c r="A429" s="561" t="s">
        <v>102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5"/>
      <c r="AB429" s="545"/>
      <c r="AC429" s="545"/>
    </row>
    <row r="430" spans="1:68" ht="27" customHeight="1" x14ac:dyDescent="0.25">
      <c r="A430" s="54" t="s">
        <v>648</v>
      </c>
      <c r="B430" s="54" t="s">
        <v>649</v>
      </c>
      <c r="C430" s="31">
        <v>4301011795</v>
      </c>
      <c r="D430" s="553">
        <v>4607091389067</v>
      </c>
      <c r="E430" s="554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6"/>
      <c r="R430" s="556"/>
      <c r="S430" s="556"/>
      <c r="T430" s="557"/>
      <c r="U430" s="34"/>
      <c r="V430" s="34"/>
      <c r="W430" s="35" t="s">
        <v>68</v>
      </c>
      <c r="X430" s="549">
        <v>50</v>
      </c>
      <c r="Y430" s="550">
        <f t="shared" ref="Y430:Y442" si="49">IFERROR(IF(X430="",0,CEILING((X430/$H430),1)*$H430),"")</f>
        <v>52.800000000000004</v>
      </c>
      <c r="Z430" s="36">
        <f t="shared" ref="Z430:Z436" si="50">IFERROR(IF(Y430=0,"",ROUNDUP(Y430/H430,0)*0.01196),"")</f>
        <v>0.1196</v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53.409090909090907</v>
      </c>
      <c r="BN430" s="64">
        <f t="shared" ref="BN430:BN442" si="52">IFERROR(Y430*I430/H430,"0")</f>
        <v>56.400000000000006</v>
      </c>
      <c r="BO430" s="64">
        <f t="shared" ref="BO430:BO442" si="53">IFERROR(1/J430*(X430/H430),"0")</f>
        <v>9.1054778554778545E-2</v>
      </c>
      <c r="BP430" s="64">
        <f t="shared" ref="BP430:BP442" si="54">IFERROR(1/J430*(Y430/H430),"0")</f>
        <v>9.6153846153846159E-2</v>
      </c>
    </row>
    <row r="431" spans="1:68" ht="27" hidden="1" customHeight="1" x14ac:dyDescent="0.25">
      <c r="A431" s="54" t="s">
        <v>651</v>
      </c>
      <c r="B431" s="54" t="s">
        <v>652</v>
      </c>
      <c r="C431" s="31">
        <v>4301011961</v>
      </c>
      <c r="D431" s="553">
        <v>4680115885271</v>
      </c>
      <c r="E431" s="554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6"/>
      <c r="R431" s="556"/>
      <c r="S431" s="556"/>
      <c r="T431" s="557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654</v>
      </c>
      <c r="B432" s="54" t="s">
        <v>655</v>
      </c>
      <c r="C432" s="31">
        <v>4301011376</v>
      </c>
      <c r="D432" s="553">
        <v>4680115885226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6"/>
      <c r="R432" s="556"/>
      <c r="S432" s="556"/>
      <c r="T432" s="557"/>
      <c r="U432" s="34"/>
      <c r="V432" s="34"/>
      <c r="W432" s="35" t="s">
        <v>68</v>
      </c>
      <c r="X432" s="549">
        <v>47</v>
      </c>
      <c r="Y432" s="550">
        <f t="shared" si="49"/>
        <v>47.52</v>
      </c>
      <c r="Z432" s="36">
        <f t="shared" si="50"/>
        <v>0.10764</v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50.204545454545446</v>
      </c>
      <c r="BN432" s="64">
        <f t="shared" si="52"/>
        <v>50.760000000000005</v>
      </c>
      <c r="BO432" s="64">
        <f t="shared" si="53"/>
        <v>8.559149184149184E-2</v>
      </c>
      <c r="BP432" s="64">
        <f t="shared" si="54"/>
        <v>8.6538461538461536E-2</v>
      </c>
    </row>
    <row r="433" spans="1:68" ht="27" hidden="1" customHeight="1" x14ac:dyDescent="0.25">
      <c r="A433" s="54" t="s">
        <v>657</v>
      </c>
      <c r="B433" s="54" t="s">
        <v>658</v>
      </c>
      <c r="C433" s="31">
        <v>4301012145</v>
      </c>
      <c r="D433" s="553">
        <v>4607091383522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733" t="s">
        <v>659</v>
      </c>
      <c r="Q433" s="556"/>
      <c r="R433" s="556"/>
      <c r="S433" s="556"/>
      <c r="T433" s="557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661</v>
      </c>
      <c r="B434" s="54" t="s">
        <v>662</v>
      </c>
      <c r="C434" s="31">
        <v>4301011774</v>
      </c>
      <c r="D434" s="553">
        <v>4680115884502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6"/>
      <c r="R434" s="556"/>
      <c r="S434" s="556"/>
      <c r="T434" s="557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53">
        <v>4607091389104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6"/>
      <c r="R435" s="556"/>
      <c r="S435" s="556"/>
      <c r="T435" s="557"/>
      <c r="U435" s="34"/>
      <c r="V435" s="34"/>
      <c r="W435" s="35" t="s">
        <v>68</v>
      </c>
      <c r="X435" s="549">
        <v>134</v>
      </c>
      <c r="Y435" s="550">
        <f t="shared" si="49"/>
        <v>137.28</v>
      </c>
      <c r="Z435" s="36">
        <f t="shared" si="50"/>
        <v>0.31096000000000001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143.13636363636363</v>
      </c>
      <c r="BN435" s="64">
        <f t="shared" si="52"/>
        <v>146.63999999999999</v>
      </c>
      <c r="BO435" s="64">
        <f t="shared" si="53"/>
        <v>0.24402680652680653</v>
      </c>
      <c r="BP435" s="64">
        <f t="shared" si="54"/>
        <v>0.25</v>
      </c>
    </row>
    <row r="436" spans="1:68" ht="16.5" hidden="1" customHeight="1" x14ac:dyDescent="0.25">
      <c r="A436" s="54" t="s">
        <v>667</v>
      </c>
      <c r="B436" s="54" t="s">
        <v>668</v>
      </c>
      <c r="C436" s="31">
        <v>4301011799</v>
      </c>
      <c r="D436" s="553">
        <v>4680115884519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4301012125</v>
      </c>
      <c r="D437" s="553">
        <v>4680115886391</v>
      </c>
      <c r="E437" s="554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6"/>
      <c r="R437" s="556"/>
      <c r="S437" s="556"/>
      <c r="T437" s="557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4301012035</v>
      </c>
      <c r="D438" s="553">
        <v>4680115880603</v>
      </c>
      <c r="E438" s="554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6"/>
      <c r="R438" s="556"/>
      <c r="S438" s="556"/>
      <c r="T438" s="557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4301012146</v>
      </c>
      <c r="D439" s="553">
        <v>4607091389999</v>
      </c>
      <c r="E439" s="554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32" t="s">
        <v>676</v>
      </c>
      <c r="Q439" s="556"/>
      <c r="R439" s="556"/>
      <c r="S439" s="556"/>
      <c r="T439" s="557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4301012036</v>
      </c>
      <c r="D440" s="553">
        <v>4680115882782</v>
      </c>
      <c r="E440" s="554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6"/>
      <c r="R440" s="556"/>
      <c r="S440" s="556"/>
      <c r="T440" s="557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4301012050</v>
      </c>
      <c r="D441" s="553">
        <v>4680115885479</v>
      </c>
      <c r="E441" s="554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6"/>
      <c r="R441" s="556"/>
      <c r="S441" s="556"/>
      <c r="T441" s="557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4301012034</v>
      </c>
      <c r="D442" s="553">
        <v>4607091389982</v>
      </c>
      <c r="E442" s="554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6"/>
      <c r="R442" s="556"/>
      <c r="S442" s="556"/>
      <c r="T442" s="557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8"/>
      <c r="B443" s="562"/>
      <c r="C443" s="562"/>
      <c r="D443" s="562"/>
      <c r="E443" s="562"/>
      <c r="F443" s="562"/>
      <c r="G443" s="562"/>
      <c r="H443" s="562"/>
      <c r="I443" s="562"/>
      <c r="J443" s="562"/>
      <c r="K443" s="562"/>
      <c r="L443" s="562"/>
      <c r="M443" s="562"/>
      <c r="N443" s="562"/>
      <c r="O443" s="569"/>
      <c r="P443" s="558" t="s">
        <v>70</v>
      </c>
      <c r="Q443" s="559"/>
      <c r="R443" s="559"/>
      <c r="S443" s="559"/>
      <c r="T443" s="559"/>
      <c r="U443" s="559"/>
      <c r="V443" s="560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43.75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45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0.53820000000000001</v>
      </c>
      <c r="AA443" s="552"/>
      <c r="AB443" s="552"/>
      <c r="AC443" s="552"/>
    </row>
    <row r="444" spans="1:68" x14ac:dyDescent="0.2">
      <c r="A444" s="562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9"/>
      <c r="P444" s="558" t="s">
        <v>70</v>
      </c>
      <c r="Q444" s="559"/>
      <c r="R444" s="559"/>
      <c r="S444" s="559"/>
      <c r="T444" s="559"/>
      <c r="U444" s="559"/>
      <c r="V444" s="560"/>
      <c r="W444" s="37" t="s">
        <v>68</v>
      </c>
      <c r="X444" s="551">
        <f>IFERROR(SUM(X430:X442),"0")</f>
        <v>231</v>
      </c>
      <c r="Y444" s="551">
        <f>IFERROR(SUM(Y430:Y442),"0")</f>
        <v>237.60000000000002</v>
      </c>
      <c r="Z444" s="37"/>
      <c r="AA444" s="552"/>
      <c r="AB444" s="552"/>
      <c r="AC444" s="552"/>
    </row>
    <row r="445" spans="1:68" ht="14.25" hidden="1" customHeight="1" x14ac:dyDescent="0.25">
      <c r="A445" s="561" t="s">
        <v>134</v>
      </c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2"/>
      <c r="P445" s="562"/>
      <c r="Q445" s="562"/>
      <c r="R445" s="562"/>
      <c r="S445" s="562"/>
      <c r="T445" s="562"/>
      <c r="U445" s="562"/>
      <c r="V445" s="562"/>
      <c r="W445" s="562"/>
      <c r="X445" s="562"/>
      <c r="Y445" s="562"/>
      <c r="Z445" s="562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53">
        <v>4607091388930</v>
      </c>
      <c r="E446" s="554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6"/>
      <c r="R446" s="556"/>
      <c r="S446" s="556"/>
      <c r="T446" s="557"/>
      <c r="U446" s="34"/>
      <c r="V446" s="34"/>
      <c r="W446" s="35" t="s">
        <v>68</v>
      </c>
      <c r="X446" s="549">
        <v>119</v>
      </c>
      <c r="Y446" s="550">
        <f>IFERROR(IF(X446="",0,CEILING((X446/$H446),1)*$H446),"")</f>
        <v>121.44000000000001</v>
      </c>
      <c r="Z446" s="36">
        <f>IFERROR(IF(Y446=0,"",ROUNDUP(Y446/H446,0)*0.01196),"")</f>
        <v>0.27507999999999999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127.11363636363635</v>
      </c>
      <c r="BN446" s="64">
        <f>IFERROR(Y446*I446/H446,"0")</f>
        <v>129.72</v>
      </c>
      <c r="BO446" s="64">
        <f>IFERROR(1/J446*(X446/H446),"0")</f>
        <v>0.21671037296037296</v>
      </c>
      <c r="BP446" s="64">
        <f>IFERROR(1/J446*(Y446/H446),"0")</f>
        <v>0.22115384615384617</v>
      </c>
    </row>
    <row r="447" spans="1:68" ht="16.5" hidden="1" customHeight="1" x14ac:dyDescent="0.25">
      <c r="A447" s="54" t="s">
        <v>686</v>
      </c>
      <c r="B447" s="54" t="s">
        <v>687</v>
      </c>
      <c r="C447" s="31">
        <v>4301020384</v>
      </c>
      <c r="D447" s="553">
        <v>4680115886407</v>
      </c>
      <c r="E447" s="554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6"/>
      <c r="R447" s="556"/>
      <c r="S447" s="556"/>
      <c r="T447" s="557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688</v>
      </c>
      <c r="B448" s="54" t="s">
        <v>689</v>
      </c>
      <c r="C448" s="31">
        <v>4301020385</v>
      </c>
      <c r="D448" s="553">
        <v>4680115880054</v>
      </c>
      <c r="E448" s="554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6"/>
      <c r="R448" s="556"/>
      <c r="S448" s="556"/>
      <c r="T448" s="557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62"/>
      <c r="C449" s="562"/>
      <c r="D449" s="562"/>
      <c r="E449" s="562"/>
      <c r="F449" s="562"/>
      <c r="G449" s="562"/>
      <c r="H449" s="562"/>
      <c r="I449" s="562"/>
      <c r="J449" s="562"/>
      <c r="K449" s="562"/>
      <c r="L449" s="562"/>
      <c r="M449" s="562"/>
      <c r="N449" s="562"/>
      <c r="O449" s="569"/>
      <c r="P449" s="558" t="s">
        <v>70</v>
      </c>
      <c r="Q449" s="559"/>
      <c r="R449" s="559"/>
      <c r="S449" s="559"/>
      <c r="T449" s="559"/>
      <c r="U449" s="559"/>
      <c r="V449" s="560"/>
      <c r="W449" s="37" t="s">
        <v>71</v>
      </c>
      <c r="X449" s="551">
        <f>IFERROR(X446/H446,"0")+IFERROR(X447/H447,"0")+IFERROR(X448/H448,"0")</f>
        <v>22.537878787878785</v>
      </c>
      <c r="Y449" s="551">
        <f>IFERROR(Y446/H446,"0")+IFERROR(Y447/H447,"0")+IFERROR(Y448/H448,"0")</f>
        <v>23</v>
      </c>
      <c r="Z449" s="551">
        <f>IFERROR(IF(Z446="",0,Z446),"0")+IFERROR(IF(Z447="",0,Z447),"0")+IFERROR(IF(Z448="",0,Z448),"0")</f>
        <v>0.27507999999999999</v>
      </c>
      <c r="AA449" s="552"/>
      <c r="AB449" s="552"/>
      <c r="AC449" s="552"/>
    </row>
    <row r="450" spans="1:68" x14ac:dyDescent="0.2">
      <c r="A450" s="562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9"/>
      <c r="P450" s="558" t="s">
        <v>70</v>
      </c>
      <c r="Q450" s="559"/>
      <c r="R450" s="559"/>
      <c r="S450" s="559"/>
      <c r="T450" s="559"/>
      <c r="U450" s="559"/>
      <c r="V450" s="560"/>
      <c r="W450" s="37" t="s">
        <v>68</v>
      </c>
      <c r="X450" s="551">
        <f>IFERROR(SUM(X446:X448),"0")</f>
        <v>119</v>
      </c>
      <c r="Y450" s="551">
        <f>IFERROR(SUM(Y446:Y448),"0")</f>
        <v>121.44000000000001</v>
      </c>
      <c r="Z450" s="37"/>
      <c r="AA450" s="552"/>
      <c r="AB450" s="552"/>
      <c r="AC450" s="552"/>
    </row>
    <row r="451" spans="1:68" ht="14.25" hidden="1" customHeight="1" x14ac:dyDescent="0.25">
      <c r="A451" s="561" t="s">
        <v>63</v>
      </c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2"/>
      <c r="P451" s="562"/>
      <c r="Q451" s="562"/>
      <c r="R451" s="562"/>
      <c r="S451" s="562"/>
      <c r="T451" s="562"/>
      <c r="U451" s="562"/>
      <c r="V451" s="562"/>
      <c r="W451" s="562"/>
      <c r="X451" s="562"/>
      <c r="Y451" s="562"/>
      <c r="Z451" s="562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53">
        <v>4680115883116</v>
      </c>
      <c r="E452" s="554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6"/>
      <c r="R452" s="556"/>
      <c r="S452" s="556"/>
      <c r="T452" s="557"/>
      <c r="U452" s="34"/>
      <c r="V452" s="34"/>
      <c r="W452" s="35" t="s">
        <v>68</v>
      </c>
      <c r="X452" s="549">
        <v>62</v>
      </c>
      <c r="Y452" s="550">
        <f t="shared" ref="Y452:Y457" si="55">IFERROR(IF(X452="",0,CEILING((X452/$H452),1)*$H452),"")</f>
        <v>63.36</v>
      </c>
      <c r="Z452" s="36">
        <f>IFERROR(IF(Y452=0,"",ROUNDUP(Y452/H452,0)*0.01196),"")</f>
        <v>0.14352000000000001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66.22727272727272</v>
      </c>
      <c r="BN452" s="64">
        <f t="shared" ref="BN452:BN457" si="57">IFERROR(Y452*I452/H452,"0")</f>
        <v>67.679999999999993</v>
      </c>
      <c r="BO452" s="64">
        <f t="shared" ref="BO452:BO457" si="58">IFERROR(1/J452*(X452/H452),"0")</f>
        <v>0.11290792540792541</v>
      </c>
      <c r="BP452" s="64">
        <f t="shared" ref="BP452:BP457" si="59">IFERROR(1/J452*(Y452/H452),"0")</f>
        <v>0.11538461538461539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53">
        <v>4680115883093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6"/>
      <c r="R453" s="556"/>
      <c r="S453" s="556"/>
      <c r="T453" s="557"/>
      <c r="U453" s="34"/>
      <c r="V453" s="34"/>
      <c r="W453" s="35" t="s">
        <v>68</v>
      </c>
      <c r="X453" s="549">
        <v>9</v>
      </c>
      <c r="Y453" s="550">
        <f t="shared" si="55"/>
        <v>10.56</v>
      </c>
      <c r="Z453" s="36">
        <f>IFERROR(IF(Y453=0,"",ROUNDUP(Y453/H453,0)*0.01196),"")</f>
        <v>2.392E-2</v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9.6136363636363633</v>
      </c>
      <c r="BN453" s="64">
        <f t="shared" si="57"/>
        <v>11.28</v>
      </c>
      <c r="BO453" s="64">
        <f t="shared" si="58"/>
        <v>1.638986013986014E-2</v>
      </c>
      <c r="BP453" s="64">
        <f t="shared" si="59"/>
        <v>1.9230769230769232E-2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53">
        <v>4680115883109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6"/>
      <c r="R454" s="556"/>
      <c r="S454" s="556"/>
      <c r="T454" s="557"/>
      <c r="U454" s="34"/>
      <c r="V454" s="34"/>
      <c r="W454" s="35" t="s">
        <v>68</v>
      </c>
      <c r="X454" s="549">
        <v>14</v>
      </c>
      <c r="Y454" s="550">
        <f t="shared" si="55"/>
        <v>15.84</v>
      </c>
      <c r="Z454" s="36">
        <f>IFERROR(IF(Y454=0,"",ROUNDUP(Y454/H454,0)*0.01196),"")</f>
        <v>3.5880000000000002E-2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14.954545454545453</v>
      </c>
      <c r="BN454" s="64">
        <f t="shared" si="57"/>
        <v>16.919999999999998</v>
      </c>
      <c r="BO454" s="64">
        <f t="shared" si="58"/>
        <v>2.5495337995337996E-2</v>
      </c>
      <c r="BP454" s="64">
        <f t="shared" si="59"/>
        <v>2.8846153846153848E-2</v>
      </c>
    </row>
    <row r="455" spans="1:68" ht="27" hidden="1" customHeight="1" x14ac:dyDescent="0.25">
      <c r="A455" s="54" t="s">
        <v>699</v>
      </c>
      <c r="B455" s="54" t="s">
        <v>700</v>
      </c>
      <c r="C455" s="31">
        <v>4301031419</v>
      </c>
      <c r="D455" s="553">
        <v>4680115882072</v>
      </c>
      <c r="E455" s="554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5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6"/>
      <c r="R455" s="556"/>
      <c r="S455" s="556"/>
      <c r="T455" s="557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701</v>
      </c>
      <c r="B456" s="54" t="s">
        <v>702</v>
      </c>
      <c r="C456" s="31">
        <v>4301031418</v>
      </c>
      <c r="D456" s="553">
        <v>4680115882102</v>
      </c>
      <c r="E456" s="554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6"/>
      <c r="R456" s="556"/>
      <c r="S456" s="556"/>
      <c r="T456" s="557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703</v>
      </c>
      <c r="B457" s="54" t="s">
        <v>704</v>
      </c>
      <c r="C457" s="31">
        <v>4301031417</v>
      </c>
      <c r="D457" s="553">
        <v>4680115882096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8"/>
      <c r="B458" s="562"/>
      <c r="C458" s="562"/>
      <c r="D458" s="562"/>
      <c r="E458" s="562"/>
      <c r="F458" s="562"/>
      <c r="G458" s="562"/>
      <c r="H458" s="562"/>
      <c r="I458" s="562"/>
      <c r="J458" s="562"/>
      <c r="K458" s="562"/>
      <c r="L458" s="562"/>
      <c r="M458" s="562"/>
      <c r="N458" s="562"/>
      <c r="O458" s="569"/>
      <c r="P458" s="558" t="s">
        <v>70</v>
      </c>
      <c r="Q458" s="559"/>
      <c r="R458" s="559"/>
      <c r="S458" s="559"/>
      <c r="T458" s="559"/>
      <c r="U458" s="559"/>
      <c r="V458" s="560"/>
      <c r="W458" s="37" t="s">
        <v>71</v>
      </c>
      <c r="X458" s="551">
        <f>IFERROR(X452/H452,"0")+IFERROR(X453/H453,"0")+IFERROR(X454/H454,"0")+IFERROR(X455/H455,"0")+IFERROR(X456/H456,"0")+IFERROR(X457/H457,"0")</f>
        <v>16.098484848484848</v>
      </c>
      <c r="Y458" s="551">
        <f>IFERROR(Y452/H452,"0")+IFERROR(Y453/H453,"0")+IFERROR(Y454/H454,"0")+IFERROR(Y455/H455,"0")+IFERROR(Y456/H456,"0")+IFERROR(Y457/H457,"0")</f>
        <v>17</v>
      </c>
      <c r="Z458" s="551">
        <f>IFERROR(IF(Z452="",0,Z452),"0")+IFERROR(IF(Z453="",0,Z453),"0")+IFERROR(IF(Z454="",0,Z454),"0")+IFERROR(IF(Z455="",0,Z455),"0")+IFERROR(IF(Z456="",0,Z456),"0")+IFERROR(IF(Z457="",0,Z457),"0")</f>
        <v>0.20332</v>
      </c>
      <c r="AA458" s="552"/>
      <c r="AB458" s="552"/>
      <c r="AC458" s="552"/>
    </row>
    <row r="459" spans="1:68" x14ac:dyDescent="0.2">
      <c r="A459" s="562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9"/>
      <c r="P459" s="558" t="s">
        <v>70</v>
      </c>
      <c r="Q459" s="559"/>
      <c r="R459" s="559"/>
      <c r="S459" s="559"/>
      <c r="T459" s="559"/>
      <c r="U459" s="559"/>
      <c r="V459" s="560"/>
      <c r="W459" s="37" t="s">
        <v>68</v>
      </c>
      <c r="X459" s="551">
        <f>IFERROR(SUM(X452:X457),"0")</f>
        <v>85</v>
      </c>
      <c r="Y459" s="551">
        <f>IFERROR(SUM(Y452:Y457),"0")</f>
        <v>89.76</v>
      </c>
      <c r="Z459" s="37"/>
      <c r="AA459" s="552"/>
      <c r="AB459" s="552"/>
      <c r="AC459" s="552"/>
    </row>
    <row r="460" spans="1:68" ht="14.25" hidden="1" customHeight="1" x14ac:dyDescent="0.25">
      <c r="A460" s="561" t="s">
        <v>72</v>
      </c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2"/>
      <c r="P460" s="562"/>
      <c r="Q460" s="562"/>
      <c r="R460" s="562"/>
      <c r="S460" s="562"/>
      <c r="T460" s="562"/>
      <c r="U460" s="562"/>
      <c r="V460" s="562"/>
      <c r="W460" s="562"/>
      <c r="X460" s="562"/>
      <c r="Y460" s="562"/>
      <c r="Z460" s="562"/>
      <c r="AA460" s="545"/>
      <c r="AB460" s="545"/>
      <c r="AC460" s="545"/>
    </row>
    <row r="461" spans="1:68" ht="16.5" hidden="1" customHeight="1" x14ac:dyDescent="0.25">
      <c r="A461" s="54" t="s">
        <v>705</v>
      </c>
      <c r="B461" s="54" t="s">
        <v>706</v>
      </c>
      <c r="C461" s="31">
        <v>4301051232</v>
      </c>
      <c r="D461" s="553">
        <v>4607091383409</v>
      </c>
      <c r="E461" s="554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8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6"/>
      <c r="R461" s="556"/>
      <c r="S461" s="556"/>
      <c r="T461" s="557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708</v>
      </c>
      <c r="B462" s="54" t="s">
        <v>709</v>
      </c>
      <c r="C462" s="31">
        <v>4301051233</v>
      </c>
      <c r="D462" s="553">
        <v>4607091383416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8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4301051064</v>
      </c>
      <c r="D463" s="553">
        <v>4680115883536</v>
      </c>
      <c r="E463" s="554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6"/>
      <c r="R463" s="556"/>
      <c r="S463" s="556"/>
      <c r="T463" s="557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62"/>
      <c r="C464" s="562"/>
      <c r="D464" s="562"/>
      <c r="E464" s="562"/>
      <c r="F464" s="562"/>
      <c r="G464" s="562"/>
      <c r="H464" s="562"/>
      <c r="I464" s="562"/>
      <c r="J464" s="562"/>
      <c r="K464" s="562"/>
      <c r="L464" s="562"/>
      <c r="M464" s="562"/>
      <c r="N464" s="562"/>
      <c r="O464" s="569"/>
      <c r="P464" s="558" t="s">
        <v>70</v>
      </c>
      <c r="Q464" s="559"/>
      <c r="R464" s="559"/>
      <c r="S464" s="559"/>
      <c r="T464" s="559"/>
      <c r="U464" s="559"/>
      <c r="V464" s="560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62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9"/>
      <c r="P465" s="558" t="s">
        <v>70</v>
      </c>
      <c r="Q465" s="559"/>
      <c r="R465" s="559"/>
      <c r="S465" s="559"/>
      <c r="T465" s="559"/>
      <c r="U465" s="559"/>
      <c r="V465" s="560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04" t="s">
        <v>714</v>
      </c>
      <c r="B466" s="605"/>
      <c r="C466" s="605"/>
      <c r="D466" s="605"/>
      <c r="E466" s="605"/>
      <c r="F466" s="605"/>
      <c r="G466" s="605"/>
      <c r="H466" s="605"/>
      <c r="I466" s="605"/>
      <c r="J466" s="605"/>
      <c r="K466" s="605"/>
      <c r="L466" s="605"/>
      <c r="M466" s="605"/>
      <c r="N466" s="605"/>
      <c r="O466" s="605"/>
      <c r="P466" s="605"/>
      <c r="Q466" s="605"/>
      <c r="R466" s="605"/>
      <c r="S466" s="605"/>
      <c r="T466" s="605"/>
      <c r="U466" s="605"/>
      <c r="V466" s="605"/>
      <c r="W466" s="605"/>
      <c r="X466" s="605"/>
      <c r="Y466" s="605"/>
      <c r="Z466" s="605"/>
      <c r="AA466" s="48"/>
      <c r="AB466" s="48"/>
      <c r="AC466" s="48"/>
    </row>
    <row r="467" spans="1:68" ht="16.5" hidden="1" customHeight="1" x14ac:dyDescent="0.25">
      <c r="A467" s="571" t="s">
        <v>714</v>
      </c>
      <c r="B467" s="562"/>
      <c r="C467" s="562"/>
      <c r="D467" s="562"/>
      <c r="E467" s="562"/>
      <c r="F467" s="562"/>
      <c r="G467" s="562"/>
      <c r="H467" s="562"/>
      <c r="I467" s="562"/>
      <c r="J467" s="562"/>
      <c r="K467" s="562"/>
      <c r="L467" s="562"/>
      <c r="M467" s="562"/>
      <c r="N467" s="562"/>
      <c r="O467" s="562"/>
      <c r="P467" s="562"/>
      <c r="Q467" s="562"/>
      <c r="R467" s="562"/>
      <c r="S467" s="562"/>
      <c r="T467" s="562"/>
      <c r="U467" s="562"/>
      <c r="V467" s="562"/>
      <c r="W467" s="562"/>
      <c r="X467" s="562"/>
      <c r="Y467" s="562"/>
      <c r="Z467" s="562"/>
      <c r="AA467" s="544"/>
      <c r="AB467" s="544"/>
      <c r="AC467" s="544"/>
    </row>
    <row r="468" spans="1:68" ht="14.25" hidden="1" customHeight="1" x14ac:dyDescent="0.25">
      <c r="A468" s="561" t="s">
        <v>102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5"/>
      <c r="AB468" s="545"/>
      <c r="AC468" s="545"/>
    </row>
    <row r="469" spans="1:68" ht="27" hidden="1" customHeight="1" x14ac:dyDescent="0.25">
      <c r="A469" s="54" t="s">
        <v>715</v>
      </c>
      <c r="B469" s="54" t="s">
        <v>716</v>
      </c>
      <c r="C469" s="31">
        <v>4301011763</v>
      </c>
      <c r="D469" s="553">
        <v>4640242181011</v>
      </c>
      <c r="E469" s="554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56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6"/>
      <c r="R469" s="556"/>
      <c r="S469" s="556"/>
      <c r="T469" s="557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718</v>
      </c>
      <c r="B470" s="54" t="s">
        <v>719</v>
      </c>
      <c r="C470" s="31">
        <v>4301011585</v>
      </c>
      <c r="D470" s="553">
        <v>4640242180441</v>
      </c>
      <c r="E470" s="554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2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721</v>
      </c>
      <c r="B471" s="54" t="s">
        <v>722</v>
      </c>
      <c r="C471" s="31">
        <v>4301011584</v>
      </c>
      <c r="D471" s="553">
        <v>4640242180564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6"/>
      <c r="R471" s="556"/>
      <c r="S471" s="556"/>
      <c r="T471" s="557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4301011764</v>
      </c>
      <c r="D472" s="553">
        <v>4640242181189</v>
      </c>
      <c r="E472" s="554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6"/>
      <c r="R472" s="556"/>
      <c r="S472" s="556"/>
      <c r="T472" s="557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62"/>
      <c r="C473" s="562"/>
      <c r="D473" s="562"/>
      <c r="E473" s="562"/>
      <c r="F473" s="562"/>
      <c r="G473" s="562"/>
      <c r="H473" s="562"/>
      <c r="I473" s="562"/>
      <c r="J473" s="562"/>
      <c r="K473" s="562"/>
      <c r="L473" s="562"/>
      <c r="M473" s="562"/>
      <c r="N473" s="562"/>
      <c r="O473" s="569"/>
      <c r="P473" s="558" t="s">
        <v>70</v>
      </c>
      <c r="Q473" s="559"/>
      <c r="R473" s="559"/>
      <c r="S473" s="559"/>
      <c r="T473" s="559"/>
      <c r="U473" s="559"/>
      <c r="V473" s="560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62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9"/>
      <c r="P474" s="558" t="s">
        <v>70</v>
      </c>
      <c r="Q474" s="559"/>
      <c r="R474" s="559"/>
      <c r="S474" s="559"/>
      <c r="T474" s="559"/>
      <c r="U474" s="559"/>
      <c r="V474" s="560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61" t="s">
        <v>134</v>
      </c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2"/>
      <c r="P475" s="562"/>
      <c r="Q475" s="562"/>
      <c r="R475" s="562"/>
      <c r="S475" s="562"/>
      <c r="T475" s="562"/>
      <c r="U475" s="562"/>
      <c r="V475" s="562"/>
      <c r="W475" s="562"/>
      <c r="X475" s="562"/>
      <c r="Y475" s="562"/>
      <c r="Z475" s="562"/>
      <c r="AA475" s="545"/>
      <c r="AB475" s="545"/>
      <c r="AC475" s="545"/>
    </row>
    <row r="476" spans="1:68" ht="27" hidden="1" customHeight="1" x14ac:dyDescent="0.25">
      <c r="A476" s="54" t="s">
        <v>726</v>
      </c>
      <c r="B476" s="54" t="s">
        <v>727</v>
      </c>
      <c r="C476" s="31">
        <v>4301020400</v>
      </c>
      <c r="D476" s="553">
        <v>4640242180519</v>
      </c>
      <c r="E476" s="554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6"/>
      <c r="R476" s="556"/>
      <c r="S476" s="556"/>
      <c r="T476" s="557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4301020260</v>
      </c>
      <c r="D477" s="553">
        <v>4640242180526</v>
      </c>
      <c r="E477" s="554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7" t="s">
        <v>731</v>
      </c>
      <c r="Q477" s="556"/>
      <c r="R477" s="556"/>
      <c r="S477" s="556"/>
      <c r="T477" s="557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4301020295</v>
      </c>
      <c r="D478" s="553">
        <v>4640242181363</v>
      </c>
      <c r="E478" s="554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6"/>
      <c r="R478" s="556"/>
      <c r="S478" s="556"/>
      <c r="T478" s="557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62"/>
      <c r="C479" s="562"/>
      <c r="D479" s="562"/>
      <c r="E479" s="562"/>
      <c r="F479" s="562"/>
      <c r="G479" s="562"/>
      <c r="H479" s="562"/>
      <c r="I479" s="562"/>
      <c r="J479" s="562"/>
      <c r="K479" s="562"/>
      <c r="L479" s="562"/>
      <c r="M479" s="562"/>
      <c r="N479" s="562"/>
      <c r="O479" s="569"/>
      <c r="P479" s="558" t="s">
        <v>70</v>
      </c>
      <c r="Q479" s="559"/>
      <c r="R479" s="559"/>
      <c r="S479" s="559"/>
      <c r="T479" s="559"/>
      <c r="U479" s="559"/>
      <c r="V479" s="560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62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9"/>
      <c r="P480" s="558" t="s">
        <v>70</v>
      </c>
      <c r="Q480" s="559"/>
      <c r="R480" s="559"/>
      <c r="S480" s="559"/>
      <c r="T480" s="559"/>
      <c r="U480" s="559"/>
      <c r="V480" s="560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1" t="s">
        <v>63</v>
      </c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2"/>
      <c r="P481" s="562"/>
      <c r="Q481" s="562"/>
      <c r="R481" s="562"/>
      <c r="S481" s="562"/>
      <c r="T481" s="562"/>
      <c r="U481" s="562"/>
      <c r="V481" s="562"/>
      <c r="W481" s="562"/>
      <c r="X481" s="562"/>
      <c r="Y481" s="562"/>
      <c r="Z481" s="562"/>
      <c r="AA481" s="545"/>
      <c r="AB481" s="545"/>
      <c r="AC481" s="545"/>
    </row>
    <row r="482" spans="1:68" ht="27" hidden="1" customHeight="1" x14ac:dyDescent="0.25">
      <c r="A482" s="54" t="s">
        <v>736</v>
      </c>
      <c r="B482" s="54" t="s">
        <v>737</v>
      </c>
      <c r="C482" s="31">
        <v>4301031280</v>
      </c>
      <c r="D482" s="553">
        <v>4640242180816</v>
      </c>
      <c r="E482" s="554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1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6"/>
      <c r="R482" s="556"/>
      <c r="S482" s="556"/>
      <c r="T482" s="557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739</v>
      </c>
      <c r="B483" s="54" t="s">
        <v>740</v>
      </c>
      <c r="C483" s="31">
        <v>4301031244</v>
      </c>
      <c r="D483" s="553">
        <v>4640242180595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6"/>
      <c r="R483" s="556"/>
      <c r="S483" s="556"/>
      <c r="T483" s="557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2"/>
      <c r="C484" s="562"/>
      <c r="D484" s="562"/>
      <c r="E484" s="562"/>
      <c r="F484" s="562"/>
      <c r="G484" s="562"/>
      <c r="H484" s="562"/>
      <c r="I484" s="562"/>
      <c r="J484" s="562"/>
      <c r="K484" s="562"/>
      <c r="L484" s="562"/>
      <c r="M484" s="562"/>
      <c r="N484" s="562"/>
      <c r="O484" s="569"/>
      <c r="P484" s="558" t="s">
        <v>70</v>
      </c>
      <c r="Q484" s="559"/>
      <c r="R484" s="559"/>
      <c r="S484" s="559"/>
      <c r="T484" s="559"/>
      <c r="U484" s="559"/>
      <c r="V484" s="560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62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9"/>
      <c r="P485" s="558" t="s">
        <v>70</v>
      </c>
      <c r="Q485" s="559"/>
      <c r="R485" s="559"/>
      <c r="S485" s="559"/>
      <c r="T485" s="559"/>
      <c r="U485" s="559"/>
      <c r="V485" s="560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1" t="s">
        <v>72</v>
      </c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2"/>
      <c r="P486" s="562"/>
      <c r="Q486" s="562"/>
      <c r="R486" s="562"/>
      <c r="S486" s="562"/>
      <c r="T486" s="562"/>
      <c r="U486" s="562"/>
      <c r="V486" s="562"/>
      <c r="W486" s="562"/>
      <c r="X486" s="562"/>
      <c r="Y486" s="562"/>
      <c r="Z486" s="562"/>
      <c r="AA486" s="545"/>
      <c r="AB486" s="545"/>
      <c r="AC486" s="545"/>
    </row>
    <row r="487" spans="1:68" ht="27" customHeight="1" x14ac:dyDescent="0.25">
      <c r="A487" s="54" t="s">
        <v>742</v>
      </c>
      <c r="B487" s="54" t="s">
        <v>743</v>
      </c>
      <c r="C487" s="31">
        <v>4301052046</v>
      </c>
      <c r="D487" s="553">
        <v>4640242180533</v>
      </c>
      <c r="E487" s="554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6"/>
      <c r="R487" s="556"/>
      <c r="S487" s="556"/>
      <c r="T487" s="557"/>
      <c r="U487" s="34"/>
      <c r="V487" s="34"/>
      <c r="W487" s="35" t="s">
        <v>68</v>
      </c>
      <c r="X487" s="549">
        <v>58</v>
      </c>
      <c r="Y487" s="550">
        <f>IFERROR(IF(X487="",0,CEILING((X487/$H487),1)*$H487),"")</f>
        <v>63</v>
      </c>
      <c r="Z487" s="36">
        <f>IFERROR(IF(Y487=0,"",ROUNDUP(Y487/H487,0)*0.01898),"")</f>
        <v>0.13286000000000001</v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61.344666666666662</v>
      </c>
      <c r="BN487" s="64">
        <f>IFERROR(Y487*I487/H487,"0")</f>
        <v>66.632999999999996</v>
      </c>
      <c r="BO487" s="64">
        <f>IFERROR(1/J487*(X487/H487),"0")</f>
        <v>0.10069444444444445</v>
      </c>
      <c r="BP487" s="64">
        <f>IFERROR(1/J487*(Y487/H487),"0")</f>
        <v>0.109375</v>
      </c>
    </row>
    <row r="488" spans="1:68" ht="27" hidden="1" customHeight="1" x14ac:dyDescent="0.25">
      <c r="A488" s="54" t="s">
        <v>745</v>
      </c>
      <c r="B488" s="54" t="s">
        <v>746</v>
      </c>
      <c r="C488" s="31">
        <v>4301051920</v>
      </c>
      <c r="D488" s="553">
        <v>4640242181233</v>
      </c>
      <c r="E488" s="554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9"/>
      <c r="P489" s="558" t="s">
        <v>70</v>
      </c>
      <c r="Q489" s="559"/>
      <c r="R489" s="559"/>
      <c r="S489" s="559"/>
      <c r="T489" s="559"/>
      <c r="U489" s="559"/>
      <c r="V489" s="560"/>
      <c r="W489" s="37" t="s">
        <v>71</v>
      </c>
      <c r="X489" s="551">
        <f>IFERROR(X487/H487,"0")+IFERROR(X488/H488,"0")</f>
        <v>6.4444444444444446</v>
      </c>
      <c r="Y489" s="551">
        <f>IFERROR(Y487/H487,"0")+IFERROR(Y488/H488,"0")</f>
        <v>7</v>
      </c>
      <c r="Z489" s="551">
        <f>IFERROR(IF(Z487="",0,Z487),"0")+IFERROR(IF(Z488="",0,Z488),"0")</f>
        <v>0.13286000000000001</v>
      </c>
      <c r="AA489" s="552"/>
      <c r="AB489" s="552"/>
      <c r="AC489" s="552"/>
    </row>
    <row r="490" spans="1:68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9"/>
      <c r="P490" s="558" t="s">
        <v>70</v>
      </c>
      <c r="Q490" s="559"/>
      <c r="R490" s="559"/>
      <c r="S490" s="559"/>
      <c r="T490" s="559"/>
      <c r="U490" s="559"/>
      <c r="V490" s="560"/>
      <c r="W490" s="37" t="s">
        <v>68</v>
      </c>
      <c r="X490" s="551">
        <f>IFERROR(SUM(X487:X488),"0")</f>
        <v>58</v>
      </c>
      <c r="Y490" s="551">
        <f>IFERROR(SUM(Y487:Y488),"0")</f>
        <v>63</v>
      </c>
      <c r="Z490" s="37"/>
      <c r="AA490" s="552"/>
      <c r="AB490" s="552"/>
      <c r="AC490" s="552"/>
    </row>
    <row r="491" spans="1:68" ht="14.25" hidden="1" customHeight="1" x14ac:dyDescent="0.25">
      <c r="A491" s="561" t="s">
        <v>164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hidden="1" customHeight="1" x14ac:dyDescent="0.25">
      <c r="A492" s="54" t="s">
        <v>747</v>
      </c>
      <c r="B492" s="54" t="s">
        <v>748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750</v>
      </c>
      <c r="B493" s="54" t="s">
        <v>751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9"/>
      <c r="P494" s="558" t="s">
        <v>70</v>
      </c>
      <c r="Q494" s="559"/>
      <c r="R494" s="559"/>
      <c r="S494" s="559"/>
      <c r="T494" s="559"/>
      <c r="U494" s="559"/>
      <c r="V494" s="560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9"/>
      <c r="P495" s="558" t="s">
        <v>70</v>
      </c>
      <c r="Q495" s="559"/>
      <c r="R495" s="559"/>
      <c r="S495" s="559"/>
      <c r="T495" s="559"/>
      <c r="U495" s="559"/>
      <c r="V495" s="560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753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hidden="1" customHeight="1" x14ac:dyDescent="0.25">
      <c r="A497" s="561" t="s">
        <v>134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hidden="1" customHeight="1" x14ac:dyDescent="0.25">
      <c r="A498" s="54" t="s">
        <v>754</v>
      </c>
      <c r="B498" s="54" t="s">
        <v>755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0" t="s">
        <v>756</v>
      </c>
      <c r="Q498" s="556"/>
      <c r="R498" s="556"/>
      <c r="S498" s="556"/>
      <c r="T498" s="557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9"/>
      <c r="P499" s="558" t="s">
        <v>70</v>
      </c>
      <c r="Q499" s="559"/>
      <c r="R499" s="559"/>
      <c r="S499" s="559"/>
      <c r="T499" s="559"/>
      <c r="U499" s="559"/>
      <c r="V499" s="560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9"/>
      <c r="P500" s="558" t="s">
        <v>70</v>
      </c>
      <c r="Q500" s="559"/>
      <c r="R500" s="559"/>
      <c r="S500" s="559"/>
      <c r="T500" s="559"/>
      <c r="U500" s="559"/>
      <c r="V500" s="560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2"/>
      <c r="P501" s="592" t="s">
        <v>758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3510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3647.5000000000005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2"/>
      <c r="P502" s="592" t="s">
        <v>759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3744.3309374699379</v>
      </c>
      <c r="Y502" s="551">
        <f>IFERROR(SUM(BN22:BN498),"0")</f>
        <v>3889.7909999999997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2"/>
      <c r="P503" s="592" t="s">
        <v>760</v>
      </c>
      <c r="Q503" s="593"/>
      <c r="R503" s="593"/>
      <c r="S503" s="593"/>
      <c r="T503" s="593"/>
      <c r="U503" s="593"/>
      <c r="V503" s="594"/>
      <c r="W503" s="37" t="s">
        <v>761</v>
      </c>
      <c r="X503" s="38">
        <f>ROUNDUP(SUM(BO22:BO498),0)</f>
        <v>7</v>
      </c>
      <c r="Y503" s="38">
        <f>ROUNDUP(SUM(BP22:BP498),0)</f>
        <v>7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2"/>
      <c r="P504" s="592" t="s">
        <v>762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3919.3309374699379</v>
      </c>
      <c r="Y504" s="551">
        <f>GrossWeightTotalR+PalletQtyTotalR*25</f>
        <v>4064.7909999999997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2"/>
      <c r="P505" s="592" t="s">
        <v>763</v>
      </c>
      <c r="Q505" s="593"/>
      <c r="R505" s="593"/>
      <c r="S505" s="593"/>
      <c r="T505" s="593"/>
      <c r="U505" s="593"/>
      <c r="V505" s="594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754.38605136881006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777</v>
      </c>
      <c r="Z505" s="37"/>
      <c r="AA505" s="552"/>
      <c r="AB505" s="552"/>
      <c r="AC505" s="552"/>
    </row>
    <row r="506" spans="1:68" ht="14.25" hidden="1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2"/>
      <c r="P506" s="592" t="s">
        <v>764</v>
      </c>
      <c r="Q506" s="593"/>
      <c r="R506" s="593"/>
      <c r="S506" s="593"/>
      <c r="T506" s="593"/>
      <c r="U506" s="593"/>
      <c r="V506" s="594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7.8262700000000009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9" t="s">
        <v>100</v>
      </c>
      <c r="D508" s="664"/>
      <c r="E508" s="664"/>
      <c r="F508" s="664"/>
      <c r="G508" s="664"/>
      <c r="H508" s="665"/>
      <c r="I508" s="579" t="s">
        <v>250</v>
      </c>
      <c r="J508" s="664"/>
      <c r="K508" s="664"/>
      <c r="L508" s="664"/>
      <c r="M508" s="664"/>
      <c r="N508" s="664"/>
      <c r="O508" s="664"/>
      <c r="P508" s="664"/>
      <c r="Q508" s="664"/>
      <c r="R508" s="664"/>
      <c r="S508" s="665"/>
      <c r="T508" s="579" t="s">
        <v>535</v>
      </c>
      <c r="U508" s="665"/>
      <c r="V508" s="579" t="s">
        <v>591</v>
      </c>
      <c r="W508" s="664"/>
      <c r="X508" s="664"/>
      <c r="Y508" s="665"/>
      <c r="Z508" s="546" t="s">
        <v>647</v>
      </c>
      <c r="AA508" s="579" t="s">
        <v>714</v>
      </c>
      <c r="AB508" s="665"/>
      <c r="AC508" s="52"/>
      <c r="AF508" s="547"/>
    </row>
    <row r="509" spans="1:68" ht="14.25" customHeight="1" thickTop="1" x14ac:dyDescent="0.2">
      <c r="A509" s="607" t="s">
        <v>767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193</v>
      </c>
      <c r="G509" s="579" t="s">
        <v>226</v>
      </c>
      <c r="H509" s="579" t="s">
        <v>100</v>
      </c>
      <c r="I509" s="579" t="s">
        <v>251</v>
      </c>
      <c r="J509" s="579" t="s">
        <v>291</v>
      </c>
      <c r="K509" s="579" t="s">
        <v>351</v>
      </c>
      <c r="L509" s="579" t="s">
        <v>394</v>
      </c>
      <c r="M509" s="579" t="s">
        <v>410</v>
      </c>
      <c r="N509" s="547"/>
      <c r="O509" s="579" t="s">
        <v>424</v>
      </c>
      <c r="P509" s="579" t="s">
        <v>434</v>
      </c>
      <c r="Q509" s="579" t="s">
        <v>441</v>
      </c>
      <c r="R509" s="579" t="s">
        <v>446</v>
      </c>
      <c r="S509" s="579" t="s">
        <v>525</v>
      </c>
      <c r="T509" s="579" t="s">
        <v>536</v>
      </c>
      <c r="U509" s="579" t="s">
        <v>571</v>
      </c>
      <c r="V509" s="579" t="s">
        <v>592</v>
      </c>
      <c r="W509" s="579" t="s">
        <v>624</v>
      </c>
      <c r="X509" s="579" t="s">
        <v>639</v>
      </c>
      <c r="Y509" s="579" t="s">
        <v>643</v>
      </c>
      <c r="Z509" s="579" t="s">
        <v>647</v>
      </c>
      <c r="AA509" s="579" t="s">
        <v>714</v>
      </c>
      <c r="AB509" s="579" t="s">
        <v>753</v>
      </c>
      <c r="AC509" s="52"/>
      <c r="AF509" s="547"/>
    </row>
    <row r="510" spans="1:68" ht="13.5" customHeight="1" thickBot="1" x14ac:dyDescent="0.25">
      <c r="A510" s="60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54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79.8</v>
      </c>
      <c r="E511" s="46">
        <f>IFERROR(Y87*1,"0")+IFERROR(Y88*1,"0")+IFERROR(Y89*1,"0")+IFERROR(Y93*1,"0")+IFERROR(Y94*1,"0")+IFERROR(Y95*1,"0")+IFERROR(Y96*1,"0")+IFERROR(Y97*1,"0")</f>
        <v>145.80000000000001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177.89999999999998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99.600000000000023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867.6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43.6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156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90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906</v>
      </c>
      <c r="U511" s="46">
        <f>IFERROR(Y367*1,"0")+IFERROR(Y368*1,"0")+IFERROR(Y369*1,"0")+IFERROR(Y373*1,"0")+IFERROR(Y377*1,"0")+IFERROR(Y378*1,"0")+IFERROR(Y382*1,"0")</f>
        <v>444.6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54</v>
      </c>
      <c r="X511" s="46">
        <f>IFERROR(Y419*1,"0")</f>
        <v>16.8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448.8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63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02"/>
        <filter val="1,39"/>
        <filter val="1,67"/>
        <filter val="10,05"/>
        <filter val="10,22"/>
        <filter val="11,00"/>
        <filter val="116,00"/>
        <filter val="119,00"/>
        <filter val="12,92"/>
        <filter val="129,00"/>
        <filter val="13,33"/>
        <filter val="134,00"/>
        <filter val="14,00"/>
        <filter val="14,44"/>
        <filter val="14,94"/>
        <filter val="140,00"/>
        <filter val="147,00"/>
        <filter val="15,00"/>
        <filter val="155,00"/>
        <filter val="159,00"/>
        <filter val="16,00"/>
        <filter val="16,10"/>
        <filter val="165,00"/>
        <filter val="170,00"/>
        <filter val="18,00"/>
        <filter val="22,54"/>
        <filter val="231,00"/>
        <filter val="231,67"/>
        <filter val="26,00"/>
        <filter val="28,40"/>
        <filter val="29,00"/>
        <filter val="3 510,00"/>
        <filter val="3 744,33"/>
        <filter val="3 919,33"/>
        <filter val="3,72"/>
        <filter val="31,00"/>
        <filter val="32,78"/>
        <filter val="33,00"/>
        <filter val="36,00"/>
        <filter val="36,67"/>
        <filter val="37,00"/>
        <filter val="4,00"/>
        <filter val="4,26"/>
        <filter val="4,56"/>
        <filter val="40,53"/>
        <filter val="41,00"/>
        <filter val="418,00"/>
        <filter val="43,75"/>
        <filter val="438,00"/>
        <filter val="46,00"/>
        <filter val="46,44"/>
        <filter val="47,00"/>
        <filter val="50,00"/>
        <filter val="52,00"/>
        <filter val="55,83"/>
        <filter val="556,00"/>
        <filter val="57,00"/>
        <filter val="58,00"/>
        <filter val="59,00"/>
        <filter val="6,00"/>
        <filter val="6,44"/>
        <filter val="608,00"/>
        <filter val="62,00"/>
        <filter val="64,58"/>
        <filter val="7"/>
        <filter val="7,94"/>
        <filter val="754,39"/>
        <filter val="76,00"/>
        <filter val="79,00"/>
        <filter val="8,00"/>
        <filter val="8,78"/>
        <filter val="82,00"/>
        <filter val="85,00"/>
        <filter val="9,00"/>
        <filter val="9,63"/>
        <filter val="9,80"/>
        <filter val="93,00"/>
        <filter val="96,00"/>
      </filters>
    </filterColumn>
    <filterColumn colId="29" showButton="0"/>
    <filterColumn colId="30" showButton="0"/>
  </autoFilter>
  <mergeCells count="894"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D17:E18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P200:T200"/>
    <mergeCell ref="P134:T134"/>
    <mergeCell ref="P243:T243"/>
    <mergeCell ref="A124:O125"/>
    <mergeCell ref="P436:T436"/>
    <mergeCell ref="P292:T292"/>
    <mergeCell ref="D102:E102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D200:E200"/>
    <mergeCell ref="A273:Z273"/>
    <mergeCell ref="D373:E373"/>
    <mergeCell ref="P348:T348"/>
    <mergeCell ref="P323:T323"/>
    <mergeCell ref="D358:E358"/>
    <mergeCell ref="P337:V337"/>
    <mergeCell ref="P379:V379"/>
    <mergeCell ref="D196:E196"/>
    <mergeCell ref="P219:V219"/>
    <mergeCell ref="P145:V145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P388:T388"/>
    <mergeCell ref="D75:E75"/>
    <mergeCell ref="A78:O79"/>
    <mergeCell ref="A66:Z66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90:O91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13:M13"/>
    <mergeCell ref="J9:M9"/>
    <mergeCell ref="D62:E62"/>
    <mergeCell ref="D56:E56"/>
    <mergeCell ref="H17:H18"/>
    <mergeCell ref="P27:T27"/>
    <mergeCell ref="V6:W9"/>
    <mergeCell ref="P22:T22"/>
    <mergeCell ref="P61:T61"/>
    <mergeCell ref="H5:M5"/>
    <mergeCell ref="P70:V70"/>
    <mergeCell ref="Q6:R6"/>
    <mergeCell ref="P23:V23"/>
    <mergeCell ref="D57:E57"/>
    <mergeCell ref="U17:V17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P394:T394"/>
    <mergeCell ref="D315:E315"/>
    <mergeCell ref="D144:E144"/>
    <mergeCell ref="A50:Z50"/>
    <mergeCell ref="W17:W18"/>
    <mergeCell ref="P360:V360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P453:T453"/>
    <mergeCell ref="A303:O304"/>
    <mergeCell ref="D290:E290"/>
    <mergeCell ref="P98:V98"/>
    <mergeCell ref="D94:E94"/>
    <mergeCell ref="P259:T259"/>
    <mergeCell ref="P148:T148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A241:Z241"/>
    <mergeCell ref="P45:V45"/>
    <mergeCell ref="A98:O99"/>
    <mergeCell ref="A34:Z34"/>
    <mergeCell ref="H9:I9"/>
    <mergeCell ref="P24:V24"/>
    <mergeCell ref="V10:W10"/>
    <mergeCell ref="D47:E47"/>
    <mergeCell ref="D74:E74"/>
    <mergeCell ref="P151:V151"/>
    <mergeCell ref="P87:T87"/>
    <mergeCell ref="A203:Z203"/>
    <mergeCell ref="A51:Z51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315:T315"/>
    <mergeCell ref="A190:O191"/>
    <mergeCell ref="P302:T302"/>
    <mergeCell ref="D174:E174"/>
    <mergeCell ref="D302:E302"/>
    <mergeCell ref="P173:T173"/>
    <mergeCell ref="D348:E348"/>
    <mergeCell ref="D193:E193"/>
    <mergeCell ref="P377:T377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  <mergeCell ref="P454:T454"/>
    <mergeCell ref="D297:E297"/>
    <mergeCell ref="P324:V324"/>
    <mergeCell ref="P391:T391"/>
    <mergeCell ref="P437:T437"/>
    <mergeCell ref="D442:E442"/>
    <mergeCell ref="P416:V416"/>
    <mergeCell ref="P389:T3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2025-09-05T12:18:13Z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