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C18243-31C8-4C57-AE0D-99620C386F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Y338" i="1" s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Y246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K511" i="1" s="1"/>
  <c r="P222" i="1"/>
  <c r="X219" i="1"/>
  <c r="X218" i="1"/>
  <c r="BO217" i="1"/>
  <c r="BM217" i="1"/>
  <c r="Y217" i="1"/>
  <c r="Y219" i="1" s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J511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H511" i="1" s="1"/>
  <c r="P144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O129" i="1"/>
  <c r="BM129" i="1"/>
  <c r="Y129" i="1"/>
  <c r="Y131" i="1" s="1"/>
  <c r="P129" i="1"/>
  <c r="BP128" i="1"/>
  <c r="BO128" i="1"/>
  <c r="BN128" i="1"/>
  <c r="BM128" i="1"/>
  <c r="Z128" i="1"/>
  <c r="Y128" i="1"/>
  <c r="P128" i="1"/>
  <c r="X125" i="1"/>
  <c r="X124" i="1"/>
  <c r="BO123" i="1"/>
  <c r="BM123" i="1"/>
  <c r="Y123" i="1"/>
  <c r="P123" i="1"/>
  <c r="BO122" i="1"/>
  <c r="BM122" i="1"/>
  <c r="Y122" i="1"/>
  <c r="Y124" i="1" s="1"/>
  <c r="P122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F511" i="1" s="1"/>
  <c r="P102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05" i="1" l="1"/>
  <c r="BN105" i="1"/>
  <c r="Z105" i="1"/>
  <c r="BP138" i="1"/>
  <c r="BN138" i="1"/>
  <c r="Z138" i="1"/>
  <c r="BP188" i="1"/>
  <c r="BN188" i="1"/>
  <c r="Z188" i="1"/>
  <c r="BP210" i="1"/>
  <c r="BN210" i="1"/>
  <c r="Z210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BP283" i="1"/>
  <c r="BN283" i="1"/>
  <c r="Z283" i="1"/>
  <c r="Z284" i="1" s="1"/>
  <c r="BP306" i="1"/>
  <c r="BN306" i="1"/>
  <c r="Z306" i="1"/>
  <c r="BP343" i="1"/>
  <c r="BN343" i="1"/>
  <c r="Z343" i="1"/>
  <c r="Y364" i="1"/>
  <c r="Y363" i="1"/>
  <c r="BP362" i="1"/>
  <c r="BN362" i="1"/>
  <c r="Z362" i="1"/>
  <c r="Z363" i="1" s="1"/>
  <c r="BP367" i="1"/>
  <c r="BN367" i="1"/>
  <c r="Z367" i="1"/>
  <c r="BP412" i="1"/>
  <c r="BN412" i="1"/>
  <c r="Z412" i="1"/>
  <c r="BP439" i="1"/>
  <c r="BN439" i="1"/>
  <c r="Z439" i="1"/>
  <c r="BP469" i="1"/>
  <c r="BN469" i="1"/>
  <c r="Z469" i="1"/>
  <c r="X502" i="1"/>
  <c r="X505" i="1"/>
  <c r="Z27" i="1"/>
  <c r="BN27" i="1"/>
  <c r="Z43" i="1"/>
  <c r="BN43" i="1"/>
  <c r="Z62" i="1"/>
  <c r="BN62" i="1"/>
  <c r="BP82" i="1"/>
  <c r="BN82" i="1"/>
  <c r="Z82" i="1"/>
  <c r="BP117" i="1"/>
  <c r="BN117" i="1"/>
  <c r="Z117" i="1"/>
  <c r="BP165" i="1"/>
  <c r="BN165" i="1"/>
  <c r="Z165" i="1"/>
  <c r="BP200" i="1"/>
  <c r="BN200" i="1"/>
  <c r="Z200" i="1"/>
  <c r="BP250" i="1"/>
  <c r="BN250" i="1"/>
  <c r="Z250" i="1"/>
  <c r="BP296" i="1"/>
  <c r="BN296" i="1"/>
  <c r="Z296" i="1"/>
  <c r="BP316" i="1"/>
  <c r="BN316" i="1"/>
  <c r="Z316" i="1"/>
  <c r="BP357" i="1"/>
  <c r="BN357" i="1"/>
  <c r="Z357" i="1"/>
  <c r="BP393" i="1"/>
  <c r="BN393" i="1"/>
  <c r="Z393" i="1"/>
  <c r="BP438" i="1"/>
  <c r="BN438" i="1"/>
  <c r="Z438" i="1"/>
  <c r="BP455" i="1"/>
  <c r="BN455" i="1"/>
  <c r="Z455" i="1"/>
  <c r="BP482" i="1"/>
  <c r="BN482" i="1"/>
  <c r="Z482" i="1"/>
  <c r="Y141" i="1"/>
  <c r="Y191" i="1"/>
  <c r="Y256" i="1"/>
  <c r="BP103" i="1"/>
  <c r="BN103" i="1"/>
  <c r="Z103" i="1"/>
  <c r="Y119" i="1"/>
  <c r="BP115" i="1"/>
  <c r="BN115" i="1"/>
  <c r="Z115" i="1"/>
  <c r="BP134" i="1"/>
  <c r="BN134" i="1"/>
  <c r="Z134" i="1"/>
  <c r="BP163" i="1"/>
  <c r="BN163" i="1"/>
  <c r="Z163" i="1"/>
  <c r="BP184" i="1"/>
  <c r="BN184" i="1"/>
  <c r="Z184" i="1"/>
  <c r="BP198" i="1"/>
  <c r="BN198" i="1"/>
  <c r="Z198" i="1"/>
  <c r="BP208" i="1"/>
  <c r="BN208" i="1"/>
  <c r="Z208" i="1"/>
  <c r="BP223" i="1"/>
  <c r="BN223" i="1"/>
  <c r="Z223" i="1"/>
  <c r="BP245" i="1"/>
  <c r="BN245" i="1"/>
  <c r="Z245" i="1"/>
  <c r="BP261" i="1"/>
  <c r="BN261" i="1"/>
  <c r="Z261" i="1"/>
  <c r="BP269" i="1"/>
  <c r="BN269" i="1"/>
  <c r="Z269" i="1"/>
  <c r="B511" i="1"/>
  <c r="X503" i="1"/>
  <c r="X504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8" i="1"/>
  <c r="BN68" i="1"/>
  <c r="Y79" i="1"/>
  <c r="Z76" i="1"/>
  <c r="BN76" i="1"/>
  <c r="Z87" i="1"/>
  <c r="BN87" i="1"/>
  <c r="Y90" i="1"/>
  <c r="BP89" i="1"/>
  <c r="BN89" i="1"/>
  <c r="Y99" i="1"/>
  <c r="BP94" i="1"/>
  <c r="BN94" i="1"/>
  <c r="Z94" i="1"/>
  <c r="Y113" i="1"/>
  <c r="BP109" i="1"/>
  <c r="BN109" i="1"/>
  <c r="Z109" i="1"/>
  <c r="BP123" i="1"/>
  <c r="BN123" i="1"/>
  <c r="Z123" i="1"/>
  <c r="BP149" i="1"/>
  <c r="BN149" i="1"/>
  <c r="Z149" i="1"/>
  <c r="BP167" i="1"/>
  <c r="BN167" i="1"/>
  <c r="Z167" i="1"/>
  <c r="Y201" i="1"/>
  <c r="BP194" i="1"/>
  <c r="BN194" i="1"/>
  <c r="Z194" i="1"/>
  <c r="Y214" i="1"/>
  <c r="BP204" i="1"/>
  <c r="BN204" i="1"/>
  <c r="Z204" i="1"/>
  <c r="BP212" i="1"/>
  <c r="BN212" i="1"/>
  <c r="Z212" i="1"/>
  <c r="BP226" i="1"/>
  <c r="BN226" i="1"/>
  <c r="Z226" i="1"/>
  <c r="BP252" i="1"/>
  <c r="BN252" i="1"/>
  <c r="Z252" i="1"/>
  <c r="BP253" i="1"/>
  <c r="BN253" i="1"/>
  <c r="Z253" i="1"/>
  <c r="BP262" i="1"/>
  <c r="BN262" i="1"/>
  <c r="Z262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1" i="1"/>
  <c r="BN441" i="1"/>
  <c r="Z441" i="1"/>
  <c r="BP457" i="1"/>
  <c r="BN457" i="1"/>
  <c r="Z457" i="1"/>
  <c r="BP471" i="1"/>
  <c r="BN471" i="1"/>
  <c r="Z471" i="1"/>
  <c r="BP488" i="1"/>
  <c r="BN488" i="1"/>
  <c r="Z488" i="1"/>
  <c r="Y112" i="1"/>
  <c r="Y120" i="1"/>
  <c r="Y140" i="1"/>
  <c r="I511" i="1"/>
  <c r="Y170" i="1"/>
  <c r="Y176" i="1"/>
  <c r="Y190" i="1"/>
  <c r="Y213" i="1"/>
  <c r="Y218" i="1"/>
  <c r="Y247" i="1"/>
  <c r="Q511" i="1"/>
  <c r="Y284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Y370" i="1"/>
  <c r="BP391" i="1"/>
  <c r="BN391" i="1"/>
  <c r="Z391" i="1"/>
  <c r="Y403" i="1"/>
  <c r="BP401" i="1"/>
  <c r="BN401" i="1"/>
  <c r="Z401" i="1"/>
  <c r="BP432" i="1"/>
  <c r="BN432" i="1"/>
  <c r="Z432" i="1"/>
  <c r="BP436" i="1"/>
  <c r="BN436" i="1"/>
  <c r="Z436" i="1"/>
  <c r="BP453" i="1"/>
  <c r="BN453" i="1"/>
  <c r="Z453" i="1"/>
  <c r="BP463" i="1"/>
  <c r="BN463" i="1"/>
  <c r="Z463" i="1"/>
  <c r="BP478" i="1"/>
  <c r="BN478" i="1"/>
  <c r="Z478" i="1"/>
  <c r="Y304" i="1"/>
  <c r="Y317" i="1"/>
  <c r="Y359" i="1"/>
  <c r="Y398" i="1"/>
  <c r="AA511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1" i="1"/>
  <c r="Z88" i="1"/>
  <c r="Z90" i="1" s="1"/>
  <c r="BN88" i="1"/>
  <c r="BP88" i="1"/>
  <c r="Y91" i="1"/>
  <c r="Z93" i="1"/>
  <c r="Z98" i="1" s="1"/>
  <c r="BN93" i="1"/>
  <c r="BP93" i="1"/>
  <c r="Z95" i="1"/>
  <c r="BN95" i="1"/>
  <c r="Z97" i="1"/>
  <c r="BN97" i="1"/>
  <c r="Y98" i="1"/>
  <c r="Z102" i="1"/>
  <c r="Z106" i="1" s="1"/>
  <c r="BN102" i="1"/>
  <c r="BP102" i="1"/>
  <c r="Z104" i="1"/>
  <c r="BN104" i="1"/>
  <c r="Y107" i="1"/>
  <c r="Z110" i="1"/>
  <c r="Z112" i="1" s="1"/>
  <c r="BN110" i="1"/>
  <c r="BP110" i="1"/>
  <c r="Z116" i="1"/>
  <c r="BN116" i="1"/>
  <c r="BP116" i="1"/>
  <c r="Z118" i="1"/>
  <c r="BN118" i="1"/>
  <c r="Z122" i="1"/>
  <c r="Z124" i="1" s="1"/>
  <c r="BN122" i="1"/>
  <c r="BP122" i="1"/>
  <c r="Y125" i="1"/>
  <c r="G511" i="1"/>
  <c r="Z129" i="1"/>
  <c r="Z130" i="1" s="1"/>
  <c r="BN129" i="1"/>
  <c r="BP129" i="1"/>
  <c r="Y130" i="1"/>
  <c r="Z133" i="1"/>
  <c r="Z135" i="1" s="1"/>
  <c r="BN133" i="1"/>
  <c r="BP133" i="1"/>
  <c r="Y136" i="1"/>
  <c r="Z139" i="1"/>
  <c r="BN139" i="1"/>
  <c r="BP139" i="1"/>
  <c r="Z144" i="1"/>
  <c r="Z145" i="1" s="1"/>
  <c r="BN144" i="1"/>
  <c r="BP144" i="1"/>
  <c r="Y145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Y202" i="1"/>
  <c r="Z205" i="1"/>
  <c r="BN205" i="1"/>
  <c r="BP205" i="1"/>
  <c r="Z207" i="1"/>
  <c r="BN207" i="1"/>
  <c r="Z209" i="1"/>
  <c r="BN209" i="1"/>
  <c r="Z211" i="1"/>
  <c r="BN211" i="1"/>
  <c r="Z217" i="1"/>
  <c r="Z218" i="1" s="1"/>
  <c r="BN217" i="1"/>
  <c r="BP217" i="1"/>
  <c r="Z222" i="1"/>
  <c r="BN222" i="1"/>
  <c r="BP222" i="1"/>
  <c r="Z224" i="1"/>
  <c r="BN224" i="1"/>
  <c r="Z225" i="1"/>
  <c r="BN225" i="1"/>
  <c r="Z227" i="1"/>
  <c r="BN227" i="1"/>
  <c r="Z230" i="1"/>
  <c r="BN230" i="1"/>
  <c r="Y231" i="1"/>
  <c r="Z234" i="1"/>
  <c r="Z235" i="1" s="1"/>
  <c r="BN234" i="1"/>
  <c r="BP234" i="1"/>
  <c r="Y235" i="1"/>
  <c r="Z244" i="1"/>
  <c r="Z246" i="1" s="1"/>
  <c r="BN244" i="1"/>
  <c r="BP244" i="1"/>
  <c r="L511" i="1"/>
  <c r="Y255" i="1"/>
  <c r="Z251" i="1"/>
  <c r="BN251" i="1"/>
  <c r="BP251" i="1"/>
  <c r="BP260" i="1"/>
  <c r="BN260" i="1"/>
  <c r="Z260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11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W511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Z484" i="1" s="1"/>
  <c r="Y485" i="1"/>
  <c r="Y490" i="1"/>
  <c r="BP487" i="1"/>
  <c r="BN487" i="1"/>
  <c r="Z487" i="1"/>
  <c r="Z489" i="1" s="1"/>
  <c r="Y489" i="1"/>
  <c r="H9" i="1"/>
  <c r="Y24" i="1"/>
  <c r="Y106" i="1"/>
  <c r="Y146" i="1"/>
  <c r="Y158" i="1"/>
  <c r="Y185" i="1"/>
  <c r="Y232" i="1"/>
  <c r="BP254" i="1"/>
  <c r="BN254" i="1"/>
  <c r="Z254" i="1"/>
  <c r="M511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Z293" i="1" s="1"/>
  <c r="BP299" i="1"/>
  <c r="BN299" i="1"/>
  <c r="Z299" i="1"/>
  <c r="Y303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Y331" i="1"/>
  <c r="S511" i="1"/>
  <c r="Y337" i="1"/>
  <c r="BP334" i="1"/>
  <c r="BN334" i="1"/>
  <c r="Z334" i="1"/>
  <c r="Z337" i="1" s="1"/>
  <c r="BP344" i="1"/>
  <c r="BN344" i="1"/>
  <c r="Z344" i="1"/>
  <c r="BP348" i="1"/>
  <c r="BN348" i="1"/>
  <c r="Z348" i="1"/>
  <c r="Y350" i="1"/>
  <c r="Y355" i="1"/>
  <c r="BP352" i="1"/>
  <c r="BN352" i="1"/>
  <c r="Z352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3" i="1"/>
  <c r="BN433" i="1"/>
  <c r="Z433" i="1"/>
  <c r="BP437" i="1"/>
  <c r="BN437" i="1"/>
  <c r="Z437" i="1"/>
  <c r="BP442" i="1"/>
  <c r="BN442" i="1"/>
  <c r="Z442" i="1"/>
  <c r="Y444" i="1"/>
  <c r="Y449" i="1"/>
  <c r="BP446" i="1"/>
  <c r="BN446" i="1"/>
  <c r="Z446" i="1"/>
  <c r="Y450" i="1"/>
  <c r="BP454" i="1"/>
  <c r="BN454" i="1"/>
  <c r="Z454" i="1"/>
  <c r="Y458" i="1"/>
  <c r="BP462" i="1"/>
  <c r="BN462" i="1"/>
  <c r="Z462" i="1"/>
  <c r="Y464" i="1"/>
  <c r="O511" i="1"/>
  <c r="Y271" i="1"/>
  <c r="Y276" i="1"/>
  <c r="Y285" i="1"/>
  <c r="R511" i="1"/>
  <c r="Y294" i="1"/>
  <c r="U511" i="1"/>
  <c r="Y371" i="1"/>
  <c r="Y421" i="1"/>
  <c r="Y426" i="1"/>
  <c r="Z511" i="1"/>
  <c r="Y443" i="1"/>
  <c r="BP435" i="1"/>
  <c r="BN435" i="1"/>
  <c r="Z435" i="1"/>
  <c r="BP440" i="1"/>
  <c r="BN440" i="1"/>
  <c r="Z440" i="1"/>
  <c r="BP448" i="1"/>
  <c r="BN448" i="1"/>
  <c r="Z448" i="1"/>
  <c r="Y459" i="1"/>
  <c r="BP452" i="1"/>
  <c r="BN452" i="1"/>
  <c r="Z452" i="1"/>
  <c r="BP456" i="1"/>
  <c r="BN456" i="1"/>
  <c r="Z456" i="1"/>
  <c r="Y465" i="1"/>
  <c r="BP470" i="1"/>
  <c r="BN470" i="1"/>
  <c r="Z470" i="1"/>
  <c r="BP477" i="1"/>
  <c r="BN477" i="1"/>
  <c r="Z477" i="1"/>
  <c r="Y484" i="1"/>
  <c r="Y473" i="1"/>
  <c r="Y494" i="1"/>
  <c r="Y500" i="1"/>
  <c r="Z492" i="1"/>
  <c r="Z494" i="1" s="1"/>
  <c r="BN492" i="1"/>
  <c r="BP492" i="1"/>
  <c r="Z498" i="1"/>
  <c r="Z499" i="1" s="1"/>
  <c r="BN498" i="1"/>
  <c r="BP498" i="1"/>
  <c r="Y499" i="1"/>
  <c r="Z458" i="1" l="1"/>
  <c r="Z464" i="1"/>
  <c r="Z317" i="1"/>
  <c r="Z311" i="1"/>
  <c r="Z140" i="1"/>
  <c r="Z255" i="1"/>
  <c r="Z473" i="1"/>
  <c r="Z354" i="1"/>
  <c r="Z263" i="1"/>
  <c r="Z403" i="1"/>
  <c r="Z213" i="1"/>
  <c r="Z119" i="1"/>
  <c r="Z58" i="1"/>
  <c r="Z449" i="1"/>
  <c r="Y501" i="1"/>
  <c r="Z479" i="1"/>
  <c r="Z443" i="1"/>
  <c r="Z415" i="1"/>
  <c r="Z349" i="1"/>
  <c r="Z330" i="1"/>
  <c r="Z324" i="1"/>
  <c r="Y503" i="1"/>
  <c r="Z398" i="1"/>
  <c r="Z231" i="1"/>
  <c r="Z201" i="1"/>
  <c r="Z78" i="1"/>
  <c r="Z70" i="1"/>
  <c r="Z64" i="1"/>
  <c r="Z32" i="1"/>
  <c r="Y505" i="1"/>
  <c r="Y502" i="1"/>
  <c r="Y504" i="1" l="1"/>
  <c r="Z506" i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<sst xmlns="http://schemas.openxmlformats.org/spreadsheetml/2006/main" count="2210" uniqueCount="806">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</sst>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805</v>
      </c>
      <c r="I5" s="799"/>
      <c r="J5" s="799"/>
      <c r="K5" s="799"/>
      <c r="L5" s="799"/>
      <c r="M5" s="722"/>
      <c r="N5" s="58"/>
      <c r="P5" s="24" t="s">
        <v>10</v>
      </c>
      <c r="Q5" s="856">
        <v>45908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4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47">
        <v>0.45833333333333331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20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3"/>
      <c r="R10" s="714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4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1" t="s">
        <v>37</v>
      </c>
      <c r="D17" s="596" t="s">
        <v>38</v>
      </c>
      <c r="E17" s="65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9"/>
      <c r="R17" s="649"/>
      <c r="S17" s="649"/>
      <c r="T17" s="650"/>
      <c r="U17" s="870" t="s">
        <v>50</v>
      </c>
      <c r="V17" s="594"/>
      <c r="W17" s="596" t="s">
        <v>51</v>
      </c>
      <c r="X17" s="596" t="s">
        <v>52</v>
      </c>
      <c r="Y17" s="877" t="s">
        <v>53</v>
      </c>
      <c r="Z17" s="794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5"/>
      <c r="AF17" s="846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62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70</v>
      </c>
      <c r="Q23" s="559"/>
      <c r="R23" s="559"/>
      <c r="S23" s="559"/>
      <c r="T23" s="559"/>
      <c r="U23" s="559"/>
      <c r="V23" s="560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70</v>
      </c>
      <c r="Q24" s="559"/>
      <c r="R24" s="559"/>
      <c r="S24" s="559"/>
      <c r="T24" s="559"/>
      <c r="U24" s="559"/>
      <c r="V24" s="560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70</v>
      </c>
      <c r="Q32" s="559"/>
      <c r="R32" s="559"/>
      <c r="S32" s="559"/>
      <c r="T32" s="559"/>
      <c r="U32" s="559"/>
      <c r="V32" s="560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70</v>
      </c>
      <c r="Q33" s="559"/>
      <c r="R33" s="559"/>
      <c r="S33" s="559"/>
      <c r="T33" s="559"/>
      <c r="U33" s="559"/>
      <c r="V33" s="560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70</v>
      </c>
      <c r="Q36" s="559"/>
      <c r="R36" s="559"/>
      <c r="S36" s="559"/>
      <c r="T36" s="559"/>
      <c r="U36" s="559"/>
      <c r="V36" s="560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70</v>
      </c>
      <c r="Q37" s="559"/>
      <c r="R37" s="559"/>
      <c r="S37" s="559"/>
      <c r="T37" s="559"/>
      <c r="U37" s="559"/>
      <c r="V37" s="560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100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70</v>
      </c>
      <c r="Q44" s="559"/>
      <c r="R44" s="559"/>
      <c r="S44" s="559"/>
      <c r="T44" s="559"/>
      <c r="U44" s="559"/>
      <c r="V44" s="560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70</v>
      </c>
      <c r="Q45" s="559"/>
      <c r="R45" s="559"/>
      <c r="S45" s="559"/>
      <c r="T45" s="559"/>
      <c r="U45" s="559"/>
      <c r="V45" s="560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1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70</v>
      </c>
      <c r="Q48" s="559"/>
      <c r="R48" s="559"/>
      <c r="S48" s="559"/>
      <c r="T48" s="559"/>
      <c r="U48" s="559"/>
      <c r="V48" s="560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70</v>
      </c>
      <c r="Q49" s="559"/>
      <c r="R49" s="559"/>
      <c r="S49" s="559"/>
      <c r="T49" s="559"/>
      <c r="U49" s="559"/>
      <c r="V49" s="560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50</v>
      </c>
      <c r="Y53" s="550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70</v>
      </c>
      <c r="Q58" s="559"/>
      <c r="R58" s="559"/>
      <c r="S58" s="559"/>
      <c r="T58" s="559"/>
      <c r="U58" s="559"/>
      <c r="V58" s="560"/>
      <c r="W58" s="37" t="s">
        <v>71</v>
      </c>
      <c r="X58" s="551">
        <f>IFERROR(X52/H52,"0")+IFERROR(X53/H53,"0")+IFERROR(X54/H54,"0")+IFERROR(X55/H55,"0")+IFERROR(X56/H56,"0")+IFERROR(X57/H57,"0")</f>
        <v>4.6296296296296298</v>
      </c>
      <c r="Y58" s="551">
        <f>IFERROR(Y52/H52,"0")+IFERROR(Y53/H53,"0")+IFERROR(Y54/H54,"0")+IFERROR(Y55/H55,"0")+IFERROR(Y56/H56,"0")+IFERROR(Y57/H57,"0")</f>
        <v>5</v>
      </c>
      <c r="Z58" s="551">
        <f>IFERROR(IF(Z52="",0,Z52),"0")+IFERROR(IF(Z53="",0,Z53),"0")+IFERROR(IF(Z54="",0,Z54),"0")+IFERROR(IF(Z55="",0,Z55),"0")+IFERROR(IF(Z56="",0,Z56),"0")+IFERROR(IF(Z57="",0,Z57),"0")</f>
        <v>9.4899999999999998E-2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70</v>
      </c>
      <c r="Q59" s="559"/>
      <c r="R59" s="559"/>
      <c r="S59" s="559"/>
      <c r="T59" s="559"/>
      <c r="U59" s="559"/>
      <c r="V59" s="560"/>
      <c r="W59" s="37" t="s">
        <v>68</v>
      </c>
      <c r="X59" s="551">
        <f>IFERROR(SUM(X52:X57),"0")</f>
        <v>50</v>
      </c>
      <c r="Y59" s="551">
        <f>IFERROR(SUM(Y52:Y57),"0")</f>
        <v>54</v>
      </c>
      <c r="Z59" s="37"/>
      <c r="AA59" s="552"/>
      <c r="AB59" s="552"/>
      <c r="AC59" s="552"/>
    </row>
    <row r="60" spans="1:68" ht="14.25" hidden="1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70</v>
      </c>
      <c r="Q64" s="559"/>
      <c r="R64" s="559"/>
      <c r="S64" s="559"/>
      <c r="T64" s="559"/>
      <c r="U64" s="559"/>
      <c r="V64" s="560"/>
      <c r="W64" s="37" t="s">
        <v>71</v>
      </c>
      <c r="X64" s="551">
        <f>IFERROR(X61/H61,"0")+IFERROR(X62/H62,"0")+IFERROR(X63/H63,"0")</f>
        <v>4.6296296296296298</v>
      </c>
      <c r="Y64" s="551">
        <f>IFERROR(Y61/H61,"0")+IFERROR(Y62/H62,"0")+IFERROR(Y63/H63,"0")</f>
        <v>5</v>
      </c>
      <c r="Z64" s="551">
        <f>IFERROR(IF(Z61="",0,Z61),"0")+IFERROR(IF(Z62="",0,Z62),"0")+IFERROR(IF(Z63="",0,Z63),"0")</f>
        <v>9.4899999999999998E-2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70</v>
      </c>
      <c r="Q65" s="559"/>
      <c r="R65" s="559"/>
      <c r="S65" s="559"/>
      <c r="T65" s="559"/>
      <c r="U65" s="559"/>
      <c r="V65" s="560"/>
      <c r="W65" s="37" t="s">
        <v>68</v>
      </c>
      <c r="X65" s="551">
        <f>IFERROR(SUM(X61:X63),"0")</f>
        <v>50</v>
      </c>
      <c r="Y65" s="551">
        <f>IFERROR(SUM(Y61:Y63),"0")</f>
        <v>54</v>
      </c>
      <c r="Z65" s="37"/>
      <c r="AA65" s="552"/>
      <c r="AB65" s="552"/>
      <c r="AC65" s="552"/>
    </row>
    <row r="66" spans="1:68" ht="14.25" hidden="1" customHeight="1" x14ac:dyDescent="0.25">
      <c r="A66" s="561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70</v>
      </c>
      <c r="Q70" s="559"/>
      <c r="R70" s="559"/>
      <c r="S70" s="559"/>
      <c r="T70" s="559"/>
      <c r="U70" s="559"/>
      <c r="V70" s="560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70</v>
      </c>
      <c r="Q71" s="559"/>
      <c r="R71" s="559"/>
      <c r="S71" s="559"/>
      <c r="T71" s="559"/>
      <c r="U71" s="559"/>
      <c r="V71" s="560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70</v>
      </c>
      <c r="Q78" s="559"/>
      <c r="R78" s="559"/>
      <c r="S78" s="559"/>
      <c r="T78" s="559"/>
      <c r="U78" s="559"/>
      <c r="V78" s="560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70</v>
      </c>
      <c r="Q79" s="559"/>
      <c r="R79" s="559"/>
      <c r="S79" s="559"/>
      <c r="T79" s="559"/>
      <c r="U79" s="559"/>
      <c r="V79" s="560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70</v>
      </c>
      <c r="Q83" s="559"/>
      <c r="R83" s="559"/>
      <c r="S83" s="559"/>
      <c r="T83" s="559"/>
      <c r="U83" s="559"/>
      <c r="V83" s="560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70</v>
      </c>
      <c r="Q84" s="559"/>
      <c r="R84" s="559"/>
      <c r="S84" s="559"/>
      <c r="T84" s="559"/>
      <c r="U84" s="559"/>
      <c r="V84" s="560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70</v>
      </c>
      <c r="Q90" s="559"/>
      <c r="R90" s="559"/>
      <c r="S90" s="559"/>
      <c r="T90" s="559"/>
      <c r="U90" s="559"/>
      <c r="V90" s="560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70</v>
      </c>
      <c r="Q91" s="559"/>
      <c r="R91" s="559"/>
      <c r="S91" s="559"/>
      <c r="T91" s="559"/>
      <c r="U91" s="559"/>
      <c r="V91" s="560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61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8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70</v>
      </c>
      <c r="Q98" s="559"/>
      <c r="R98" s="559"/>
      <c r="S98" s="559"/>
      <c r="T98" s="559"/>
      <c r="U98" s="559"/>
      <c r="V98" s="560"/>
      <c r="W98" s="37" t="s">
        <v>71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hidden="1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70</v>
      </c>
      <c r="Q99" s="559"/>
      <c r="R99" s="559"/>
      <c r="S99" s="559"/>
      <c r="T99" s="559"/>
      <c r="U99" s="559"/>
      <c r="V99" s="560"/>
      <c r="W99" s="37" t="s">
        <v>68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hidden="1" customHeight="1" x14ac:dyDescent="0.25">
      <c r="A100" s="571" t="s">
        <v>193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102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hidden="1" customHeight="1" x14ac:dyDescent="0.25">
      <c r="A102" s="54" t="s">
        <v>194</v>
      </c>
      <c r="B102" s="54" t="s">
        <v>195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70</v>
      </c>
      <c r="Q106" s="559"/>
      <c r="R106" s="559"/>
      <c r="S106" s="559"/>
      <c r="T106" s="559"/>
      <c r="U106" s="559"/>
      <c r="V106" s="560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hidden="1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70</v>
      </c>
      <c r="Q107" s="559"/>
      <c r="R107" s="559"/>
      <c r="S107" s="559"/>
      <c r="T107" s="559"/>
      <c r="U107" s="559"/>
      <c r="V107" s="560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134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70</v>
      </c>
      <c r="Q112" s="559"/>
      <c r="R112" s="559"/>
      <c r="S112" s="559"/>
      <c r="T112" s="559"/>
      <c r="U112" s="559"/>
      <c r="V112" s="560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70</v>
      </c>
      <c r="Q113" s="559"/>
      <c r="R113" s="559"/>
      <c r="S113" s="559"/>
      <c r="T113" s="559"/>
      <c r="U113" s="559"/>
      <c r="V113" s="560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72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hidden="1" customHeight="1" x14ac:dyDescent="0.25">
      <c r="A115" s="54" t="s">
        <v>210</v>
      </c>
      <c r="B115" s="54" t="s">
        <v>211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70</v>
      </c>
      <c r="Q119" s="559"/>
      <c r="R119" s="559"/>
      <c r="S119" s="559"/>
      <c r="T119" s="559"/>
      <c r="U119" s="559"/>
      <c r="V119" s="560"/>
      <c r="W119" s="37" t="s">
        <v>71</v>
      </c>
      <c r="X119" s="551">
        <f>IFERROR(X115/H115,"0")+IFERROR(X116/H116,"0")+IFERROR(X117/H117,"0")+IFERROR(X118/H118,"0")</f>
        <v>0</v>
      </c>
      <c r="Y119" s="551">
        <f>IFERROR(Y115/H115,"0")+IFERROR(Y116/H116,"0")+IFERROR(Y117/H117,"0")+IFERROR(Y118/H118,"0")</f>
        <v>0</v>
      </c>
      <c r="Z119" s="551">
        <f>IFERROR(IF(Z115="",0,Z115),"0")+IFERROR(IF(Z116="",0,Z116),"0")+IFERROR(IF(Z117="",0,Z117),"0")+IFERROR(IF(Z118="",0,Z118),"0")</f>
        <v>0</v>
      </c>
      <c r="AA119" s="552"/>
      <c r="AB119" s="552"/>
      <c r="AC119" s="552"/>
    </row>
    <row r="120" spans="1:68" hidden="1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70</v>
      </c>
      <c r="Q120" s="559"/>
      <c r="R120" s="559"/>
      <c r="S120" s="559"/>
      <c r="T120" s="559"/>
      <c r="U120" s="559"/>
      <c r="V120" s="560"/>
      <c r="W120" s="37" t="s">
        <v>68</v>
      </c>
      <c r="X120" s="551">
        <f>IFERROR(SUM(X115:X118),"0")</f>
        <v>0</v>
      </c>
      <c r="Y120" s="551">
        <f>IFERROR(SUM(Y115:Y118),"0")</f>
        <v>0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164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70</v>
      </c>
      <c r="Q124" s="559"/>
      <c r="R124" s="559"/>
      <c r="S124" s="559"/>
      <c r="T124" s="559"/>
      <c r="U124" s="559"/>
      <c r="V124" s="560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70</v>
      </c>
      <c r="Q125" s="559"/>
      <c r="R125" s="559"/>
      <c r="S125" s="559"/>
      <c r="T125" s="559"/>
      <c r="U125" s="559"/>
      <c r="V125" s="560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226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102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70</v>
      </c>
      <c r="Q130" s="559"/>
      <c r="R130" s="559"/>
      <c r="S130" s="559"/>
      <c r="T130" s="559"/>
      <c r="U130" s="559"/>
      <c r="V130" s="560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70</v>
      </c>
      <c r="Q131" s="559"/>
      <c r="R131" s="559"/>
      <c r="S131" s="559"/>
      <c r="T131" s="559"/>
      <c r="U131" s="559"/>
      <c r="V131" s="560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63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70</v>
      </c>
      <c r="Q135" s="559"/>
      <c r="R135" s="559"/>
      <c r="S135" s="559"/>
      <c r="T135" s="559"/>
      <c r="U135" s="559"/>
      <c r="V135" s="560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70</v>
      </c>
      <c r="Q136" s="559"/>
      <c r="R136" s="559"/>
      <c r="S136" s="559"/>
      <c r="T136" s="559"/>
      <c r="U136" s="559"/>
      <c r="V136" s="560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72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70</v>
      </c>
      <c r="Q140" s="559"/>
      <c r="R140" s="559"/>
      <c r="S140" s="559"/>
      <c r="T140" s="559"/>
      <c r="U140" s="559"/>
      <c r="V140" s="560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70</v>
      </c>
      <c r="Q141" s="559"/>
      <c r="R141" s="559"/>
      <c r="S141" s="559"/>
      <c r="T141" s="559"/>
      <c r="U141" s="559"/>
      <c r="V141" s="560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100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102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70</v>
      </c>
      <c r="Q145" s="559"/>
      <c r="R145" s="559"/>
      <c r="S145" s="559"/>
      <c r="T145" s="559"/>
      <c r="U145" s="559"/>
      <c r="V145" s="560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70</v>
      </c>
      <c r="Q146" s="559"/>
      <c r="R146" s="559"/>
      <c r="S146" s="559"/>
      <c r="T146" s="559"/>
      <c r="U146" s="559"/>
      <c r="V146" s="560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70</v>
      </c>
      <c r="Q151" s="559"/>
      <c r="R151" s="559"/>
      <c r="S151" s="559"/>
      <c r="T151" s="559"/>
      <c r="U151" s="559"/>
      <c r="V151" s="560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70</v>
      </c>
      <c r="Q152" s="559"/>
      <c r="R152" s="559"/>
      <c r="S152" s="559"/>
      <c r="T152" s="559"/>
      <c r="U152" s="559"/>
      <c r="V152" s="560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250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251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70</v>
      </c>
      <c r="Q157" s="559"/>
      <c r="R157" s="559"/>
      <c r="S157" s="559"/>
      <c r="T157" s="559"/>
      <c r="U157" s="559"/>
      <c r="V157" s="560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70</v>
      </c>
      <c r="Q158" s="559"/>
      <c r="R158" s="559"/>
      <c r="S158" s="559"/>
      <c r="T158" s="559"/>
      <c r="U158" s="559"/>
      <c r="V158" s="560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hidden="1" customHeight="1" x14ac:dyDescent="0.25">
      <c r="A160" s="54" t="s">
        <v>255</v>
      </c>
      <c r="B160" s="54" t="s">
        <v>256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271</v>
      </c>
      <c r="B166" s="54" t="s">
        <v>272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70</v>
      </c>
      <c r="Q169" s="559"/>
      <c r="R169" s="559"/>
      <c r="S169" s="559"/>
      <c r="T169" s="559"/>
      <c r="U169" s="559"/>
      <c r="V169" s="560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70</v>
      </c>
      <c r="Q170" s="559"/>
      <c r="R170" s="559"/>
      <c r="S170" s="559"/>
      <c r="T170" s="559"/>
      <c r="U170" s="559"/>
      <c r="V170" s="560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61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70</v>
      </c>
      <c r="Q175" s="559"/>
      <c r="R175" s="559"/>
      <c r="S175" s="559"/>
      <c r="T175" s="559"/>
      <c r="U175" s="559"/>
      <c r="V175" s="560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70</v>
      </c>
      <c r="Q176" s="559"/>
      <c r="R176" s="559"/>
      <c r="S176" s="559"/>
      <c r="T176" s="559"/>
      <c r="U176" s="559"/>
      <c r="V176" s="560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288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70</v>
      </c>
      <c r="Q179" s="559"/>
      <c r="R179" s="559"/>
      <c r="S179" s="559"/>
      <c r="T179" s="559"/>
      <c r="U179" s="559"/>
      <c r="V179" s="560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70</v>
      </c>
      <c r="Q180" s="559"/>
      <c r="R180" s="559"/>
      <c r="S180" s="559"/>
      <c r="T180" s="559"/>
      <c r="U180" s="559"/>
      <c r="V180" s="560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291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70</v>
      </c>
      <c r="Q185" s="559"/>
      <c r="R185" s="559"/>
      <c r="S185" s="559"/>
      <c r="T185" s="559"/>
      <c r="U185" s="559"/>
      <c r="V185" s="560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70</v>
      </c>
      <c r="Q186" s="559"/>
      <c r="R186" s="559"/>
      <c r="S186" s="559"/>
      <c r="T186" s="559"/>
      <c r="U186" s="559"/>
      <c r="V186" s="560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70</v>
      </c>
      <c r="Q190" s="559"/>
      <c r="R190" s="559"/>
      <c r="S190" s="559"/>
      <c r="T190" s="559"/>
      <c r="U190" s="559"/>
      <c r="V190" s="560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70</v>
      </c>
      <c r="Q191" s="559"/>
      <c r="R191" s="559"/>
      <c r="S191" s="559"/>
      <c r="T191" s="559"/>
      <c r="U191" s="559"/>
      <c r="V191" s="560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hidden="1" customHeight="1" x14ac:dyDescent="0.25">
      <c r="A193" s="54" t="s">
        <v>302</v>
      </c>
      <c r="B193" s="54" t="s">
        <v>303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305</v>
      </c>
      <c r="B194" s="54" t="s">
        <v>306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70</v>
      </c>
      <c r="Q201" s="559"/>
      <c r="R201" s="559"/>
      <c r="S201" s="559"/>
      <c r="T201" s="559"/>
      <c r="U201" s="559"/>
      <c r="V201" s="560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70</v>
      </c>
      <c r="Q202" s="559"/>
      <c r="R202" s="559"/>
      <c r="S202" s="559"/>
      <c r="T202" s="559"/>
      <c r="U202" s="559"/>
      <c r="V202" s="560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61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328</v>
      </c>
      <c r="B206" s="54" t="s">
        <v>329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70</v>
      </c>
      <c r="Q213" s="559"/>
      <c r="R213" s="559"/>
      <c r="S213" s="559"/>
      <c r="T213" s="559"/>
      <c r="U213" s="559"/>
      <c r="V213" s="560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hidden="1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70</v>
      </c>
      <c r="Q214" s="559"/>
      <c r="R214" s="559"/>
      <c r="S214" s="559"/>
      <c r="T214" s="559"/>
      <c r="U214" s="559"/>
      <c r="V214" s="560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hidden="1" customHeight="1" x14ac:dyDescent="0.25">
      <c r="A216" s="54" t="s">
        <v>345</v>
      </c>
      <c r="B216" s="54" t="s">
        <v>346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348</v>
      </c>
      <c r="B217" s="54" t="s">
        <v>349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70</v>
      </c>
      <c r="Q218" s="559"/>
      <c r="R218" s="559"/>
      <c r="S218" s="559"/>
      <c r="T218" s="559"/>
      <c r="U218" s="559"/>
      <c r="V218" s="560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70</v>
      </c>
      <c r="Q219" s="559"/>
      <c r="R219" s="559"/>
      <c r="S219" s="559"/>
      <c r="T219" s="559"/>
      <c r="U219" s="559"/>
      <c r="V219" s="560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71" t="s">
        <v>351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01" t="s">
        <v>363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4" t="s">
        <v>372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70</v>
      </c>
      <c r="Q231" s="559"/>
      <c r="R231" s="559"/>
      <c r="S231" s="559"/>
      <c r="T231" s="559"/>
      <c r="U231" s="559"/>
      <c r="V231" s="560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70</v>
      </c>
      <c r="Q232" s="559"/>
      <c r="R232" s="559"/>
      <c r="S232" s="559"/>
      <c r="T232" s="559"/>
      <c r="U232" s="559"/>
      <c r="V232" s="560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70</v>
      </c>
      <c r="Q235" s="559"/>
      <c r="R235" s="559"/>
      <c r="S235" s="559"/>
      <c r="T235" s="559"/>
      <c r="U235" s="559"/>
      <c r="V235" s="560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70</v>
      </c>
      <c r="Q236" s="559"/>
      <c r="R236" s="559"/>
      <c r="S236" s="559"/>
      <c r="T236" s="559"/>
      <c r="U236" s="559"/>
      <c r="V236" s="560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378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42" t="s">
        <v>381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70</v>
      </c>
      <c r="Q239" s="559"/>
      <c r="R239" s="559"/>
      <c r="S239" s="559"/>
      <c r="T239" s="559"/>
      <c r="U239" s="559"/>
      <c r="V239" s="560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70</v>
      </c>
      <c r="Q240" s="559"/>
      <c r="R240" s="559"/>
      <c r="S240" s="559"/>
      <c r="T240" s="559"/>
      <c r="U240" s="559"/>
      <c r="V240" s="560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383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70</v>
      </c>
      <c r="Q246" s="559"/>
      <c r="R246" s="559"/>
      <c r="S246" s="559"/>
      <c r="T246" s="559"/>
      <c r="U246" s="559"/>
      <c r="V246" s="560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70</v>
      </c>
      <c r="Q247" s="559"/>
      <c r="R247" s="559"/>
      <c r="S247" s="559"/>
      <c r="T247" s="559"/>
      <c r="U247" s="559"/>
      <c r="V247" s="560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394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102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70</v>
      </c>
      <c r="Q255" s="559"/>
      <c r="R255" s="559"/>
      <c r="S255" s="559"/>
      <c r="T255" s="559"/>
      <c r="U255" s="559"/>
      <c r="V255" s="560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70</v>
      </c>
      <c r="Q256" s="559"/>
      <c r="R256" s="559"/>
      <c r="S256" s="559"/>
      <c r="T256" s="559"/>
      <c r="U256" s="559"/>
      <c r="V256" s="560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410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102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415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34" t="s">
        <v>422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70</v>
      </c>
      <c r="Q263" s="559"/>
      <c r="R263" s="559"/>
      <c r="S263" s="559"/>
      <c r="T263" s="559"/>
      <c r="U263" s="559"/>
      <c r="V263" s="560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70</v>
      </c>
      <c r="Q264" s="559"/>
      <c r="R264" s="559"/>
      <c r="S264" s="559"/>
      <c r="T264" s="559"/>
      <c r="U264" s="559"/>
      <c r="V264" s="560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424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72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428</v>
      </c>
      <c r="B268" s="54" t="s">
        <v>429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431</v>
      </c>
      <c r="B269" s="54" t="s">
        <v>432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70</v>
      </c>
      <c r="Q270" s="559"/>
      <c r="R270" s="559"/>
      <c r="S270" s="559"/>
      <c r="T270" s="559"/>
      <c r="U270" s="559"/>
      <c r="V270" s="560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70</v>
      </c>
      <c r="Q271" s="559"/>
      <c r="R271" s="559"/>
      <c r="S271" s="559"/>
      <c r="T271" s="559"/>
      <c r="U271" s="559"/>
      <c r="V271" s="560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434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63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70</v>
      </c>
      <c r="Q275" s="559"/>
      <c r="R275" s="559"/>
      <c r="S275" s="559"/>
      <c r="T275" s="559"/>
      <c r="U275" s="559"/>
      <c r="V275" s="560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70</v>
      </c>
      <c r="Q276" s="559"/>
      <c r="R276" s="559"/>
      <c r="S276" s="559"/>
      <c r="T276" s="559"/>
      <c r="U276" s="559"/>
      <c r="V276" s="560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72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70</v>
      </c>
      <c r="Q279" s="559"/>
      <c r="R279" s="559"/>
      <c r="S279" s="559"/>
      <c r="T279" s="559"/>
      <c r="U279" s="559"/>
      <c r="V279" s="560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70</v>
      </c>
      <c r="Q280" s="559"/>
      <c r="R280" s="559"/>
      <c r="S280" s="559"/>
      <c r="T280" s="559"/>
      <c r="U280" s="559"/>
      <c r="V280" s="560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441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102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70</v>
      </c>
      <c r="Q284" s="559"/>
      <c r="R284" s="559"/>
      <c r="S284" s="559"/>
      <c r="T284" s="559"/>
      <c r="U284" s="559"/>
      <c r="V284" s="560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70</v>
      </c>
      <c r="Q285" s="559"/>
      <c r="R285" s="559"/>
      <c r="S285" s="559"/>
      <c r="T285" s="559"/>
      <c r="U285" s="559"/>
      <c r="V285" s="560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446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102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70</v>
      </c>
      <c r="Q293" s="559"/>
      <c r="R293" s="559"/>
      <c r="S293" s="559"/>
      <c r="T293" s="559"/>
      <c r="U293" s="559"/>
      <c r="V293" s="560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70</v>
      </c>
      <c r="Q294" s="559"/>
      <c r="R294" s="559"/>
      <c r="S294" s="559"/>
      <c r="T294" s="559"/>
      <c r="U294" s="559"/>
      <c r="V294" s="560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63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70</v>
      </c>
      <c r="Q303" s="559"/>
      <c r="R303" s="559"/>
      <c r="S303" s="559"/>
      <c r="T303" s="559"/>
      <c r="U303" s="559"/>
      <c r="V303" s="560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70</v>
      </c>
      <c r="Q304" s="559"/>
      <c r="R304" s="559"/>
      <c r="S304" s="559"/>
      <c r="T304" s="559"/>
      <c r="U304" s="559"/>
      <c r="V304" s="560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1" t="s">
        <v>72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70</v>
      </c>
      <c r="Q311" s="559"/>
      <c r="R311" s="559"/>
      <c r="S311" s="559"/>
      <c r="T311" s="559"/>
      <c r="U311" s="559"/>
      <c r="V311" s="560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70</v>
      </c>
      <c r="Q312" s="559"/>
      <c r="R312" s="559"/>
      <c r="S312" s="559"/>
      <c r="T312" s="559"/>
      <c r="U312" s="559"/>
      <c r="V312" s="560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164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68</v>
      </c>
      <c r="X314" s="549">
        <v>50</v>
      </c>
      <c r="Y314" s="550">
        <f>IFERROR(IF(X314="",0,CEILING((X314/$H314),1)*$H314),"")</f>
        <v>50.400000000000006</v>
      </c>
      <c r="Z314" s="36">
        <f>IFERROR(IF(Y314=0,"",ROUNDUP(Y314/H314,0)*0.01898),"")</f>
        <v>0.11388000000000001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53.089285714285715</v>
      </c>
      <c r="BN314" s="64">
        <f>IFERROR(Y314*I314/H314,"0")</f>
        <v>53.514000000000003</v>
      </c>
      <c r="BO314" s="64">
        <f>IFERROR(1/J314*(X314/H314),"0")</f>
        <v>9.3005952380952384E-2</v>
      </c>
      <c r="BP314" s="64">
        <f>IFERROR(1/J314*(Y314/H314),"0")</f>
        <v>9.375E-2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70</v>
      </c>
      <c r="Q317" s="559"/>
      <c r="R317" s="559"/>
      <c r="S317" s="559"/>
      <c r="T317" s="559"/>
      <c r="U317" s="559"/>
      <c r="V317" s="560"/>
      <c r="W317" s="37" t="s">
        <v>71</v>
      </c>
      <c r="X317" s="551">
        <f>IFERROR(X314/H314,"0")+IFERROR(X315/H315,"0")+IFERROR(X316/H316,"0")</f>
        <v>5.9523809523809526</v>
      </c>
      <c r="Y317" s="551">
        <f>IFERROR(Y314/H314,"0")+IFERROR(Y315/H315,"0")+IFERROR(Y316/H316,"0")</f>
        <v>6</v>
      </c>
      <c r="Z317" s="551">
        <f>IFERROR(IF(Z314="",0,Z314),"0")+IFERROR(IF(Z315="",0,Z315),"0")+IFERROR(IF(Z316="",0,Z316),"0")</f>
        <v>0.11388000000000001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70</v>
      </c>
      <c r="Q318" s="559"/>
      <c r="R318" s="559"/>
      <c r="S318" s="559"/>
      <c r="T318" s="559"/>
      <c r="U318" s="559"/>
      <c r="V318" s="560"/>
      <c r="W318" s="37" t="s">
        <v>68</v>
      </c>
      <c r="X318" s="551">
        <f>IFERROR(SUM(X314:X316),"0")</f>
        <v>50</v>
      </c>
      <c r="Y318" s="551">
        <f>IFERROR(SUM(Y314:Y316),"0")</f>
        <v>50.400000000000006</v>
      </c>
      <c r="Z318" s="37"/>
      <c r="AA318" s="552"/>
      <c r="AB318" s="552"/>
      <c r="AC318" s="552"/>
    </row>
    <row r="319" spans="1:68" ht="14.25" hidden="1" customHeight="1" x14ac:dyDescent="0.25">
      <c r="A319" s="561" t="s">
        <v>94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90" t="s">
        <v>506</v>
      </c>
      <c r="Q320" s="556"/>
      <c r="R320" s="556"/>
      <c r="S320" s="556"/>
      <c r="T320" s="557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68" t="s">
        <v>510</v>
      </c>
      <c r="Q321" s="556"/>
      <c r="R321" s="556"/>
      <c r="S321" s="556"/>
      <c r="T321" s="557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70</v>
      </c>
      <c r="Q324" s="559"/>
      <c r="R324" s="559"/>
      <c r="S324" s="559"/>
      <c r="T324" s="559"/>
      <c r="U324" s="559"/>
      <c r="V324" s="560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70</v>
      </c>
      <c r="Q325" s="559"/>
      <c r="R325" s="559"/>
      <c r="S325" s="559"/>
      <c r="T325" s="559"/>
      <c r="U325" s="559"/>
      <c r="V325" s="560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1" t="s">
        <v>516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70</v>
      </c>
      <c r="Q330" s="559"/>
      <c r="R330" s="559"/>
      <c r="S330" s="559"/>
      <c r="T330" s="559"/>
      <c r="U330" s="559"/>
      <c r="V330" s="560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70</v>
      </c>
      <c r="Q331" s="559"/>
      <c r="R331" s="559"/>
      <c r="S331" s="559"/>
      <c r="T331" s="559"/>
      <c r="U331" s="559"/>
      <c r="V331" s="560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525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72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70</v>
      </c>
      <c r="Q337" s="559"/>
      <c r="R337" s="559"/>
      <c r="S337" s="559"/>
      <c r="T337" s="559"/>
      <c r="U337" s="559"/>
      <c r="V337" s="560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70</v>
      </c>
      <c r="Q338" s="559"/>
      <c r="R338" s="559"/>
      <c r="S338" s="559"/>
      <c r="T338" s="559"/>
      <c r="U338" s="559"/>
      <c r="V338" s="560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4" t="s">
        <v>535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536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102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68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68</v>
      </c>
      <c r="X343" s="549">
        <v>600</v>
      </c>
      <c r="Y343" s="550">
        <f t="shared" si="38"/>
        <v>600</v>
      </c>
      <c r="Z343" s="36">
        <f>IFERROR(IF(Y343=0,"",ROUNDUP(Y343/H343,0)*0.02175),"")</f>
        <v>0.86999999999999988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619.20000000000005</v>
      </c>
      <c r="BN343" s="64">
        <f t="shared" si="40"/>
        <v>619.20000000000005</v>
      </c>
      <c r="BO343" s="64">
        <f t="shared" si="41"/>
        <v>0.83333333333333326</v>
      </c>
      <c r="BP343" s="64">
        <f t="shared" si="42"/>
        <v>0.83333333333333326</v>
      </c>
    </row>
    <row r="344" spans="1:68" ht="27" hidden="1" customHeight="1" x14ac:dyDescent="0.25">
      <c r="A344" s="54" t="s">
        <v>543</v>
      </c>
      <c r="B344" s="54" t="s">
        <v>544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1000</v>
      </c>
      <c r="Y345" s="550">
        <f t="shared" si="38"/>
        <v>1005</v>
      </c>
      <c r="Z345" s="36">
        <f>IFERROR(IF(Y345=0,"",ROUNDUP(Y345/H345,0)*0.02175),"")</f>
        <v>1.4572499999999999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1032</v>
      </c>
      <c r="BN345" s="64">
        <f t="shared" si="40"/>
        <v>1037.1600000000001</v>
      </c>
      <c r="BO345" s="64">
        <f t="shared" si="41"/>
        <v>1.3888888888888888</v>
      </c>
      <c r="BP345" s="64">
        <f t="shared" si="42"/>
        <v>1.3958333333333333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70</v>
      </c>
      <c r="Q349" s="559"/>
      <c r="R349" s="559"/>
      <c r="S349" s="559"/>
      <c r="T349" s="559"/>
      <c r="U349" s="559"/>
      <c r="V349" s="560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173.33333333333334</v>
      </c>
      <c r="Y349" s="551">
        <f>IFERROR(Y342/H342,"0")+IFERROR(Y343/H343,"0")+IFERROR(Y344/H344,"0")+IFERROR(Y345/H345,"0")+IFERROR(Y346/H346,"0")+IFERROR(Y347/H347,"0")+IFERROR(Y348/H348,"0")</f>
        <v>174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3.7844999999999995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70</v>
      </c>
      <c r="Q350" s="559"/>
      <c r="R350" s="559"/>
      <c r="S350" s="559"/>
      <c r="T350" s="559"/>
      <c r="U350" s="559"/>
      <c r="V350" s="560"/>
      <c r="W350" s="37" t="s">
        <v>68</v>
      </c>
      <c r="X350" s="551">
        <f>IFERROR(SUM(X342:X348),"0")</f>
        <v>2600</v>
      </c>
      <c r="Y350" s="551">
        <f>IFERROR(SUM(Y342:Y348),"0")</f>
        <v>2610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134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68</v>
      </c>
      <c r="X352" s="549">
        <v>2800</v>
      </c>
      <c r="Y352" s="550">
        <f>IFERROR(IF(X352="",0,CEILING((X352/$H352),1)*$H352),"")</f>
        <v>2805</v>
      </c>
      <c r="Z352" s="36">
        <f>IFERROR(IF(Y352=0,"",ROUNDUP(Y352/H352,0)*0.02175),"")</f>
        <v>4.0672499999999996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2889.6</v>
      </c>
      <c r="BN352" s="64">
        <f>IFERROR(Y352*I352/H352,"0")</f>
        <v>2894.76</v>
      </c>
      <c r="BO352" s="64">
        <f>IFERROR(1/J352*(X352/H352),"0")</f>
        <v>3.8888888888888884</v>
      </c>
      <c r="BP352" s="64">
        <f>IFERROR(1/J352*(Y352/H352),"0")</f>
        <v>3.895833333333333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70</v>
      </c>
      <c r="Q354" s="559"/>
      <c r="R354" s="559"/>
      <c r="S354" s="559"/>
      <c r="T354" s="559"/>
      <c r="U354" s="559"/>
      <c r="V354" s="560"/>
      <c r="W354" s="37" t="s">
        <v>71</v>
      </c>
      <c r="X354" s="551">
        <f>IFERROR(X352/H352,"0")+IFERROR(X353/H353,"0")</f>
        <v>186.66666666666666</v>
      </c>
      <c r="Y354" s="551">
        <f>IFERROR(Y352/H352,"0")+IFERROR(Y353/H353,"0")</f>
        <v>187</v>
      </c>
      <c r="Z354" s="551">
        <f>IFERROR(IF(Z352="",0,Z352),"0")+IFERROR(IF(Z353="",0,Z353),"0")</f>
        <v>4.0672499999999996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70</v>
      </c>
      <c r="Q355" s="559"/>
      <c r="R355" s="559"/>
      <c r="S355" s="559"/>
      <c r="T355" s="559"/>
      <c r="U355" s="559"/>
      <c r="V355" s="560"/>
      <c r="W355" s="37" t="s">
        <v>68</v>
      </c>
      <c r="X355" s="551">
        <f>IFERROR(SUM(X352:X353),"0")</f>
        <v>2800</v>
      </c>
      <c r="Y355" s="551">
        <f>IFERROR(SUM(Y352:Y353),"0")</f>
        <v>2805</v>
      </c>
      <c r="Z355" s="37"/>
      <c r="AA355" s="552"/>
      <c r="AB355" s="552"/>
      <c r="AC355" s="552"/>
    </row>
    <row r="356" spans="1:68" ht="14.25" hidden="1" customHeight="1" x14ac:dyDescent="0.25">
      <c r="A356" s="561" t="s">
        <v>72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70</v>
      </c>
      <c r="Q359" s="559"/>
      <c r="R359" s="559"/>
      <c r="S359" s="559"/>
      <c r="T359" s="559"/>
      <c r="U359" s="559"/>
      <c r="V359" s="560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70</v>
      </c>
      <c r="Q360" s="559"/>
      <c r="R360" s="559"/>
      <c r="S360" s="559"/>
      <c r="T360" s="559"/>
      <c r="U360" s="559"/>
      <c r="V360" s="560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164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43" t="s">
        <v>569</v>
      </c>
      <c r="Q362" s="556"/>
      <c r="R362" s="556"/>
      <c r="S362" s="556"/>
      <c r="T362" s="557"/>
      <c r="U362" s="34"/>
      <c r="V362" s="34"/>
      <c r="W362" s="35" t="s">
        <v>68</v>
      </c>
      <c r="X362" s="549">
        <v>300</v>
      </c>
      <c r="Y362" s="550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70</v>
      </c>
      <c r="Q363" s="559"/>
      <c r="R363" s="559"/>
      <c r="S363" s="559"/>
      <c r="T363" s="559"/>
      <c r="U363" s="559"/>
      <c r="V363" s="560"/>
      <c r="W363" s="37" t="s">
        <v>71</v>
      </c>
      <c r="X363" s="551">
        <f>IFERROR(X362/H362,"0")</f>
        <v>33.333333333333336</v>
      </c>
      <c r="Y363" s="551">
        <f>IFERROR(Y362/H362,"0")</f>
        <v>34</v>
      </c>
      <c r="Z363" s="551">
        <f>IFERROR(IF(Z362="",0,Z362),"0")</f>
        <v>0.64532</v>
      </c>
      <c r="AA363" s="552"/>
      <c r="AB363" s="552"/>
      <c r="AC363" s="552"/>
    </row>
    <row r="364" spans="1:68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70</v>
      </c>
      <c r="Q364" s="559"/>
      <c r="R364" s="559"/>
      <c r="S364" s="559"/>
      <c r="T364" s="559"/>
      <c r="U364" s="559"/>
      <c r="V364" s="560"/>
      <c r="W364" s="37" t="s">
        <v>68</v>
      </c>
      <c r="X364" s="551">
        <f>IFERROR(SUM(X362:X362),"0")</f>
        <v>300</v>
      </c>
      <c r="Y364" s="551">
        <f>IFERROR(SUM(Y362:Y362),"0")</f>
        <v>306</v>
      </c>
      <c r="Z364" s="37"/>
      <c r="AA364" s="552"/>
      <c r="AB364" s="552"/>
      <c r="AC364" s="552"/>
    </row>
    <row r="365" spans="1:68" ht="16.5" hidden="1" customHeight="1" x14ac:dyDescent="0.25">
      <c r="A365" s="571" t="s">
        <v>571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102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70</v>
      </c>
      <c r="Q370" s="559"/>
      <c r="R370" s="559"/>
      <c r="S370" s="559"/>
      <c r="T370" s="559"/>
      <c r="U370" s="559"/>
      <c r="V370" s="560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70</v>
      </c>
      <c r="Q371" s="559"/>
      <c r="R371" s="559"/>
      <c r="S371" s="559"/>
      <c r="T371" s="559"/>
      <c r="U371" s="559"/>
      <c r="V371" s="560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63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68</v>
      </c>
      <c r="X373" s="549">
        <v>180</v>
      </c>
      <c r="Y373" s="550">
        <f>IFERROR(IF(X373="",0,CEILING((X373/$H373),1)*$H373),"")</f>
        <v>183.96</v>
      </c>
      <c r="Z373" s="36">
        <f>IFERROR(IF(Y373=0,"",ROUNDUP(Y373/H373,0)*0.00902),"")</f>
        <v>0.37884000000000001</v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191.09589041095893</v>
      </c>
      <c r="BN373" s="64">
        <f>IFERROR(Y373*I373/H373,"0")</f>
        <v>195.30000000000004</v>
      </c>
      <c r="BO373" s="64">
        <f>IFERROR(1/J373*(X373/H373),"0")</f>
        <v>0.31133250311332505</v>
      </c>
      <c r="BP373" s="64">
        <f>IFERROR(1/J373*(Y373/H373),"0")</f>
        <v>0.31818181818181818</v>
      </c>
    </row>
    <row r="374" spans="1:68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70</v>
      </c>
      <c r="Q374" s="559"/>
      <c r="R374" s="559"/>
      <c r="S374" s="559"/>
      <c r="T374" s="559"/>
      <c r="U374" s="559"/>
      <c r="V374" s="560"/>
      <c r="W374" s="37" t="s">
        <v>71</v>
      </c>
      <c r="X374" s="551">
        <f>IFERROR(X373/H373,"0")</f>
        <v>41.095890410958908</v>
      </c>
      <c r="Y374" s="551">
        <f>IFERROR(Y373/H373,"0")</f>
        <v>42</v>
      </c>
      <c r="Z374" s="551">
        <f>IFERROR(IF(Z373="",0,Z373),"0")</f>
        <v>0.37884000000000001</v>
      </c>
      <c r="AA374" s="552"/>
      <c r="AB374" s="552"/>
      <c r="AC374" s="552"/>
    </row>
    <row r="375" spans="1:68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70</v>
      </c>
      <c r="Q375" s="559"/>
      <c r="R375" s="559"/>
      <c r="S375" s="559"/>
      <c r="T375" s="559"/>
      <c r="U375" s="559"/>
      <c r="V375" s="560"/>
      <c r="W375" s="37" t="s">
        <v>68</v>
      </c>
      <c r="X375" s="551">
        <f>IFERROR(SUM(X373:X373),"0")</f>
        <v>180</v>
      </c>
      <c r="Y375" s="551">
        <f>IFERROR(SUM(Y373:Y373),"0")</f>
        <v>183.96</v>
      </c>
      <c r="Z375" s="37"/>
      <c r="AA375" s="552"/>
      <c r="AB375" s="552"/>
      <c r="AC375" s="552"/>
    </row>
    <row r="376" spans="1:68" ht="14.25" hidden="1" customHeight="1" x14ac:dyDescent="0.25">
      <c r="A376" s="561" t="s">
        <v>72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hidden="1" customHeight="1" x14ac:dyDescent="0.25">
      <c r="A377" s="54" t="s">
        <v>583</v>
      </c>
      <c r="B377" s="54" t="s">
        <v>584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70</v>
      </c>
      <c r="Q379" s="559"/>
      <c r="R379" s="559"/>
      <c r="S379" s="559"/>
      <c r="T379" s="559"/>
      <c r="U379" s="559"/>
      <c r="V379" s="560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70</v>
      </c>
      <c r="Q380" s="559"/>
      <c r="R380" s="559"/>
      <c r="S380" s="559"/>
      <c r="T380" s="559"/>
      <c r="U380" s="559"/>
      <c r="V380" s="560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164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70</v>
      </c>
      <c r="Q383" s="559"/>
      <c r="R383" s="559"/>
      <c r="S383" s="559"/>
      <c r="T383" s="559"/>
      <c r="U383" s="559"/>
      <c r="V383" s="560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70</v>
      </c>
      <c r="Q384" s="559"/>
      <c r="R384" s="559"/>
      <c r="S384" s="559"/>
      <c r="T384" s="559"/>
      <c r="U384" s="559"/>
      <c r="V384" s="560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592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63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70</v>
      </c>
      <c r="Q398" s="559"/>
      <c r="R398" s="559"/>
      <c r="S398" s="559"/>
      <c r="T398" s="559"/>
      <c r="U398" s="559"/>
      <c r="V398" s="560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70</v>
      </c>
      <c r="Q399" s="559"/>
      <c r="R399" s="559"/>
      <c r="S399" s="559"/>
      <c r="T399" s="559"/>
      <c r="U399" s="559"/>
      <c r="V399" s="560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1" t="s">
        <v>72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70</v>
      </c>
      <c r="Q403" s="559"/>
      <c r="R403" s="559"/>
      <c r="S403" s="559"/>
      <c r="T403" s="559"/>
      <c r="U403" s="559"/>
      <c r="V403" s="560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70</v>
      </c>
      <c r="Q404" s="559"/>
      <c r="R404" s="559"/>
      <c r="S404" s="559"/>
      <c r="T404" s="559"/>
      <c r="U404" s="559"/>
      <c r="V404" s="560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624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134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70</v>
      </c>
      <c r="Q408" s="559"/>
      <c r="R408" s="559"/>
      <c r="S408" s="559"/>
      <c r="T408" s="559"/>
      <c r="U408" s="559"/>
      <c r="V408" s="560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70</v>
      </c>
      <c r="Q409" s="559"/>
      <c r="R409" s="559"/>
      <c r="S409" s="559"/>
      <c r="T409" s="559"/>
      <c r="U409" s="559"/>
      <c r="V409" s="560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63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70</v>
      </c>
      <c r="Q415" s="559"/>
      <c r="R415" s="559"/>
      <c r="S415" s="559"/>
      <c r="T415" s="559"/>
      <c r="U415" s="559"/>
      <c r="V415" s="560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70</v>
      </c>
      <c r="Q416" s="559"/>
      <c r="R416" s="559"/>
      <c r="S416" s="559"/>
      <c r="T416" s="559"/>
      <c r="U416" s="559"/>
      <c r="V416" s="560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639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63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70</v>
      </c>
      <c r="Q420" s="559"/>
      <c r="R420" s="559"/>
      <c r="S420" s="559"/>
      <c r="T420" s="559"/>
      <c r="U420" s="559"/>
      <c r="V420" s="560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70</v>
      </c>
      <c r="Q421" s="559"/>
      <c r="R421" s="559"/>
      <c r="S421" s="559"/>
      <c r="T421" s="559"/>
      <c r="U421" s="559"/>
      <c r="V421" s="560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643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63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70</v>
      </c>
      <c r="Q425" s="559"/>
      <c r="R425" s="559"/>
      <c r="S425" s="559"/>
      <c r="T425" s="559"/>
      <c r="U425" s="559"/>
      <c r="V425" s="560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70</v>
      </c>
      <c r="Q426" s="559"/>
      <c r="R426" s="559"/>
      <c r="S426" s="559"/>
      <c r="T426" s="559"/>
      <c r="U426" s="559"/>
      <c r="V426" s="560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647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647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102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hidden="1" customHeight="1" x14ac:dyDescent="0.25">
      <c r="A430" s="54" t="s">
        <v>648</v>
      </c>
      <c r="B430" s="54" t="s">
        <v>649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654</v>
      </c>
      <c r="B432" s="54" t="s">
        <v>655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33" t="s">
        <v>659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100</v>
      </c>
      <c r="Y435" s="550">
        <f t="shared" si="49"/>
        <v>100.32000000000001</v>
      </c>
      <c r="Z435" s="36">
        <f t="shared" si="50"/>
        <v>0.22724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32" t="s">
        <v>676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70</v>
      </c>
      <c r="Q443" s="559"/>
      <c r="R443" s="559"/>
      <c r="S443" s="559"/>
      <c r="T443" s="559"/>
      <c r="U443" s="559"/>
      <c r="V443" s="560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18.939393939393938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0.22724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70</v>
      </c>
      <c r="Q444" s="559"/>
      <c r="R444" s="559"/>
      <c r="S444" s="559"/>
      <c r="T444" s="559"/>
      <c r="U444" s="559"/>
      <c r="V444" s="560"/>
      <c r="W444" s="37" t="s">
        <v>68</v>
      </c>
      <c r="X444" s="551">
        <f>IFERROR(SUM(X430:X442),"0")</f>
        <v>100</v>
      </c>
      <c r="Y444" s="551">
        <f>IFERROR(SUM(Y430:Y442),"0")</f>
        <v>100.32000000000001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134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68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70</v>
      </c>
      <c r="Q449" s="559"/>
      <c r="R449" s="559"/>
      <c r="S449" s="559"/>
      <c r="T449" s="559"/>
      <c r="U449" s="559"/>
      <c r="V449" s="560"/>
      <c r="W449" s="37" t="s">
        <v>71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70</v>
      </c>
      <c r="Q450" s="559"/>
      <c r="R450" s="559"/>
      <c r="S450" s="559"/>
      <c r="T450" s="559"/>
      <c r="U450" s="559"/>
      <c r="V450" s="560"/>
      <c r="W450" s="37" t="s">
        <v>68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hidden="1" customHeight="1" x14ac:dyDescent="0.25">
      <c r="A451" s="561" t="s">
        <v>63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hidden="1" customHeight="1" x14ac:dyDescent="0.25">
      <c r="A452" s="54" t="s">
        <v>690</v>
      </c>
      <c r="B452" s="54" t="s">
        <v>691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693</v>
      </c>
      <c r="B453" s="54" t="s">
        <v>694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300</v>
      </c>
      <c r="Y454" s="550">
        <f t="shared" si="55"/>
        <v>300.96000000000004</v>
      </c>
      <c r="Z454" s="36">
        <f>IFERROR(IF(Y454=0,"",ROUNDUP(Y454/H454,0)*0.01196),"")</f>
        <v>0.68171999999999999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320.45454545454544</v>
      </c>
      <c r="BN454" s="64">
        <f t="shared" si="57"/>
        <v>321.48</v>
      </c>
      <c r="BO454" s="64">
        <f t="shared" si="58"/>
        <v>0.54632867132867136</v>
      </c>
      <c r="BP454" s="64">
        <f t="shared" si="59"/>
        <v>0.54807692307692313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70</v>
      </c>
      <c r="Q458" s="559"/>
      <c r="R458" s="559"/>
      <c r="S458" s="559"/>
      <c r="T458" s="559"/>
      <c r="U458" s="559"/>
      <c r="V458" s="560"/>
      <c r="W458" s="37" t="s">
        <v>71</v>
      </c>
      <c r="X458" s="551">
        <f>IFERROR(X452/H452,"0")+IFERROR(X453/H453,"0")+IFERROR(X454/H454,"0")+IFERROR(X455/H455,"0")+IFERROR(X456/H456,"0")+IFERROR(X457/H457,"0")</f>
        <v>56.818181818181813</v>
      </c>
      <c r="Y458" s="551">
        <f>IFERROR(Y452/H452,"0")+IFERROR(Y453/H453,"0")+IFERROR(Y454/H454,"0")+IFERROR(Y455/H455,"0")+IFERROR(Y456/H456,"0")+IFERROR(Y457/H457,"0")</f>
        <v>57.000000000000007</v>
      </c>
      <c r="Z458" s="551">
        <f>IFERROR(IF(Z452="",0,Z452),"0")+IFERROR(IF(Z453="",0,Z453),"0")+IFERROR(IF(Z454="",0,Z454),"0")+IFERROR(IF(Z455="",0,Z455),"0")+IFERROR(IF(Z456="",0,Z456),"0")+IFERROR(IF(Z457="",0,Z457),"0")</f>
        <v>0.68171999999999999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70</v>
      </c>
      <c r="Q459" s="559"/>
      <c r="R459" s="559"/>
      <c r="S459" s="559"/>
      <c r="T459" s="559"/>
      <c r="U459" s="559"/>
      <c r="V459" s="560"/>
      <c r="W459" s="37" t="s">
        <v>68</v>
      </c>
      <c r="X459" s="551">
        <f>IFERROR(SUM(X452:X457),"0")</f>
        <v>300</v>
      </c>
      <c r="Y459" s="551">
        <f>IFERROR(SUM(Y452:Y457),"0")</f>
        <v>300.96000000000004</v>
      </c>
      <c r="Z459" s="37"/>
      <c r="AA459" s="552"/>
      <c r="AB459" s="552"/>
      <c r="AC459" s="552"/>
    </row>
    <row r="460" spans="1:68" ht="14.25" hidden="1" customHeight="1" x14ac:dyDescent="0.25">
      <c r="A460" s="561" t="s">
        <v>72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70</v>
      </c>
      <c r="Q464" s="559"/>
      <c r="R464" s="559"/>
      <c r="S464" s="559"/>
      <c r="T464" s="559"/>
      <c r="U464" s="559"/>
      <c r="V464" s="560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70</v>
      </c>
      <c r="Q465" s="559"/>
      <c r="R465" s="559"/>
      <c r="S465" s="559"/>
      <c r="T465" s="559"/>
      <c r="U465" s="559"/>
      <c r="V465" s="560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714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714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70</v>
      </c>
      <c r="Q473" s="559"/>
      <c r="R473" s="559"/>
      <c r="S473" s="559"/>
      <c r="T473" s="559"/>
      <c r="U473" s="559"/>
      <c r="V473" s="560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70</v>
      </c>
      <c r="Q474" s="559"/>
      <c r="R474" s="559"/>
      <c r="S474" s="559"/>
      <c r="T474" s="559"/>
      <c r="U474" s="559"/>
      <c r="V474" s="560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134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731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70</v>
      </c>
      <c r="Q479" s="559"/>
      <c r="R479" s="559"/>
      <c r="S479" s="559"/>
      <c r="T479" s="559"/>
      <c r="U479" s="559"/>
      <c r="V479" s="560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70</v>
      </c>
      <c r="Q480" s="559"/>
      <c r="R480" s="559"/>
      <c r="S480" s="559"/>
      <c r="T480" s="559"/>
      <c r="U480" s="559"/>
      <c r="V480" s="560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63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70</v>
      </c>
      <c r="Q484" s="559"/>
      <c r="R484" s="559"/>
      <c r="S484" s="559"/>
      <c r="T484" s="559"/>
      <c r="U484" s="559"/>
      <c r="V484" s="560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70</v>
      </c>
      <c r="Q485" s="559"/>
      <c r="R485" s="559"/>
      <c r="S485" s="559"/>
      <c r="T485" s="559"/>
      <c r="U485" s="559"/>
      <c r="V485" s="560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72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70</v>
      </c>
      <c r="Q489" s="559"/>
      <c r="R489" s="559"/>
      <c r="S489" s="559"/>
      <c r="T489" s="559"/>
      <c r="U489" s="559"/>
      <c r="V489" s="560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70</v>
      </c>
      <c r="Q490" s="559"/>
      <c r="R490" s="559"/>
      <c r="S490" s="559"/>
      <c r="T490" s="559"/>
      <c r="U490" s="559"/>
      <c r="V490" s="560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70</v>
      </c>
      <c r="Q494" s="559"/>
      <c r="R494" s="559"/>
      <c r="S494" s="559"/>
      <c r="T494" s="559"/>
      <c r="U494" s="559"/>
      <c r="V494" s="560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70</v>
      </c>
      <c r="Q495" s="559"/>
      <c r="R495" s="559"/>
      <c r="S495" s="559"/>
      <c r="T495" s="559"/>
      <c r="U495" s="559"/>
      <c r="V495" s="560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753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0" t="s">
        <v>756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70</v>
      </c>
      <c r="Q499" s="559"/>
      <c r="R499" s="559"/>
      <c r="S499" s="559"/>
      <c r="T499" s="559"/>
      <c r="U499" s="559"/>
      <c r="V499" s="560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70</v>
      </c>
      <c r="Q500" s="559"/>
      <c r="R500" s="559"/>
      <c r="S500" s="559"/>
      <c r="T500" s="559"/>
      <c r="U500" s="559"/>
      <c r="V500" s="560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6530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6564.9599999999991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6772.4038629939314</v>
      </c>
      <c r="Y502" s="551">
        <f>IFERROR(SUM(BN22:BN498),"0")</f>
        <v>6808.8899999999994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7022.4038629939314</v>
      </c>
      <c r="Y504" s="551">
        <f>GrossWeightTotalR+PalletQtyTotalR*25</f>
        <v>7058.8899999999994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544.33783365290219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548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10.31579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4"/>
      <c r="E508" s="664"/>
      <c r="F508" s="664"/>
      <c r="G508" s="664"/>
      <c r="H508" s="665"/>
      <c r="I508" s="579" t="s">
        <v>250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535</v>
      </c>
      <c r="U508" s="665"/>
      <c r="V508" s="579" t="s">
        <v>591</v>
      </c>
      <c r="W508" s="664"/>
      <c r="X508" s="664"/>
      <c r="Y508" s="665"/>
      <c r="Z508" s="546" t="s">
        <v>647</v>
      </c>
      <c r="AA508" s="579" t="s">
        <v>714</v>
      </c>
      <c r="AB508" s="665"/>
      <c r="AC508" s="52"/>
      <c r="AF508" s="547"/>
    </row>
    <row r="509" spans="1:68" ht="14.25" customHeight="1" thickTop="1" x14ac:dyDescent="0.2">
      <c r="A509" s="607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108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50.400000000000006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5721</v>
      </c>
      <c r="U511" s="46">
        <f>IFERROR(Y367*1,"0")+IFERROR(Y368*1,"0")+IFERROR(Y369*1,"0")+IFERROR(Y373*1,"0")+IFERROR(Y377*1,"0")+IFERROR(Y378*1,"0")+IFERROR(Y382*1,"0")</f>
        <v>183.96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501.6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"/>
        <filter val="100,00"/>
        <filter val="173,33"/>
        <filter val="18,94"/>
        <filter val="180,00"/>
        <filter val="186,67"/>
        <filter val="2 600,00"/>
        <filter val="2 800,00"/>
        <filter val="300,00"/>
        <filter val="33,33"/>
        <filter val="4,63"/>
        <filter val="41,10"/>
        <filter val="5,95"/>
        <filter val="50,00"/>
        <filter val="544,34"/>
        <filter val="56,82"/>
        <filter val="6 530,00"/>
        <filter val="6 772,40"/>
        <filter val="600,00"/>
        <filter val="7 022,4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