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801764-CC40-4CFD-8482-112D8A9D8F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8" i="1" l="1"/>
  <c r="Z63" i="1"/>
  <c r="Z69" i="1"/>
  <c r="BN66" i="1"/>
  <c r="BN68" i="1"/>
  <c r="Y126" i="1"/>
  <c r="BN124" i="1"/>
  <c r="Z131" i="1"/>
  <c r="Z137" i="1"/>
  <c r="BN135" i="1"/>
  <c r="Y173" i="1"/>
  <c r="BN170" i="1"/>
  <c r="Z189" i="1"/>
  <c r="Z197" i="1"/>
  <c r="BN193" i="1"/>
  <c r="BN195" i="1"/>
  <c r="BP36" i="1"/>
  <c r="BN36" i="1"/>
  <c r="BP62" i="1"/>
  <c r="BN62" i="1"/>
  <c r="Y75" i="1"/>
  <c r="BP73" i="1"/>
  <c r="BN73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X287" i="1"/>
  <c r="X289" i="1" s="1"/>
  <c r="X290" i="1"/>
  <c r="Y31" i="1"/>
  <c r="BN29" i="1"/>
  <c r="Y38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Z284" i="1"/>
  <c r="Y45" i="1"/>
  <c r="Y64" i="1"/>
  <c r="Y70" i="1"/>
  <c r="Z75" i="1"/>
  <c r="Z86" i="1"/>
  <c r="Z96" i="1"/>
  <c r="Z102" i="1"/>
  <c r="Z111" i="1"/>
  <c r="Z125" i="1"/>
  <c r="Y132" i="1"/>
  <c r="Y137" i="1"/>
  <c r="Z164" i="1"/>
  <c r="Y197" i="1"/>
  <c r="Y198" i="1"/>
  <c r="Z221" i="1"/>
  <c r="Z227" i="1"/>
  <c r="Z257" i="1"/>
  <c r="Y262" i="1"/>
  <c r="Y263" i="1"/>
  <c r="Z26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90" i="1"/>
  <c r="Y287" i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<sst xmlns="http://schemas.openxmlformats.org/spreadsheetml/2006/main" count="1310" uniqueCount="428">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</sst>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45908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98</v>
      </c>
      <c r="Y28" s="27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126</v>
      </c>
      <c r="Y30" s="280">
        <f>IFERROR(SUM(Y28:Y29),"0")</f>
        <v>126</v>
      </c>
      <c r="Z30" s="280">
        <f>IFERROR(IF(Z28="",0,Z28),"0")+IFERROR(IF(Z29="",0,Z29),"0")</f>
        <v>1.1856599999999999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189</v>
      </c>
      <c r="Y31" s="280">
        <f>IFERROR(SUMPRODUCT(Y28:Y29*H28:H29),"0")</f>
        <v>189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24</v>
      </c>
      <c r="Y36" s="27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48</v>
      </c>
      <c r="Y37" s="280">
        <f>IFERROR(SUM(Y34:Y36),"0")</f>
        <v>48</v>
      </c>
      <c r="Z37" s="280">
        <f>IFERROR(IF(Z34="",0,Z34),"0")+IFERROR(IF(Z35="",0,Z35),"0")+IFERROR(IF(Z36="",0,Z36),"0")</f>
        <v>0.74399999999999999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268.79999999999995</v>
      </c>
      <c r="Y38" s="280">
        <f>IFERROR(SUMPRODUCT(Y34:Y36*H34:H36),"0")</f>
        <v>268.79999999999995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48</v>
      </c>
      <c r="Y41" s="279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96</v>
      </c>
      <c r="Y45" s="280">
        <f>IFERROR(SUM(Y41:Y44),"0")</f>
        <v>96</v>
      </c>
      <c r="Z45" s="280">
        <f>IFERROR(IF(Z41="",0,Z41),"0")+IFERROR(IF(Z42="",0,Z42),"0")+IFERROR(IF(Z43="",0,Z43),"0")+IFERROR(IF(Z44="",0,Z44),"0")</f>
        <v>1.488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672</v>
      </c>
      <c r="Y46" s="280">
        <f>IFERROR(SUMPRODUCT(Y41:Y44*H41:H44),"0")</f>
        <v>672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56</v>
      </c>
      <c r="Y79" s="27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56</v>
      </c>
      <c r="Y80" s="280">
        <f>IFERROR(SUM(Y79:Y79),"0")</f>
        <v>56</v>
      </c>
      <c r="Z80" s="280">
        <f>IFERROR(IF(Z79="",0,Z79),"0")</f>
        <v>1.0012799999999999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201.6</v>
      </c>
      <c r="Y81" s="280">
        <f>IFERROR(SUMPRODUCT(Y79:Y79*H79:H79),"0")</f>
        <v>201.6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280</v>
      </c>
      <c r="Y84" s="279">
        <f>IFERROR(IF(X84="","",X84),"")</f>
        <v>280</v>
      </c>
      <c r="Z84" s="36">
        <f>IFERROR(IF(X84="","",X84*0.01788),"")</f>
        <v>5.0064000000000002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1205.008</v>
      </c>
      <c r="BN84" s="67">
        <f>IFERROR(Y84*I84,"0")</f>
        <v>1205.008</v>
      </c>
      <c r="BO84" s="67">
        <f>IFERROR(X84/J84,"0")</f>
        <v>4</v>
      </c>
      <c r="BP84" s="67">
        <f>IFERROR(Y84/J84,"0")</f>
        <v>4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210</v>
      </c>
      <c r="Y85" s="279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490</v>
      </c>
      <c r="Y86" s="280">
        <f>IFERROR(SUM(Y84:Y85),"0")</f>
        <v>490</v>
      </c>
      <c r="Z86" s="280">
        <f>IFERROR(IF(Z84="",0,Z84),"0")+IFERROR(IF(Z85="",0,Z85),"0")</f>
        <v>8.7612000000000005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1764</v>
      </c>
      <c r="Y87" s="280">
        <f>IFERROR(SUMPRODUCT(Y84:Y85*H84:H85),"0")</f>
        <v>1764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70</v>
      </c>
      <c r="Y90" s="279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70</v>
      </c>
      <c r="Y91" s="279">
        <f t="shared" si="0"/>
        <v>70</v>
      </c>
      <c r="Z91" s="36">
        <f t="shared" si="1"/>
        <v>1.2516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28</v>
      </c>
      <c r="Y93" s="279">
        <f t="shared" si="0"/>
        <v>28</v>
      </c>
      <c r="Z93" s="36">
        <f t="shared" si="1"/>
        <v>0.50063999999999997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98</v>
      </c>
      <c r="Y95" s="279">
        <f t="shared" si="0"/>
        <v>98</v>
      </c>
      <c r="Z95" s="36">
        <f t="shared" si="1"/>
        <v>1.75224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443.86160000000001</v>
      </c>
      <c r="BN95" s="67">
        <f t="shared" si="3"/>
        <v>443.86160000000001</v>
      </c>
      <c r="BO95" s="67">
        <f t="shared" si="4"/>
        <v>1.4</v>
      </c>
      <c r="BP95" s="67">
        <f t="shared" si="5"/>
        <v>1.4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266</v>
      </c>
      <c r="Y96" s="280">
        <f>IFERROR(SUM(Y90:Y95),"0")</f>
        <v>266</v>
      </c>
      <c r="Z96" s="280">
        <f>IFERROR(IF(Z90="",0,Z90),"0")+IFERROR(IF(Z91="",0,Z91),"0")+IFERROR(IF(Z92="",0,Z92),"0")+IFERROR(IF(Z93="",0,Z93),"0")+IFERROR(IF(Z94="",0,Z94),"0")+IFERROR(IF(Z95="",0,Z95),"0")</f>
        <v>4.7560800000000008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895.44</v>
      </c>
      <c r="Y97" s="280">
        <f>IFERROR(SUMPRODUCT(Y90:Y95*H90:H95),"0")</f>
        <v>895.44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24</v>
      </c>
      <c r="Y107" s="27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84</v>
      </c>
      <c r="Y108" s="279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24</v>
      </c>
      <c r="Y109" s="27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hidden="1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132</v>
      </c>
      <c r="Y111" s="280">
        <f>IFERROR(SUM(Y106:Y110),"0")</f>
        <v>132</v>
      </c>
      <c r="Z111" s="280">
        <f>IFERROR(IF(Z106="",0,Z106),"0")+IFERROR(IF(Z107="",0,Z107),"0")+IFERROR(IF(Z108="",0,Z108),"0")+IFERROR(IF(Z109="",0,Z109),"0")+IFERROR(IF(Z110="",0,Z110),"0")</f>
        <v>2.0459999999999998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895.2</v>
      </c>
      <c r="Y112" s="280">
        <f>IFERROR(SUMPRODUCT(Y106:Y110*H106:H110),"0")</f>
        <v>895.2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182</v>
      </c>
      <c r="Y123" s="27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112</v>
      </c>
      <c r="Y124" s="279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294</v>
      </c>
      <c r="Y125" s="280">
        <f>IFERROR(SUM(Y123:Y124),"0")</f>
        <v>294</v>
      </c>
      <c r="Z125" s="280">
        <f>IFERROR(IF(Z123="",0,Z123),"0")+IFERROR(IF(Z124="",0,Z124),"0")</f>
        <v>5.2567199999999996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882</v>
      </c>
      <c r="Y126" s="280">
        <f>IFERROR(SUMPRODUCT(Y123:Y124*H123:H124),"0")</f>
        <v>882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126</v>
      </c>
      <c r="Y130" s="279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126</v>
      </c>
      <c r="Y131" s="280">
        <f>IFERROR(SUM(Y129:Y130),"0")</f>
        <v>126</v>
      </c>
      <c r="Z131" s="280">
        <f>IFERROR(IF(Z129="",0,Z129),"0")+IFERROR(IF(Z130="",0,Z130),"0")</f>
        <v>2.2528800000000002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378</v>
      </c>
      <c r="Y132" s="280">
        <f>IFERROR(SUMPRODUCT(Y129:Y130*H129:H130),"0")</f>
        <v>378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420</v>
      </c>
      <c r="Y163" s="279">
        <f>IFERROR(IF(X163="","",X163),"")</f>
        <v>420</v>
      </c>
      <c r="Z163" s="36">
        <f>IFERROR(IF(X163="","",X163*0.00866),"")</f>
        <v>3.6371999999999995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2189.5439999999999</v>
      </c>
      <c r="BN163" s="67">
        <f>IFERROR(Y163*I163,"0")</f>
        <v>2189.5439999999999</v>
      </c>
      <c r="BO163" s="67">
        <f>IFERROR(X163/J163,"0")</f>
        <v>2.9166666666666665</v>
      </c>
      <c r="BP163" s="67">
        <f>IFERROR(Y163/J163,"0")</f>
        <v>2.9166666666666665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420</v>
      </c>
      <c r="Y164" s="280">
        <f>IFERROR(SUM(Y162:Y163),"0")</f>
        <v>420</v>
      </c>
      <c r="Z164" s="280">
        <f>IFERROR(IF(Z162="",0,Z162),"0")+IFERROR(IF(Z163="",0,Z163),"0")</f>
        <v>3.6371999999999995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2100</v>
      </c>
      <c r="Y165" s="280">
        <f>IFERROR(SUMPRODUCT(Y162:Y163*H162:H163),"0")</f>
        <v>2100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70</v>
      </c>
      <c r="Y171" s="279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154</v>
      </c>
      <c r="Y172" s="280">
        <f>IFERROR(SUM(Y169:Y171),"0")</f>
        <v>154</v>
      </c>
      <c r="Z172" s="280">
        <f>IFERROR(IF(Z169="",0,Z169),"0")+IFERROR(IF(Z170="",0,Z170),"0")+IFERROR(IF(Z171="",0,Z171),"0")</f>
        <v>2.75352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462</v>
      </c>
      <c r="Y173" s="280">
        <f>IFERROR(SUMPRODUCT(Y169:Y171*H169:H171),"0")</f>
        <v>462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42</v>
      </c>
      <c r="Y218" s="279">
        <f>IFERROR(IF(X218="","",X218),"")</f>
        <v>42</v>
      </c>
      <c r="Z218" s="36">
        <f>IFERROR(IF(X218="","",X218*0.01788),"")</f>
        <v>0.75095999999999996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130.35120000000001</v>
      </c>
      <c r="BN218" s="67">
        <f>IFERROR(Y218*I218,"0")</f>
        <v>130.35120000000001</v>
      </c>
      <c r="BO218" s="67">
        <f>IFERROR(X218/J218,"0")</f>
        <v>0.6</v>
      </c>
      <c r="BP218" s="67">
        <f>IFERROR(Y218/J218,"0")</f>
        <v>0.6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42</v>
      </c>
      <c r="Y221" s="280">
        <f>IFERROR(SUM(Y218:Y220),"0")</f>
        <v>42</v>
      </c>
      <c r="Z221" s="280">
        <f>IFERROR(IF(Z218="",0,Z218),"0")+IFERROR(IF(Z219="",0,Z219),"0")+IFERROR(IF(Z220="",0,Z220),"0")</f>
        <v>0.75095999999999996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100.8</v>
      </c>
      <c r="Y222" s="280">
        <f>IFERROR(SUMPRODUCT(Y218:Y220*H218:H220),"0")</f>
        <v>100.8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192</v>
      </c>
      <c r="Y238" s="279">
        <f>IFERROR(IF(X238="","",X238),"")</f>
        <v>192</v>
      </c>
      <c r="Z238" s="36">
        <f>IFERROR(IF(X238="","",X238*0.0155),"")</f>
        <v>2.976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1010.3039999999999</v>
      </c>
      <c r="BN238" s="67">
        <f>IFERROR(Y238*I238,"0")</f>
        <v>1010.3039999999999</v>
      </c>
      <c r="BO238" s="67">
        <f>IFERROR(X238/J238,"0")</f>
        <v>2.2857142857142856</v>
      </c>
      <c r="BP238" s="67">
        <f>IFERROR(Y238/J238,"0")</f>
        <v>2.2857142857142856</v>
      </c>
    </row>
    <row r="239" spans="1:68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192</v>
      </c>
      <c r="Y239" s="280">
        <f>IFERROR(SUM(Y238:Y238),"0")</f>
        <v>192</v>
      </c>
      <c r="Z239" s="280">
        <f>IFERROR(IF(Z238="",0,Z238),"0")</f>
        <v>2.976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960</v>
      </c>
      <c r="Y240" s="280">
        <f>IFERROR(SUMPRODUCT(Y238:Y238*H238:H238),"0")</f>
        <v>960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60</v>
      </c>
      <c r="Y255" s="279">
        <f>IFERROR(IF(X255="","",X255),"")</f>
        <v>60</v>
      </c>
      <c r="Z255" s="36">
        <f>IFERROR(IF(X255="","",X255*0.0155),"")</f>
        <v>0.92999999999999994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436.8</v>
      </c>
      <c r="BN255" s="67">
        <f>IFERROR(Y255*I255,"0")</f>
        <v>436.8</v>
      </c>
      <c r="BO255" s="67">
        <f>IFERROR(X255/J255,"0")</f>
        <v>0.7142857142857143</v>
      </c>
      <c r="BP255" s="67">
        <f>IFERROR(Y255/J255,"0")</f>
        <v>0.7142857142857143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60</v>
      </c>
      <c r="Y257" s="280">
        <f>IFERROR(SUM(Y254:Y256),"0")</f>
        <v>60</v>
      </c>
      <c r="Z257" s="280">
        <f>IFERROR(IF(Z254="",0,Z254),"0")+IFERROR(IF(Z255="",0,Z255),"0")+IFERROR(IF(Z256="",0,Z256),"0")</f>
        <v>0.92999999999999994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420</v>
      </c>
      <c r="Y258" s="280">
        <f>IFERROR(SUMPRODUCT(Y254:Y256*H254:H256),"0")</f>
        <v>420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180</v>
      </c>
      <c r="Y266" s="279">
        <f>IFERROR(IF(X266="","",X266),"")</f>
        <v>180</v>
      </c>
      <c r="Z266" s="36">
        <f>IFERROR(IF(X266="","",X266*0.0155),"")</f>
        <v>2.79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942.30000000000007</v>
      </c>
      <c r="BN266" s="67">
        <f>IFERROR(Y266*I266,"0")</f>
        <v>942.30000000000007</v>
      </c>
      <c r="BO266" s="67">
        <f>IFERROR(X266/J266,"0")</f>
        <v>2.1428571428571428</v>
      </c>
      <c r="BP266" s="67">
        <f>IFERROR(Y266/J266,"0")</f>
        <v>2.1428571428571428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180</v>
      </c>
      <c r="Y268" s="280">
        <f>IFERROR(SUM(Y265:Y267),"0")</f>
        <v>180</v>
      </c>
      <c r="Z268" s="280">
        <f>IFERROR(IF(Z265="",0,Z265),"0")+IFERROR(IF(Z266="",0,Z266),"0")+IFERROR(IF(Z267="",0,Z267),"0")</f>
        <v>2.79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900</v>
      </c>
      <c r="Y269" s="280">
        <f>IFERROR(SUMPRODUCT(Y265:Y267*H265:H267),"0")</f>
        <v>900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84</v>
      </c>
      <c r="Y272" s="279">
        <f t="shared" si="6"/>
        <v>84</v>
      </c>
      <c r="Z272" s="36">
        <f>IFERROR(IF(X272="","",X272*0.00936),"")</f>
        <v>0.78624000000000005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326.928</v>
      </c>
      <c r="BN272" s="67">
        <f t="shared" si="8"/>
        <v>326.928</v>
      </c>
      <c r="BO272" s="67">
        <f t="shared" si="9"/>
        <v>0.66666666666666663</v>
      </c>
      <c r="BP272" s="67">
        <f t="shared" si="10"/>
        <v>0.66666666666666663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110</v>
      </c>
      <c r="Y284" s="280">
        <f>IFERROR(SUM(Y271:Y283),"0")</f>
        <v>110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1.10328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418.8</v>
      </c>
      <c r="Y285" s="280">
        <f>IFERROR(SUMPRODUCT(Y271:Y283*H271:H283),"0")</f>
        <v>418.8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11814.839999999998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11814.839999999998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13133.054799999998</v>
      </c>
      <c r="Y287" s="280">
        <f>IFERROR(SUM(BN22:BN283),"0")</f>
        <v>13133.054799999998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35</v>
      </c>
      <c r="Y288" s="38">
        <f>ROUNDUP(SUM(BP22:BP283),0)</f>
        <v>35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14008.054799999998</v>
      </c>
      <c r="Y289" s="280">
        <f>GrossWeightTotalR+PalletQtyTotalR*25</f>
        <v>14008.054799999998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2868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2868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43.677419999999998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189</v>
      </c>
      <c r="D296" s="46">
        <f>IFERROR(X34*H34,"0")+IFERROR(X35*H35,"0")+IFERROR(X36*H36,"0")</f>
        <v>268.79999999999995</v>
      </c>
      <c r="E296" s="46">
        <f>IFERROR(X41*H41,"0")+IFERROR(X42*H42,"0")+IFERROR(X43*H43,"0")+IFERROR(X44*H44,"0")</f>
        <v>672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201.6</v>
      </c>
      <c r="I296" s="46">
        <f>IFERROR(X84*H84,"0")+IFERROR(X85*H85,"0")</f>
        <v>1764</v>
      </c>
      <c r="J296" s="46">
        <f>IFERROR(X90*H90,"0")+IFERROR(X91*H91,"0")+IFERROR(X92*H92,"0")+IFERROR(X93*H93,"0")+IFERROR(X94*H94,"0")+IFERROR(X95*H95,"0")</f>
        <v>895.44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895.2</v>
      </c>
      <c r="M296" s="46">
        <f>IFERROR(X123*H123,"0")+IFERROR(X124*H124,"0")</f>
        <v>882</v>
      </c>
      <c r="N296" s="276"/>
      <c r="O296" s="46">
        <f>IFERROR(X129*H129,"0")+IFERROR(X130*H130,"0")</f>
        <v>378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2100</v>
      </c>
      <c r="V296" s="46">
        <f>IFERROR(X169*H169,"0")+IFERROR(X170*H170,"0")+IFERROR(X171*H171,"0")+IFERROR(X175*H175,"0")</f>
        <v>462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240</v>
      </c>
      <c r="AA296" s="46">
        <f>IFERROR(X214*H214,"0")+IFERROR(X218*H218,"0")+IFERROR(X219*H219,"0")+IFERROR(X220*H220,"0")</f>
        <v>100.8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960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1738.8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5556</v>
      </c>
      <c r="B299" s="60">
        <f>SUMPRODUCT(--(BB:BB="ПГП"),--(W:W="кор"),H:H,Y:Y)+SUMPRODUCT(--(BB:BB="ПГП"),--(W:W="кг"),Y:Y)</f>
        <v>6258.8399999999992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64,00"/>
        <filter val="100,80"/>
        <filter val="11 814,84"/>
        <filter val="110,00"/>
        <filter val="112,00"/>
        <filter val="12,00"/>
        <filter val="126,00"/>
        <filter val="13 133,05"/>
        <filter val="132,00"/>
        <filter val="14 008,05"/>
        <filter val="14,00"/>
        <filter val="154,00"/>
        <filter val="180,00"/>
        <filter val="182,00"/>
        <filter val="189,00"/>
        <filter val="192,00"/>
        <filter val="2 100,00"/>
        <filter val="2 868,00"/>
        <filter val="201,60"/>
        <filter val="210,00"/>
        <filter val="24,00"/>
        <filter val="240,00"/>
        <filter val="266,00"/>
        <filter val="268,80"/>
        <filter val="28,00"/>
        <filter val="280,00"/>
        <filter val="294,00"/>
        <filter val="35"/>
        <filter val="36,00"/>
        <filter val="378,00"/>
        <filter val="418,80"/>
        <filter val="42,00"/>
        <filter val="420,00"/>
        <filter val="462,00"/>
        <filter val="48,00"/>
        <filter val="490,00"/>
        <filter val="56,00"/>
        <filter val="60,00"/>
        <filter val="67,20"/>
        <filter val="672,00"/>
        <filter val="70,00"/>
        <filter val="84,00"/>
        <filter val="882,00"/>
        <filter val="895,20"/>
        <filter val="895,44"/>
        <filter val="900,00"/>
        <filter val="96,00"/>
        <filter val="960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