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725CC3B-D434-48AA-B70F-20DBE2F764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11" i="1" l="1"/>
  <c r="Z511" i="1"/>
  <c r="X500" i="1"/>
  <c r="Y499" i="1"/>
  <c r="X499" i="1"/>
  <c r="BP498" i="1"/>
  <c r="BO498" i="1"/>
  <c r="BN498" i="1"/>
  <c r="BM498" i="1"/>
  <c r="Z498" i="1"/>
  <c r="Z499" i="1" s="1"/>
  <c r="Y498" i="1"/>
  <c r="Y500" i="1" s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Y494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AA511" i="1" s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Y398" i="1" s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J511" i="1" s="1"/>
  <c r="P183" i="1"/>
  <c r="X180" i="1"/>
  <c r="X179" i="1"/>
  <c r="BO178" i="1"/>
  <c r="BM178" i="1"/>
  <c r="Y178" i="1"/>
  <c r="Y179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5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9" i="1" s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H511" i="1" s="1"/>
  <c r="P144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6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Y125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3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F511" i="1" s="1"/>
  <c r="P102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Z58" i="1" l="1"/>
  <c r="Z130" i="1"/>
  <c r="Z112" i="1"/>
  <c r="H9" i="1"/>
  <c r="A10" i="1"/>
  <c r="Y24" i="1"/>
  <c r="Y32" i="1"/>
  <c r="Y44" i="1"/>
  <c r="Y59" i="1"/>
  <c r="Y65" i="1"/>
  <c r="Y71" i="1"/>
  <c r="Y79" i="1"/>
  <c r="Y83" i="1"/>
  <c r="Y90" i="1"/>
  <c r="Y99" i="1"/>
  <c r="Y106" i="1"/>
  <c r="Y112" i="1"/>
  <c r="Y120" i="1"/>
  <c r="Y124" i="1"/>
  <c r="Y131" i="1"/>
  <c r="Y135" i="1"/>
  <c r="Y141" i="1"/>
  <c r="Y146" i="1"/>
  <c r="Y152" i="1"/>
  <c r="Y158" i="1"/>
  <c r="Y170" i="1"/>
  <c r="Y176" i="1"/>
  <c r="Y180" i="1"/>
  <c r="Y185" i="1"/>
  <c r="Y191" i="1"/>
  <c r="Y201" i="1"/>
  <c r="Y214" i="1"/>
  <c r="Y219" i="1"/>
  <c r="BP216" i="1"/>
  <c r="BN216" i="1"/>
  <c r="Z216" i="1"/>
  <c r="Z218" i="1" s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BP289" i="1"/>
  <c r="BN289" i="1"/>
  <c r="Z289" i="1"/>
  <c r="Y293" i="1"/>
  <c r="BP297" i="1"/>
  <c r="BN297" i="1"/>
  <c r="Z297" i="1"/>
  <c r="Z303" i="1" s="1"/>
  <c r="BP301" i="1"/>
  <c r="BN301" i="1"/>
  <c r="Z301" i="1"/>
  <c r="BP309" i="1"/>
  <c r="BN309" i="1"/>
  <c r="Z309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BP336" i="1"/>
  <c r="BN336" i="1"/>
  <c r="Z336" i="1"/>
  <c r="Y338" i="1"/>
  <c r="T511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72" i="1"/>
  <c r="BN472" i="1"/>
  <c r="Z472" i="1"/>
  <c r="Y474" i="1"/>
  <c r="Y480" i="1"/>
  <c r="BP476" i="1"/>
  <c r="BN476" i="1"/>
  <c r="Z476" i="1"/>
  <c r="Y479" i="1"/>
  <c r="BP483" i="1"/>
  <c r="BN483" i="1"/>
  <c r="Z483" i="1"/>
  <c r="Z484" i="1" s="1"/>
  <c r="Y485" i="1"/>
  <c r="Y490" i="1"/>
  <c r="BP487" i="1"/>
  <c r="BN487" i="1"/>
  <c r="Z487" i="1"/>
  <c r="Z489" i="1" s="1"/>
  <c r="Y489" i="1"/>
  <c r="I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Z81" i="1"/>
  <c r="Z83" i="1" s="1"/>
  <c r="BN81" i="1"/>
  <c r="BP81" i="1"/>
  <c r="E511" i="1"/>
  <c r="Z88" i="1"/>
  <c r="Z90" i="1" s="1"/>
  <c r="BN88" i="1"/>
  <c r="Y91" i="1"/>
  <c r="Z93" i="1"/>
  <c r="Z98" i="1" s="1"/>
  <c r="BN93" i="1"/>
  <c r="BP93" i="1"/>
  <c r="Z95" i="1"/>
  <c r="BN95" i="1"/>
  <c r="Z97" i="1"/>
  <c r="BN97" i="1"/>
  <c r="Z102" i="1"/>
  <c r="BN102" i="1"/>
  <c r="BP102" i="1"/>
  <c r="Z104" i="1"/>
  <c r="BN104" i="1"/>
  <c r="Y107" i="1"/>
  <c r="Z110" i="1"/>
  <c r="BN110" i="1"/>
  <c r="Z116" i="1"/>
  <c r="Z119" i="1" s="1"/>
  <c r="BN116" i="1"/>
  <c r="Z118" i="1"/>
  <c r="BN118" i="1"/>
  <c r="Z122" i="1"/>
  <c r="Z124" i="1" s="1"/>
  <c r="BN122" i="1"/>
  <c r="BP122" i="1"/>
  <c r="G511" i="1"/>
  <c r="Z129" i="1"/>
  <c r="BN129" i="1"/>
  <c r="Y130" i="1"/>
  <c r="Z133" i="1"/>
  <c r="Z135" i="1" s="1"/>
  <c r="BN133" i="1"/>
  <c r="BP133" i="1"/>
  <c r="Z139" i="1"/>
  <c r="Z140" i="1" s="1"/>
  <c r="BN139" i="1"/>
  <c r="Z144" i="1"/>
  <c r="Z145" i="1" s="1"/>
  <c r="BN144" i="1"/>
  <c r="BP144" i="1"/>
  <c r="Y145" i="1"/>
  <c r="Z148" i="1"/>
  <c r="BN148" i="1"/>
  <c r="BP148" i="1"/>
  <c r="Z150" i="1"/>
  <c r="BN150" i="1"/>
  <c r="Z156" i="1"/>
  <c r="Z157" i="1" s="1"/>
  <c r="BN156" i="1"/>
  <c r="BP156" i="1"/>
  <c r="Z160" i="1"/>
  <c r="BN160" i="1"/>
  <c r="BP160" i="1"/>
  <c r="Z162" i="1"/>
  <c r="BN162" i="1"/>
  <c r="Z164" i="1"/>
  <c r="BN164" i="1"/>
  <c r="Z166" i="1"/>
  <c r="BN166" i="1"/>
  <c r="Z168" i="1"/>
  <c r="BN168" i="1"/>
  <c r="Z172" i="1"/>
  <c r="Z175" i="1" s="1"/>
  <c r="BN172" i="1"/>
  <c r="BP172" i="1"/>
  <c r="Z174" i="1"/>
  <c r="BN174" i="1"/>
  <c r="Z178" i="1"/>
  <c r="Z179" i="1" s="1"/>
  <c r="BN178" i="1"/>
  <c r="BP178" i="1"/>
  <c r="Z183" i="1"/>
  <c r="Z185" i="1" s="1"/>
  <c r="BN183" i="1"/>
  <c r="BP183" i="1"/>
  <c r="Y186" i="1"/>
  <c r="Z189" i="1"/>
  <c r="Z190" i="1" s="1"/>
  <c r="BN189" i="1"/>
  <c r="Z193" i="1"/>
  <c r="Z201" i="1" s="1"/>
  <c r="BN193" i="1"/>
  <c r="BP193" i="1"/>
  <c r="Z195" i="1"/>
  <c r="BN195" i="1"/>
  <c r="Z197" i="1"/>
  <c r="BN197" i="1"/>
  <c r="Z199" i="1"/>
  <c r="BN199" i="1"/>
  <c r="Y213" i="1"/>
  <c r="Z205" i="1"/>
  <c r="Z213" i="1" s="1"/>
  <c r="BN205" i="1"/>
  <c r="Z207" i="1"/>
  <c r="BN207" i="1"/>
  <c r="Z209" i="1"/>
  <c r="BN209" i="1"/>
  <c r="Z211" i="1"/>
  <c r="BN211" i="1"/>
  <c r="Y218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1" i="1"/>
  <c r="Y255" i="1"/>
  <c r="BP250" i="1"/>
  <c r="BN250" i="1"/>
  <c r="Z250" i="1"/>
  <c r="Z255" i="1" s="1"/>
  <c r="BP254" i="1"/>
  <c r="BN254" i="1"/>
  <c r="Z254" i="1"/>
  <c r="Y256" i="1"/>
  <c r="M511" i="1"/>
  <c r="Y264" i="1"/>
  <c r="BP259" i="1"/>
  <c r="BN259" i="1"/>
  <c r="Z259" i="1"/>
  <c r="Z263" i="1" s="1"/>
  <c r="Y263" i="1"/>
  <c r="BP268" i="1"/>
  <c r="BN268" i="1"/>
  <c r="Z268" i="1"/>
  <c r="Z270" i="1" s="1"/>
  <c r="Y294" i="1"/>
  <c r="BP291" i="1"/>
  <c r="BN291" i="1"/>
  <c r="Z291" i="1"/>
  <c r="Z293" i="1" s="1"/>
  <c r="Y304" i="1"/>
  <c r="BP299" i="1"/>
  <c r="BN299" i="1"/>
  <c r="Z299" i="1"/>
  <c r="Y303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Y331" i="1"/>
  <c r="S511" i="1"/>
  <c r="Y337" i="1"/>
  <c r="BP334" i="1"/>
  <c r="BN334" i="1"/>
  <c r="Z334" i="1"/>
  <c r="Z337" i="1" s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9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R511" i="1"/>
  <c r="K511" i="1"/>
  <c r="Y232" i="1"/>
  <c r="O511" i="1"/>
  <c r="Y271" i="1"/>
  <c r="Y276" i="1"/>
  <c r="Y285" i="1"/>
  <c r="U511" i="1"/>
  <c r="Y370" i="1"/>
  <c r="BP367" i="1"/>
  <c r="BN367" i="1"/>
  <c r="Z367" i="1"/>
  <c r="Z370" i="1" s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1" i="1"/>
  <c r="Y420" i="1"/>
  <c r="BP419" i="1"/>
  <c r="BN419" i="1"/>
  <c r="Z419" i="1"/>
  <c r="Z420" i="1" s="1"/>
  <c r="Y421" i="1"/>
  <c r="Y511" i="1"/>
  <c r="Y425" i="1"/>
  <c r="BP424" i="1"/>
  <c r="BN424" i="1"/>
  <c r="Z424" i="1"/>
  <c r="Z425" i="1" s="1"/>
  <c r="Y426" i="1"/>
  <c r="Y443" i="1"/>
  <c r="BP430" i="1"/>
  <c r="BN430" i="1"/>
  <c r="Z430" i="1"/>
  <c r="BP433" i="1"/>
  <c r="BN433" i="1"/>
  <c r="Z433" i="1"/>
  <c r="BP437" i="1"/>
  <c r="BN437" i="1"/>
  <c r="Z437" i="1"/>
  <c r="BP442" i="1"/>
  <c r="BN442" i="1"/>
  <c r="Z442" i="1"/>
  <c r="Y444" i="1"/>
  <c r="Y449" i="1"/>
  <c r="BP446" i="1"/>
  <c r="BN446" i="1"/>
  <c r="Z446" i="1"/>
  <c r="Y450" i="1"/>
  <c r="BP454" i="1"/>
  <c r="BN454" i="1"/>
  <c r="Z454" i="1"/>
  <c r="Y458" i="1"/>
  <c r="Z464" i="1"/>
  <c r="BP462" i="1"/>
  <c r="BN462" i="1"/>
  <c r="Z462" i="1"/>
  <c r="Y464" i="1"/>
  <c r="V511" i="1"/>
  <c r="W511" i="1"/>
  <c r="Y409" i="1"/>
  <c r="BP435" i="1"/>
  <c r="BN435" i="1"/>
  <c r="Z435" i="1"/>
  <c r="BP440" i="1"/>
  <c r="BN440" i="1"/>
  <c r="Z440" i="1"/>
  <c r="BP448" i="1"/>
  <c r="BN448" i="1"/>
  <c r="Z448" i="1"/>
  <c r="Y459" i="1"/>
  <c r="BP452" i="1"/>
  <c r="BN452" i="1"/>
  <c r="Z452" i="1"/>
  <c r="Z458" i="1" s="1"/>
  <c r="BP456" i="1"/>
  <c r="BN456" i="1"/>
  <c r="Z456" i="1"/>
  <c r="Y465" i="1"/>
  <c r="BP470" i="1"/>
  <c r="BN470" i="1"/>
  <c r="Z470" i="1"/>
  <c r="BP477" i="1"/>
  <c r="BN477" i="1"/>
  <c r="Z477" i="1"/>
  <c r="Y484" i="1"/>
  <c r="BP493" i="1"/>
  <c r="BN493" i="1"/>
  <c r="Z493" i="1"/>
  <c r="Z494" i="1" s="1"/>
  <c r="Y495" i="1"/>
  <c r="Y473" i="1"/>
  <c r="Z443" i="1" l="1"/>
  <c r="Z449" i="1"/>
  <c r="Y503" i="1"/>
  <c r="Z330" i="1"/>
  <c r="Y501" i="1"/>
  <c r="Z473" i="1"/>
  <c r="Z246" i="1"/>
  <c r="Z169" i="1"/>
  <c r="Z151" i="1"/>
  <c r="Z106" i="1"/>
  <c r="Z70" i="1"/>
  <c r="Z32" i="1"/>
  <c r="Z506" i="1" s="1"/>
  <c r="Y505" i="1"/>
  <c r="Y502" i="1"/>
  <c r="Y504" i="1" s="1"/>
  <c r="Z479" i="1"/>
  <c r="Z349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<sst xmlns="http://schemas.openxmlformats.org/spreadsheetml/2006/main" count="2209" uniqueCount="805">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</sst>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6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45908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/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19</v>
      </c>
      <c r="Q8" s="680">
        <v>0.41666666666666669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20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21</v>
      </c>
      <c r="Q10" s="721"/>
      <c r="R10" s="722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9" t="s">
        <v>27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8" t="s">
        <v>37</v>
      </c>
      <c r="D17" s="596" t="s">
        <v>38</v>
      </c>
      <c r="E17" s="651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50"/>
      <c r="R17" s="650"/>
      <c r="S17" s="650"/>
      <c r="T17" s="651"/>
      <c r="U17" s="876" t="s">
        <v>50</v>
      </c>
      <c r="V17" s="594"/>
      <c r="W17" s="596" t="s">
        <v>51</v>
      </c>
      <c r="X17" s="596" t="s">
        <v>52</v>
      </c>
      <c r="Y17" s="874" t="s">
        <v>53</v>
      </c>
      <c r="Z17" s="784" t="s">
        <v>54</v>
      </c>
      <c r="AA17" s="763" t="s">
        <v>55</v>
      </c>
      <c r="AB17" s="763" t="s">
        <v>56</v>
      </c>
      <c r="AC17" s="763" t="s">
        <v>57</v>
      </c>
      <c r="AD17" s="763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63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72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94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102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20</v>
      </c>
      <c r="Y41" s="550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3</v>
      </c>
      <c r="Y43" s="550">
        <f>IFERROR(IF(X43="",0,CEILING((X43/$H43),1)*$H43),"")</f>
        <v>3.7</v>
      </c>
      <c r="Z43" s="36">
        <f>IFERROR(IF(Y43=0,"",ROUNDUP(Y43/H43,0)*0.00902),"")</f>
        <v>9.0200000000000002E-3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3.1702702702702701</v>
      </c>
      <c r="BN43" s="64">
        <f>IFERROR(Y43*I43/H43,"0")</f>
        <v>3.91</v>
      </c>
      <c r="BO43" s="64">
        <f>IFERROR(1/J43*(X43/H43),"0")</f>
        <v>6.1425061425061421E-3</v>
      </c>
      <c r="BP43" s="64">
        <f>IFERROR(1/J43*(Y43/H43),"0")</f>
        <v>7.575757575757576E-3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2.6626626626626626</v>
      </c>
      <c r="Y44" s="551">
        <f>IFERROR(Y41/H41,"0")+IFERROR(Y42/H42,"0")+IFERROR(Y43/H43,"0")</f>
        <v>3</v>
      </c>
      <c r="Z44" s="551">
        <f>IFERROR(IF(Z41="",0,Z41),"0")+IFERROR(IF(Z42="",0,Z42),"0")+IFERROR(IF(Z43="",0,Z43),"0")</f>
        <v>4.6980000000000001E-2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23</v>
      </c>
      <c r="Y45" s="551">
        <f>IFERROR(SUM(Y41:Y43),"0")</f>
        <v>25.3</v>
      </c>
      <c r="Z45" s="37"/>
      <c r="AA45" s="552"/>
      <c r="AB45" s="552"/>
      <c r="AC45" s="552"/>
    </row>
    <row r="46" spans="1:68" ht="14.25" customHeight="1" x14ac:dyDescent="0.25">
      <c r="A46" s="566" t="s">
        <v>72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102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6" t="s">
        <v>134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9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9.3624999999999989</v>
      </c>
      <c r="BN61" s="64">
        <f>IFERROR(Y61*I61/H61,"0")</f>
        <v>11.234999999999999</v>
      </c>
      <c r="BO61" s="64">
        <f>IFERROR(1/J61*(X61/H61),"0")</f>
        <v>1.3020833333333332E-2</v>
      </c>
      <c r="BP61" s="64">
        <f>IFERROR(1/J61*(Y61/H61),"0")</f>
        <v>1.5625E-2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0.83333333333333326</v>
      </c>
      <c r="Y64" s="551">
        <f>IFERROR(Y61/H61,"0")+IFERROR(Y62/H62,"0")+IFERROR(Y63/H63,"0")</f>
        <v>1</v>
      </c>
      <c r="Z64" s="551">
        <f>IFERROR(IF(Z61="",0,Z61),"0")+IFERROR(IF(Z62="",0,Z62),"0")+IFERROR(IF(Z63="",0,Z63),"0")</f>
        <v>1.898E-2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9</v>
      </c>
      <c r="Y65" s="551">
        <f>IFERROR(SUM(Y61:Y63),"0")</f>
        <v>10.8</v>
      </c>
      <c r="Z65" s="37"/>
      <c r="AA65" s="552"/>
      <c r="AB65" s="552"/>
      <c r="AC65" s="552"/>
    </row>
    <row r="66" spans="1:68" ht="14.25" customHeight="1" x14ac:dyDescent="0.25">
      <c r="A66" s="566" t="s">
        <v>63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72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164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102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86</v>
      </c>
      <c r="Y87" s="550">
        <f>IFERROR(IF(X87="",0,CEILING((X87/$H87),1)*$H87),"")</f>
        <v>86.4</v>
      </c>
      <c r="Z87" s="36">
        <f>IFERROR(IF(Y87=0,"",ROUNDUP(Y87/H87,0)*0.01898),"")</f>
        <v>0.15184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89.463888888888874</v>
      </c>
      <c r="BN87" s="64">
        <f>IFERROR(Y87*I87/H87,"0")</f>
        <v>89.88</v>
      </c>
      <c r="BO87" s="64">
        <f>IFERROR(1/J87*(X87/H87),"0")</f>
        <v>0.12442129629629629</v>
      </c>
      <c r="BP87" s="64">
        <f>IFERROR(1/J87*(Y87/H87),"0")</f>
        <v>0.125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17</v>
      </c>
      <c r="Y89" s="550">
        <f>IFERROR(IF(X89="",0,CEILING((X89/$H89),1)*$H89),"")</f>
        <v>18</v>
      </c>
      <c r="Z89" s="36">
        <f>IFERROR(IF(Y89=0,"",ROUNDUP(Y89/H89,0)*0.00902),"")</f>
        <v>3.6080000000000001E-2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17.793333333333333</v>
      </c>
      <c r="BN89" s="64">
        <f>IFERROR(Y89*I89/H89,"0")</f>
        <v>18.84</v>
      </c>
      <c r="BO89" s="64">
        <f>IFERROR(1/J89*(X89/H89),"0")</f>
        <v>2.8619528619528621E-2</v>
      </c>
      <c r="BP89" s="64">
        <f>IFERROR(1/J89*(Y89/H89),"0")</f>
        <v>3.0303030303030304E-2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11.74074074074074</v>
      </c>
      <c r="Y90" s="551">
        <f>IFERROR(Y87/H87,"0")+IFERROR(Y88/H88,"0")+IFERROR(Y89/H89,"0")</f>
        <v>12</v>
      </c>
      <c r="Z90" s="551">
        <f>IFERROR(IF(Z87="",0,Z87),"0")+IFERROR(IF(Z88="",0,Z88),"0")+IFERROR(IF(Z89="",0,Z89),"0")</f>
        <v>0.18792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103</v>
      </c>
      <c r="Y91" s="551">
        <f>IFERROR(SUM(Y87:Y89),"0")</f>
        <v>104.4</v>
      </c>
      <c r="Z91" s="37"/>
      <c r="AA91" s="552"/>
      <c r="AB91" s="552"/>
      <c r="AC91" s="552"/>
    </row>
    <row r="92" spans="1:68" ht="14.25" customHeight="1" x14ac:dyDescent="0.25">
      <c r="A92" s="566" t="s">
        <v>72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5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44</v>
      </c>
      <c r="Y95" s="550">
        <f>IFERROR(IF(X95="",0,CEILING((X95/$H95),1)*$H95),"")</f>
        <v>45.900000000000006</v>
      </c>
      <c r="Z95" s="36">
        <f>IFERROR(IF(Y95=0,"",ROUNDUP(Y95/H95,0)*0.00651),"")</f>
        <v>0.11067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48.106666666666662</v>
      </c>
      <c r="BN95" s="64">
        <f>IFERROR(Y95*I95/H95,"0")</f>
        <v>50.183999999999997</v>
      </c>
      <c r="BO95" s="64">
        <f>IFERROR(1/J95*(X95/H95),"0")</f>
        <v>8.9540089540089532E-2</v>
      </c>
      <c r="BP95" s="64">
        <f>IFERROR(1/J95*(Y95/H95),"0")</f>
        <v>9.3406593406593408E-2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16.296296296296294</v>
      </c>
      <c r="Y98" s="551">
        <f>IFERROR(Y93/H93,"0")+IFERROR(Y94/H94,"0")+IFERROR(Y95/H95,"0")+IFERROR(Y96/H96,"0")+IFERROR(Y97/H97,"0")</f>
        <v>17</v>
      </c>
      <c r="Z98" s="551">
        <f>IFERROR(IF(Z93="",0,Z93),"0")+IFERROR(IF(Z94="",0,Z94),"0")+IFERROR(IF(Z95="",0,Z95),"0")+IFERROR(IF(Z96="",0,Z96),"0")+IFERROR(IF(Z97="",0,Z97),"0")</f>
        <v>0.11067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44</v>
      </c>
      <c r="Y99" s="551">
        <f>IFERROR(SUM(Y93:Y97),"0")</f>
        <v>45.900000000000006</v>
      </c>
      <c r="Z99" s="37"/>
      <c r="AA99" s="552"/>
      <c r="AB99" s="552"/>
      <c r="AC99" s="552"/>
    </row>
    <row r="100" spans="1:68" ht="16.5" customHeight="1" x14ac:dyDescent="0.25">
      <c r="A100" s="577" t="s">
        <v>193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102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79</v>
      </c>
      <c r="Y102" s="550">
        <f>IFERROR(IF(X102="",0,CEILING((X102/$H102),1)*$H102),"")</f>
        <v>86.4</v>
      </c>
      <c r="Z102" s="36">
        <f>IFERROR(IF(Y102=0,"",ROUNDUP(Y102/H102,0)*0.01898),"")</f>
        <v>0.15184</v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82.18194444444444</v>
      </c>
      <c r="BN102" s="64">
        <f>IFERROR(Y102*I102/H102,"0")</f>
        <v>89.88</v>
      </c>
      <c r="BO102" s="64">
        <f>IFERROR(1/J102*(X102/H102),"0")</f>
        <v>0.11429398148148147</v>
      </c>
      <c r="BP102" s="64">
        <f>IFERROR(1/J102*(Y102/H102),"0")</f>
        <v>0.125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83</v>
      </c>
      <c r="Y104" s="550">
        <f>IFERROR(IF(X104="",0,CEILING((X104/$H104),1)*$H104),"")</f>
        <v>85.5</v>
      </c>
      <c r="Z104" s="36">
        <f>IFERROR(IF(Y104=0,"",ROUNDUP(Y104/H104,0)*0.00902),"")</f>
        <v>0.17138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86.873333333333335</v>
      </c>
      <c r="BN104" s="64">
        <f>IFERROR(Y104*I104/H104,"0")</f>
        <v>89.49</v>
      </c>
      <c r="BO104" s="64">
        <f>IFERROR(1/J104*(X104/H104),"0")</f>
        <v>0.13973063973063973</v>
      </c>
      <c r="BP104" s="64">
        <f>IFERROR(1/J104*(Y104/H104),"0")</f>
        <v>0.14393939393939395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25.759259259259256</v>
      </c>
      <c r="Y106" s="551">
        <f>IFERROR(Y102/H102,"0")+IFERROR(Y103/H103,"0")+IFERROR(Y104/H104,"0")+IFERROR(Y105/H105,"0")</f>
        <v>27</v>
      </c>
      <c r="Z106" s="551">
        <f>IFERROR(IF(Z102="",0,Z102),"0")+IFERROR(IF(Z103="",0,Z103),"0")+IFERROR(IF(Z104="",0,Z104),"0")+IFERROR(IF(Z105="",0,Z105),"0")</f>
        <v>0.32322000000000001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162</v>
      </c>
      <c r="Y107" s="551">
        <f>IFERROR(SUM(Y102:Y105),"0")</f>
        <v>171.9</v>
      </c>
      <c r="Z107" s="37"/>
      <c r="AA107" s="552"/>
      <c r="AB107" s="552"/>
      <c r="AC107" s="552"/>
    </row>
    <row r="108" spans="1:68" ht="14.25" customHeight="1" x14ac:dyDescent="0.25">
      <c r="A108" s="566" t="s">
        <v>134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72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8</v>
      </c>
      <c r="Y115" s="550">
        <f>IFERROR(IF(X115="",0,CEILING((X115/$H115),1)*$H115),"")</f>
        <v>8.1</v>
      </c>
      <c r="Z115" s="36">
        <f>IFERROR(IF(Y115=0,"",ROUNDUP(Y115/H115,0)*0.01898),"")</f>
        <v>1.898E-2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8.5066666666666659</v>
      </c>
      <c r="BN115" s="64">
        <f>IFERROR(Y115*I115/H115,"0")</f>
        <v>8.6129999999999995</v>
      </c>
      <c r="BO115" s="64">
        <f>IFERROR(1/J115*(X115/H115),"0")</f>
        <v>1.54320987654321E-2</v>
      </c>
      <c r="BP115" s="64">
        <f>IFERROR(1/J115*(Y115/H115),"0")</f>
        <v>1.5625E-2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136</v>
      </c>
      <c r="Y117" s="550">
        <f>IFERROR(IF(X117="",0,CEILING((X117/$H117),1)*$H117),"")</f>
        <v>137.70000000000002</v>
      </c>
      <c r="Z117" s="36">
        <f>IFERROR(IF(Y117=0,"",ROUNDUP(Y117/H117,0)*0.00651),"")</f>
        <v>0.33201000000000003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148.69333333333333</v>
      </c>
      <c r="BN117" s="64">
        <f>IFERROR(Y117*I117/H117,"0")</f>
        <v>150.55199999999999</v>
      </c>
      <c r="BO117" s="64">
        <f>IFERROR(1/J117*(X117/H117),"0")</f>
        <v>0.27676027676027676</v>
      </c>
      <c r="BP117" s="64">
        <f>IFERROR(1/J117*(Y117/H117),"0")</f>
        <v>0.28021978021978022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51.358024691358018</v>
      </c>
      <c r="Y119" s="551">
        <f>IFERROR(Y115/H115,"0")+IFERROR(Y116/H116,"0")+IFERROR(Y117/H117,"0")+IFERROR(Y118/H118,"0")</f>
        <v>52</v>
      </c>
      <c r="Z119" s="551">
        <f>IFERROR(IF(Z115="",0,Z115),"0")+IFERROR(IF(Z116="",0,Z116),"0")+IFERROR(IF(Z117="",0,Z117),"0")+IFERROR(IF(Z118="",0,Z118),"0")</f>
        <v>0.35099000000000002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144</v>
      </c>
      <c r="Y120" s="551">
        <f>IFERROR(SUM(Y115:Y118),"0")</f>
        <v>145.80000000000001</v>
      </c>
      <c r="Z120" s="37"/>
      <c r="AA120" s="552"/>
      <c r="AB120" s="552"/>
      <c r="AC120" s="552"/>
    </row>
    <row r="121" spans="1:68" ht="14.25" customHeight="1" x14ac:dyDescent="0.25">
      <c r="A121" s="566" t="s">
        <v>164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226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102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63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72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100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102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63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250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251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134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9">
        <v>5</v>
      </c>
      <c r="Y156" s="550">
        <f>IFERROR(IF(X156="",0,CEILING((X156/$H156),1)*$H156),"")</f>
        <v>5.9399999999999995</v>
      </c>
      <c r="Z156" s="36">
        <f>IFERROR(IF(Y156=0,"",ROUNDUP(Y156/H156,0)*0.00502),"")</f>
        <v>1.506E-2</v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5.2525252525252526</v>
      </c>
      <c r="BN156" s="64">
        <f>IFERROR(Y156*I156/H156,"0")</f>
        <v>6.24</v>
      </c>
      <c r="BO156" s="64">
        <f>IFERROR(1/J156*(X156/H156),"0")</f>
        <v>1.0791677458344126E-2</v>
      </c>
      <c r="BP156" s="64">
        <f>IFERROR(1/J156*(Y156/H156),"0")</f>
        <v>1.282051282051282E-2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2.5252525252525251</v>
      </c>
      <c r="Y157" s="551">
        <f>IFERROR(Y156/H156,"0")</f>
        <v>2.9999999999999996</v>
      </c>
      <c r="Z157" s="551">
        <f>IFERROR(IF(Z156="",0,Z156),"0")</f>
        <v>1.506E-2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5</v>
      </c>
      <c r="Y158" s="551">
        <f>IFERROR(SUM(Y156:Y156),"0")</f>
        <v>5.9399999999999995</v>
      </c>
      <c r="Z158" s="37"/>
      <c r="AA158" s="552"/>
      <c r="AB158" s="552"/>
      <c r="AC158" s="552"/>
    </row>
    <row r="159" spans="1:68" ht="14.25" customHeight="1" x14ac:dyDescent="0.25">
      <c r="A159" s="566" t="s">
        <v>63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76</v>
      </c>
      <c r="Y160" s="550">
        <f t="shared" ref="Y160:Y168" si="11">IFERROR(IF(X160="",0,CEILING((X160/$H160),1)*$H160),"")</f>
        <v>79.8</v>
      </c>
      <c r="Z160" s="36">
        <f>IFERROR(IF(Y160=0,"",ROUNDUP(Y160/H160,0)*0.00902),"")</f>
        <v>0.17138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80.885714285714272</v>
      </c>
      <c r="BN160" s="64">
        <f t="shared" ref="BN160:BN168" si="13">IFERROR(Y160*I160/H160,"0")</f>
        <v>84.929999999999993</v>
      </c>
      <c r="BO160" s="64">
        <f t="shared" ref="BO160:BO168" si="14">IFERROR(1/J160*(X160/H160),"0")</f>
        <v>0.13708513708513709</v>
      </c>
      <c r="BP160" s="64">
        <f t="shared" ref="BP160:BP168" si="15">IFERROR(1/J160*(Y160/H160),"0")</f>
        <v>0.14393939393939395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103</v>
      </c>
      <c r="Y162" s="550">
        <f t="shared" si="11"/>
        <v>105</v>
      </c>
      <c r="Z162" s="36">
        <f>IFERROR(IF(Y162=0,"",ROUNDUP(Y162/H162,0)*0.00902),"")</f>
        <v>0.22550000000000001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108.15</v>
      </c>
      <c r="BN162" s="64">
        <f t="shared" si="13"/>
        <v>110.25</v>
      </c>
      <c r="BO162" s="64">
        <f t="shared" si="14"/>
        <v>0.18578643578643578</v>
      </c>
      <c r="BP162" s="64">
        <f t="shared" si="15"/>
        <v>0.18939393939393939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7</v>
      </c>
      <c r="Y165" s="550">
        <f t="shared" si="11"/>
        <v>7.2</v>
      </c>
      <c r="Z165" s="36">
        <f>IFERROR(IF(Y165=0,"",ROUNDUP(Y165/H165,0)*0.00502),"")</f>
        <v>2.0080000000000001E-2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7.5055555555555555</v>
      </c>
      <c r="BN165" s="64">
        <f t="shared" si="13"/>
        <v>7.7199999999999989</v>
      </c>
      <c r="BO165" s="64">
        <f t="shared" si="14"/>
        <v>1.6619183285849954E-2</v>
      </c>
      <c r="BP165" s="64">
        <f t="shared" si="15"/>
        <v>1.7094017094017096E-2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9</v>
      </c>
      <c r="Y166" s="550">
        <f t="shared" si="11"/>
        <v>10.5</v>
      </c>
      <c r="Z166" s="36">
        <f>IFERROR(IF(Y166=0,"",ROUNDUP(Y166/H166,0)*0.00502),"")</f>
        <v>2.5100000000000001E-2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9.4285714285714288</v>
      </c>
      <c r="BN166" s="64">
        <f t="shared" si="13"/>
        <v>11</v>
      </c>
      <c r="BO166" s="64">
        <f t="shared" si="14"/>
        <v>1.8315018315018316E-2</v>
      </c>
      <c r="BP166" s="64">
        <f t="shared" si="15"/>
        <v>2.1367521367521368E-2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50.793650793650791</v>
      </c>
      <c r="Y169" s="551">
        <f>IFERROR(Y160/H160,"0")+IFERROR(Y161/H161,"0")+IFERROR(Y162/H162,"0")+IFERROR(Y163/H163,"0")+IFERROR(Y164/H164,"0")+IFERROR(Y165/H165,"0")+IFERROR(Y166/H166,"0")+IFERROR(Y167/H167,"0")+IFERROR(Y168/H168,"0")</f>
        <v>53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0.44206000000000001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195</v>
      </c>
      <c r="Y170" s="551">
        <f>IFERROR(SUM(Y160:Y168),"0")</f>
        <v>202.5</v>
      </c>
      <c r="Z170" s="37"/>
      <c r="AA170" s="552"/>
      <c r="AB170" s="552"/>
      <c r="AC170" s="552"/>
    </row>
    <row r="171" spans="1:68" ht="14.25" customHeight="1" x14ac:dyDescent="0.25">
      <c r="A171" s="566" t="s">
        <v>94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288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291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102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134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63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96</v>
      </c>
      <c r="Y193" s="550">
        <f t="shared" ref="Y193:Y200" si="16">IFERROR(IF(X193="",0,CEILING((X193/$H193),1)*$H193),"")</f>
        <v>97.2</v>
      </c>
      <c r="Z193" s="36">
        <f>IFERROR(IF(Y193=0,"",ROUNDUP(Y193/H193,0)*0.00902),"")</f>
        <v>0.16236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99.733333333333334</v>
      </c>
      <c r="BN193" s="64">
        <f t="shared" ref="BN193:BN200" si="18">IFERROR(Y193*I193/H193,"0")</f>
        <v>100.98</v>
      </c>
      <c r="BO193" s="64">
        <f t="shared" ref="BO193:BO200" si="19">IFERROR(1/J193*(X193/H193),"0")</f>
        <v>0.13468013468013465</v>
      </c>
      <c r="BP193" s="64">
        <f t="shared" ref="BP193:BP200" si="20">IFERROR(1/J193*(Y193/H193),"0")</f>
        <v>0.13636363636363635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146</v>
      </c>
      <c r="Y194" s="550">
        <f t="shared" si="16"/>
        <v>151.20000000000002</v>
      </c>
      <c r="Z194" s="36">
        <f>IFERROR(IF(Y194=0,"",ROUNDUP(Y194/H194,0)*0.00902),"")</f>
        <v>0.25256000000000001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151.67777777777778</v>
      </c>
      <c r="BN194" s="64">
        <f t="shared" si="18"/>
        <v>157.08000000000001</v>
      </c>
      <c r="BO194" s="64">
        <f t="shared" si="19"/>
        <v>0.20482603815937148</v>
      </c>
      <c r="BP194" s="64">
        <f t="shared" si="20"/>
        <v>0.21212121212121213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179</v>
      </c>
      <c r="Y196" s="550">
        <f t="shared" si="16"/>
        <v>183.60000000000002</v>
      </c>
      <c r="Z196" s="36">
        <f>IFERROR(IF(Y196=0,"",ROUNDUP(Y196/H196,0)*0.00902),"")</f>
        <v>0.30668000000000001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185.96111111111111</v>
      </c>
      <c r="BN196" s="64">
        <f t="shared" si="18"/>
        <v>190.74</v>
      </c>
      <c r="BO196" s="64">
        <f t="shared" si="19"/>
        <v>0.25112233445566778</v>
      </c>
      <c r="BP196" s="64">
        <f t="shared" si="20"/>
        <v>0.25757575757575757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27</v>
      </c>
      <c r="Y197" s="550">
        <f t="shared" si="16"/>
        <v>27</v>
      </c>
      <c r="Z197" s="36">
        <f>IFERROR(IF(Y197=0,"",ROUNDUP(Y197/H197,0)*0.00502),"")</f>
        <v>7.5300000000000006E-2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28.95</v>
      </c>
      <c r="BN197" s="64">
        <f t="shared" si="18"/>
        <v>28.95</v>
      </c>
      <c r="BO197" s="64">
        <f t="shared" si="19"/>
        <v>6.4102564102564111E-2</v>
      </c>
      <c r="BP197" s="64">
        <f t="shared" si="20"/>
        <v>6.4102564102564111E-2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27</v>
      </c>
      <c r="Y198" s="550">
        <f t="shared" si="16"/>
        <v>27</v>
      </c>
      <c r="Z198" s="36">
        <f>IFERROR(IF(Y198=0,"",ROUNDUP(Y198/H198,0)*0.00502),"")</f>
        <v>7.5300000000000006E-2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28.499999999999996</v>
      </c>
      <c r="BN198" s="64">
        <f t="shared" si="18"/>
        <v>28.499999999999996</v>
      </c>
      <c r="BO198" s="64">
        <f t="shared" si="19"/>
        <v>6.4102564102564111E-2</v>
      </c>
      <c r="BP198" s="64">
        <f t="shared" si="20"/>
        <v>6.4102564102564111E-2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10</v>
      </c>
      <c r="Y200" s="550">
        <f t="shared" si="16"/>
        <v>10.8</v>
      </c>
      <c r="Z200" s="36">
        <f>IFERROR(IF(Y200=0,"",ROUNDUP(Y200/H200,0)*0.00502),"")</f>
        <v>3.0120000000000001E-2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10.555555555555555</v>
      </c>
      <c r="BN200" s="64">
        <f t="shared" si="18"/>
        <v>11.4</v>
      </c>
      <c r="BO200" s="64">
        <f t="shared" si="19"/>
        <v>2.3741690408357077E-2</v>
      </c>
      <c r="BP200" s="64">
        <f t="shared" si="20"/>
        <v>2.5641025641025644E-2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113.51851851851852</v>
      </c>
      <c r="Y201" s="551">
        <f>IFERROR(Y193/H193,"0")+IFERROR(Y194/H194,"0")+IFERROR(Y195/H195,"0")+IFERROR(Y196/H196,"0")+IFERROR(Y197/H197,"0")+IFERROR(Y198/H198,"0")+IFERROR(Y199/H199,"0")+IFERROR(Y200/H200,"0")</f>
        <v>116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0.90232000000000012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485</v>
      </c>
      <c r="Y202" s="551">
        <f>IFERROR(SUM(Y193:Y200),"0")</f>
        <v>496.80000000000007</v>
      </c>
      <c r="Z202" s="37"/>
      <c r="AA202" s="552"/>
      <c r="AB202" s="552"/>
      <c r="AC202" s="552"/>
    </row>
    <row r="203" spans="1:68" ht="14.25" customHeight="1" x14ac:dyDescent="0.25">
      <c r="A203" s="566" t="s">
        <v>72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8</v>
      </c>
      <c r="Y206" s="550">
        <f t="shared" si="21"/>
        <v>8.6999999999999993</v>
      </c>
      <c r="Z206" s="36">
        <f>IFERROR(IF(Y206=0,"",ROUNDUP(Y206/H206,0)*0.01898),"")</f>
        <v>1.898E-2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8.4772413793103443</v>
      </c>
      <c r="BN206" s="64">
        <f t="shared" si="23"/>
        <v>9.2189999999999994</v>
      </c>
      <c r="BO206" s="64">
        <f t="shared" si="24"/>
        <v>1.4367816091954025E-2</v>
      </c>
      <c r="BP206" s="64">
        <f t="shared" si="25"/>
        <v>1.5625E-2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119</v>
      </c>
      <c r="Y207" s="550">
        <f t="shared" si="21"/>
        <v>120</v>
      </c>
      <c r="Z207" s="36">
        <f t="shared" ref="Z207:Z212" si="26">IFERROR(IF(Y207=0,"",ROUNDUP(Y207/H207,0)*0.00651),"")</f>
        <v>0.32550000000000001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132.38750000000002</v>
      </c>
      <c r="BN207" s="64">
        <f t="shared" si="23"/>
        <v>133.5</v>
      </c>
      <c r="BO207" s="64">
        <f t="shared" si="24"/>
        <v>0.27243589743589747</v>
      </c>
      <c r="BP207" s="64">
        <f t="shared" si="25"/>
        <v>0.27472527472527475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177</v>
      </c>
      <c r="Y209" s="550">
        <f t="shared" si="21"/>
        <v>177.6</v>
      </c>
      <c r="Z209" s="36">
        <f t="shared" si="26"/>
        <v>0.48174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195.58500000000001</v>
      </c>
      <c r="BN209" s="64">
        <f t="shared" si="23"/>
        <v>196.24800000000002</v>
      </c>
      <c r="BO209" s="64">
        <f t="shared" si="24"/>
        <v>0.40521978021978028</v>
      </c>
      <c r="BP209" s="64">
        <f t="shared" si="25"/>
        <v>0.40659340659340665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106</v>
      </c>
      <c r="Y210" s="550">
        <f t="shared" si="21"/>
        <v>108</v>
      </c>
      <c r="Z210" s="36">
        <f t="shared" si="26"/>
        <v>0.29294999999999999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117.13000000000001</v>
      </c>
      <c r="BN210" s="64">
        <f t="shared" si="23"/>
        <v>119.34</v>
      </c>
      <c r="BO210" s="64">
        <f t="shared" si="24"/>
        <v>0.24267399267399273</v>
      </c>
      <c r="BP210" s="64">
        <f t="shared" si="25"/>
        <v>0.24725274725274726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187</v>
      </c>
      <c r="Y211" s="550">
        <f t="shared" si="21"/>
        <v>187.2</v>
      </c>
      <c r="Z211" s="36">
        <f t="shared" si="26"/>
        <v>0.50778000000000001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206.63500000000002</v>
      </c>
      <c r="BN211" s="64">
        <f t="shared" si="23"/>
        <v>206.85600000000002</v>
      </c>
      <c r="BO211" s="64">
        <f t="shared" si="24"/>
        <v>0.42811355311355315</v>
      </c>
      <c r="BP211" s="64">
        <f t="shared" si="25"/>
        <v>0.4285714285714286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69</v>
      </c>
      <c r="Y212" s="550">
        <f t="shared" si="21"/>
        <v>69.599999999999994</v>
      </c>
      <c r="Z212" s="36">
        <f t="shared" si="26"/>
        <v>0.18879000000000001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76.417500000000004</v>
      </c>
      <c r="BN212" s="64">
        <f t="shared" si="23"/>
        <v>77.081999999999994</v>
      </c>
      <c r="BO212" s="64">
        <f t="shared" si="24"/>
        <v>0.15796703296703299</v>
      </c>
      <c r="BP212" s="64">
        <f t="shared" si="25"/>
        <v>0.15934065934065936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275.08620689655174</v>
      </c>
      <c r="Y213" s="551">
        <f>IFERROR(Y204/H204,"0")+IFERROR(Y205/H205,"0")+IFERROR(Y206/H206,"0")+IFERROR(Y207/H207,"0")+IFERROR(Y208/H208,"0")+IFERROR(Y209/H209,"0")+IFERROR(Y210/H210,"0")+IFERROR(Y211/H211,"0")+IFERROR(Y212/H212,"0")</f>
        <v>277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1.8157399999999999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666</v>
      </c>
      <c r="Y214" s="551">
        <f>IFERROR(SUM(Y204:Y212),"0")</f>
        <v>671.1</v>
      </c>
      <c r="Z214" s="37"/>
      <c r="AA214" s="552"/>
      <c r="AB214" s="552"/>
      <c r="AC214" s="552"/>
    </row>
    <row r="215" spans="1:68" ht="14.25" customHeight="1" x14ac:dyDescent="0.25">
      <c r="A215" s="566" t="s">
        <v>164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2</v>
      </c>
      <c r="Y216" s="550">
        <f>IFERROR(IF(X216="",0,CEILING((X216/$H216),1)*$H216),"")</f>
        <v>2.4</v>
      </c>
      <c r="Z216" s="36">
        <f>IFERROR(IF(Y216=0,"",ROUNDUP(Y216/H216,0)*0.00651),"")</f>
        <v>6.5100000000000002E-3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2.2100000000000004</v>
      </c>
      <c r="BN216" s="64">
        <f>IFERROR(Y216*I216/H216,"0")</f>
        <v>2.6520000000000001</v>
      </c>
      <c r="BO216" s="64">
        <f>IFERROR(1/J216*(X216/H216),"0")</f>
        <v>4.578754578754579E-3</v>
      </c>
      <c r="BP216" s="64">
        <f>IFERROR(1/J216*(Y216/H216),"0")</f>
        <v>5.4945054945054949E-3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9">
        <v>10</v>
      </c>
      <c r="Y217" s="550">
        <f>IFERROR(IF(X217="",0,CEILING((X217/$H217),1)*$H217),"")</f>
        <v>12</v>
      </c>
      <c r="Z217" s="36">
        <f>IFERROR(IF(Y217=0,"",ROUNDUP(Y217/H217,0)*0.00651),"")</f>
        <v>3.2550000000000003E-2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11.050000000000002</v>
      </c>
      <c r="BN217" s="64">
        <f>IFERROR(Y217*I217/H217,"0")</f>
        <v>13.260000000000002</v>
      </c>
      <c r="BO217" s="64">
        <f>IFERROR(1/J217*(X217/H217),"0")</f>
        <v>2.2893772893772896E-2</v>
      </c>
      <c r="BP217" s="64">
        <f>IFERROR(1/J217*(Y217/H217),"0")</f>
        <v>2.7472527472527476E-2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5</v>
      </c>
      <c r="Y218" s="551">
        <f>IFERROR(Y216/H216,"0")+IFERROR(Y217/H217,"0")</f>
        <v>6</v>
      </c>
      <c r="Z218" s="551">
        <f>IFERROR(IF(Z216="",0,Z216),"0")+IFERROR(IF(Z217="",0,Z217),"0")</f>
        <v>3.9060000000000004E-2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12</v>
      </c>
      <c r="Y219" s="551">
        <f>IFERROR(SUM(Y216:Y217),"0")</f>
        <v>14.4</v>
      </c>
      <c r="Z219" s="37"/>
      <c r="AA219" s="552"/>
      <c r="AB219" s="552"/>
      <c r="AC219" s="552"/>
    </row>
    <row r="220" spans="1:68" ht="16.5" customHeight="1" x14ac:dyDescent="0.25">
      <c r="A220" s="577" t="s">
        <v>351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102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8" t="s">
        <v>363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6" t="s">
        <v>134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378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37" t="s">
        <v>381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383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394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102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410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102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0" t="s">
        <v>415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5" t="s">
        <v>422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424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72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59</v>
      </c>
      <c r="Y269" s="550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63.425000000000004</v>
      </c>
      <c r="BN269" s="64">
        <f>IFERROR(Y269*I269/H269,"0")</f>
        <v>64.500000000000014</v>
      </c>
      <c r="BO269" s="64">
        <f>IFERROR(1/J269*(X269/H269),"0")</f>
        <v>0.13507326007326009</v>
      </c>
      <c r="BP269" s="64">
        <f>IFERROR(1/J269*(Y269/H269),"0")</f>
        <v>0.13736263736263737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24.583333333333336</v>
      </c>
      <c r="Y270" s="551">
        <f>IFERROR(Y267/H267,"0")+IFERROR(Y268/H268,"0")+IFERROR(Y269/H269,"0")</f>
        <v>25</v>
      </c>
      <c r="Z270" s="551">
        <f>IFERROR(IF(Z267="",0,Z267),"0")+IFERROR(IF(Z268="",0,Z268),"0")+IFERROR(IF(Z269="",0,Z269),"0")</f>
        <v>0.16275000000000001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59</v>
      </c>
      <c r="Y271" s="551">
        <f>IFERROR(SUM(Y267:Y269),"0")</f>
        <v>60</v>
      </c>
      <c r="Z271" s="37"/>
      <c r="AA271" s="552"/>
      <c r="AB271" s="552"/>
      <c r="AC271" s="552"/>
    </row>
    <row r="272" spans="1:68" ht="16.5" customHeight="1" x14ac:dyDescent="0.25">
      <c r="A272" s="577" t="s">
        <v>434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63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72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441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102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446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102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63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3</v>
      </c>
      <c r="Y302" s="550">
        <f t="shared" si="33"/>
        <v>3.6</v>
      </c>
      <c r="Z302" s="36">
        <f>IFERROR(IF(Y302=0,"",ROUNDUP(Y302/H302,0)*0.00651),"")</f>
        <v>1.302E-2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3.38</v>
      </c>
      <c r="BN302" s="64">
        <f t="shared" si="35"/>
        <v>4.056</v>
      </c>
      <c r="BO302" s="64">
        <f t="shared" si="36"/>
        <v>9.1575091575091579E-3</v>
      </c>
      <c r="BP302" s="64">
        <f t="shared" si="37"/>
        <v>1.098901098901099E-2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1.6666666666666665</v>
      </c>
      <c r="Y303" s="551">
        <f>IFERROR(Y296/H296,"0")+IFERROR(Y297/H297,"0")+IFERROR(Y298/H298,"0")+IFERROR(Y299/H299,"0")+IFERROR(Y300/H300,"0")+IFERROR(Y301/H301,"0")+IFERROR(Y302/H302,"0")</f>
        <v>2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3</v>
      </c>
      <c r="Y304" s="551">
        <f>IFERROR(SUM(Y296:Y302),"0")</f>
        <v>3.6</v>
      </c>
      <c r="Z304" s="37"/>
      <c r="AA304" s="552"/>
      <c r="AB304" s="552"/>
      <c r="AC304" s="552"/>
    </row>
    <row r="305" spans="1:68" ht="14.25" customHeight="1" x14ac:dyDescent="0.25">
      <c r="A305" s="566" t="s">
        <v>72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164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124</v>
      </c>
      <c r="Y315" s="550">
        <f>IFERROR(IF(X315="",0,CEILING((X315/$H315),1)*$H315),"")</f>
        <v>124.8</v>
      </c>
      <c r="Z315" s="36">
        <f>IFERROR(IF(Y315=0,"",ROUNDUP(Y315/H315,0)*0.01898),"")</f>
        <v>0.30368000000000001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132.25076923076924</v>
      </c>
      <c r="BN315" s="64">
        <f>IFERROR(Y315*I315/H315,"0")</f>
        <v>133.10400000000001</v>
      </c>
      <c r="BO315" s="64">
        <f>IFERROR(1/J315*(X315/H315),"0")</f>
        <v>0.2483974358974359</v>
      </c>
      <c r="BP315" s="64">
        <f>IFERROR(1/J315*(Y315/H315),"0")</f>
        <v>0.25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55</v>
      </c>
      <c r="Y316" s="550">
        <f>IFERROR(IF(X316="",0,CEILING((X316/$H316),1)*$H316),"")</f>
        <v>58.800000000000004</v>
      </c>
      <c r="Z316" s="36">
        <f>IFERROR(IF(Y316=0,"",ROUNDUP(Y316/H316,0)*0.01898),"")</f>
        <v>0.13286000000000001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58.398214285714282</v>
      </c>
      <c r="BN316" s="64">
        <f>IFERROR(Y316*I316/H316,"0")</f>
        <v>62.433000000000007</v>
      </c>
      <c r="BO316" s="64">
        <f>IFERROR(1/J316*(X316/H316),"0")</f>
        <v>0.10230654761904762</v>
      </c>
      <c r="BP316" s="64">
        <f>IFERROR(1/J316*(Y316/H316),"0")</f>
        <v>0.109375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22.445054945054945</v>
      </c>
      <c r="Y317" s="551">
        <f>IFERROR(Y314/H314,"0")+IFERROR(Y315/H315,"0")+IFERROR(Y316/H316,"0")</f>
        <v>23</v>
      </c>
      <c r="Z317" s="551">
        <f>IFERROR(IF(Z314="",0,Z314),"0")+IFERROR(IF(Z315="",0,Z315),"0")+IFERROR(IF(Z316="",0,Z316),"0")</f>
        <v>0.43654000000000004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179</v>
      </c>
      <c r="Y318" s="551">
        <f>IFERROR(SUM(Y314:Y316),"0")</f>
        <v>183.6</v>
      </c>
      <c r="Z318" s="37"/>
      <c r="AA318" s="552"/>
      <c r="AB318" s="552"/>
      <c r="AC318" s="552"/>
    </row>
    <row r="319" spans="1:68" ht="14.25" customHeight="1" x14ac:dyDescent="0.25">
      <c r="A319" s="566" t="s">
        <v>94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2" t="s">
        <v>506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6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1</v>
      </c>
      <c r="Y323" s="550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1.1294117647058823</v>
      </c>
      <c r="BN323" s="64">
        <f>IFERROR(Y323*I323/H323,"0")</f>
        <v>2.88</v>
      </c>
      <c r="BO323" s="64">
        <f>IFERROR(1/J323*(X323/H323),"0")</f>
        <v>2.1547080370609788E-3</v>
      </c>
      <c r="BP323" s="64">
        <f>IFERROR(1/J323*(Y323/H323),"0")</f>
        <v>5.4945054945054949E-3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0.39215686274509809</v>
      </c>
      <c r="Y324" s="551">
        <f>IFERROR(Y320/H320,"0")+IFERROR(Y321/H321,"0")+IFERROR(Y322/H322,"0")+IFERROR(Y323/H323,"0")</f>
        <v>1</v>
      </c>
      <c r="Z324" s="551">
        <f>IFERROR(IF(Z320="",0,Z320),"0")+IFERROR(IF(Z321="",0,Z321),"0")+IFERROR(IF(Z322="",0,Z322),"0")+IFERROR(IF(Z323="",0,Z323),"0")</f>
        <v>6.5100000000000002E-3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1</v>
      </c>
      <c r="Y325" s="551">
        <f>IFERROR(SUM(Y320:Y323),"0")</f>
        <v>2.5499999999999998</v>
      </c>
      <c r="Z325" s="37"/>
      <c r="AA325" s="552"/>
      <c r="AB325" s="552"/>
      <c r="AC325" s="552"/>
    </row>
    <row r="326" spans="1:68" ht="14.25" customHeight="1" x14ac:dyDescent="0.25">
      <c r="A326" s="566" t="s">
        <v>516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525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72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535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536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102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1065</v>
      </c>
      <c r="Y342" s="550">
        <f t="shared" ref="Y342:Y348" si="38">IFERROR(IF(X342="",0,CEILING((X342/$H342),1)*$H342),"")</f>
        <v>1065</v>
      </c>
      <c r="Z342" s="36">
        <f>IFERROR(IF(Y342=0,"",ROUNDUP(Y342/H342,0)*0.02175),"")</f>
        <v>1.5442499999999999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1099.0800000000002</v>
      </c>
      <c r="BN342" s="64">
        <f t="shared" ref="BN342:BN348" si="40">IFERROR(Y342*I342/H342,"0")</f>
        <v>1099.0800000000002</v>
      </c>
      <c r="BO342" s="64">
        <f t="shared" ref="BO342:BO348" si="41">IFERROR(1/J342*(X342/H342),"0")</f>
        <v>1.4791666666666665</v>
      </c>
      <c r="BP342" s="64">
        <f t="shared" ref="BP342:BP348" si="42">IFERROR(1/J342*(Y342/H342),"0")</f>
        <v>1.4791666666666665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964</v>
      </c>
      <c r="Y343" s="550">
        <f t="shared" si="38"/>
        <v>975</v>
      </c>
      <c r="Z343" s="36">
        <f>IFERROR(IF(Y343=0,"",ROUNDUP(Y343/H343,0)*0.02175),"")</f>
        <v>1.4137499999999998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994.84800000000007</v>
      </c>
      <c r="BN343" s="64">
        <f t="shared" si="40"/>
        <v>1006.2</v>
      </c>
      <c r="BO343" s="64">
        <f t="shared" si="41"/>
        <v>1.3388888888888888</v>
      </c>
      <c r="BP343" s="64">
        <f t="shared" si="42"/>
        <v>1.3541666666666665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846</v>
      </c>
      <c r="Y344" s="550">
        <f t="shared" si="38"/>
        <v>855</v>
      </c>
      <c r="Z344" s="36">
        <f>IFERROR(IF(Y344=0,"",ROUNDUP(Y344/H344,0)*0.02175),"")</f>
        <v>1.2397499999999999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873.072</v>
      </c>
      <c r="BN344" s="64">
        <f t="shared" si="40"/>
        <v>882.36</v>
      </c>
      <c r="BO344" s="64">
        <f t="shared" si="41"/>
        <v>1.1749999999999998</v>
      </c>
      <c r="BP344" s="64">
        <f t="shared" si="42"/>
        <v>1.1875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281</v>
      </c>
      <c r="Y345" s="550">
        <f t="shared" si="38"/>
        <v>285</v>
      </c>
      <c r="Z345" s="36">
        <f>IFERROR(IF(Y345=0,"",ROUNDUP(Y345/H345,0)*0.02175),"")</f>
        <v>0.41324999999999995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289.99200000000002</v>
      </c>
      <c r="BN345" s="64">
        <f t="shared" si="40"/>
        <v>294.12</v>
      </c>
      <c r="BO345" s="64">
        <f t="shared" si="41"/>
        <v>0.39027777777777778</v>
      </c>
      <c r="BP345" s="64">
        <f t="shared" si="42"/>
        <v>0.39583333333333331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210.39999999999998</v>
      </c>
      <c r="Y349" s="551">
        <f>IFERROR(Y342/H342,"0")+IFERROR(Y343/H343,"0")+IFERROR(Y344/H344,"0")+IFERROR(Y345/H345,"0")+IFERROR(Y346/H346,"0")+IFERROR(Y347/H347,"0")+IFERROR(Y348/H348,"0")</f>
        <v>212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4.6109999999999989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3156</v>
      </c>
      <c r="Y350" s="551">
        <f>IFERROR(SUM(Y342:Y348),"0")</f>
        <v>3180</v>
      </c>
      <c r="Z350" s="37"/>
      <c r="AA350" s="552"/>
      <c r="AB350" s="552"/>
      <c r="AC350" s="552"/>
    </row>
    <row r="351" spans="1:68" ht="14.25" customHeight="1" x14ac:dyDescent="0.25">
      <c r="A351" s="566" t="s">
        <v>134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114</v>
      </c>
      <c r="Y352" s="550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117.648</v>
      </c>
      <c r="BN352" s="64">
        <f>IFERROR(Y352*I352/H352,"0")</f>
        <v>123.84</v>
      </c>
      <c r="BO352" s="64">
        <f>IFERROR(1/J352*(X352/H352),"0")</f>
        <v>0.15833333333333333</v>
      </c>
      <c r="BP352" s="64">
        <f>IFERROR(1/J352*(Y352/H352),"0")</f>
        <v>0.16666666666666666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7.6</v>
      </c>
      <c r="Y354" s="551">
        <f>IFERROR(Y352/H352,"0")+IFERROR(Y353/H353,"0")</f>
        <v>8</v>
      </c>
      <c r="Z354" s="551">
        <f>IFERROR(IF(Z352="",0,Z352),"0")+IFERROR(IF(Z353="",0,Z353),"0")</f>
        <v>0.17399999999999999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114</v>
      </c>
      <c r="Y355" s="551">
        <f>IFERROR(SUM(Y352:Y353),"0")</f>
        <v>120</v>
      </c>
      <c r="Z355" s="37"/>
      <c r="AA355" s="552"/>
      <c r="AB355" s="552"/>
      <c r="AC355" s="552"/>
    </row>
    <row r="356" spans="1:68" ht="14.25" customHeight="1" x14ac:dyDescent="0.25">
      <c r="A356" s="566" t="s">
        <v>72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29</v>
      </c>
      <c r="Y358" s="550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30.672333333333331</v>
      </c>
      <c r="BN358" s="64">
        <f>IFERROR(Y358*I358/H358,"0")</f>
        <v>38.076000000000001</v>
      </c>
      <c r="BO358" s="64">
        <f>IFERROR(1/J358*(X358/H358),"0")</f>
        <v>5.0347222222222224E-2</v>
      </c>
      <c r="BP358" s="64">
        <f>IFERROR(1/J358*(Y358/H358),"0")</f>
        <v>6.25E-2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3.2222222222222223</v>
      </c>
      <c r="Y359" s="551">
        <f>IFERROR(Y357/H357,"0")+IFERROR(Y358/H358,"0")</f>
        <v>4</v>
      </c>
      <c r="Z359" s="551">
        <f>IFERROR(IF(Z357="",0,Z357),"0")+IFERROR(IF(Z358="",0,Z358),"0")</f>
        <v>7.5920000000000001E-2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29</v>
      </c>
      <c r="Y360" s="551">
        <f>IFERROR(SUM(Y357:Y358),"0")</f>
        <v>36</v>
      </c>
      <c r="Z360" s="37"/>
      <c r="AA360" s="552"/>
      <c r="AB360" s="552"/>
      <c r="AC360" s="552"/>
    </row>
    <row r="361" spans="1:68" ht="14.25" customHeight="1" x14ac:dyDescent="0.25">
      <c r="A361" s="566" t="s">
        <v>164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4" t="s">
        <v>569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89</v>
      </c>
      <c r="Y362" s="550">
        <f>IFERROR(IF(X362="",0,CEILING((X362/$H362),1)*$H362),"")</f>
        <v>90</v>
      </c>
      <c r="Z362" s="36">
        <f>IFERROR(IF(Y362=0,"",ROUNDUP(Y362/H362,0)*0.01898),"")</f>
        <v>0.1898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94.132333333333335</v>
      </c>
      <c r="BN362" s="64">
        <f>IFERROR(Y362*I362/H362,"0")</f>
        <v>95.19</v>
      </c>
      <c r="BO362" s="64">
        <f>IFERROR(1/J362*(X362/H362),"0")</f>
        <v>0.1545138888888889</v>
      </c>
      <c r="BP362" s="64">
        <f>IFERROR(1/J362*(Y362/H362),"0")</f>
        <v>0.15625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9.8888888888888893</v>
      </c>
      <c r="Y363" s="551">
        <f>IFERROR(Y362/H362,"0")</f>
        <v>10</v>
      </c>
      <c r="Z363" s="551">
        <f>IFERROR(IF(Z362="",0,Z362),"0")</f>
        <v>0.1898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89</v>
      </c>
      <c r="Y364" s="551">
        <f>IFERROR(SUM(Y362:Y362),"0")</f>
        <v>90</v>
      </c>
      <c r="Z364" s="37"/>
      <c r="AA364" s="552"/>
      <c r="AB364" s="552"/>
      <c r="AC364" s="552"/>
    </row>
    <row r="365" spans="1:68" ht="16.5" customHeight="1" x14ac:dyDescent="0.25">
      <c r="A365" s="577" t="s">
        <v>571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102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63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72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199</v>
      </c>
      <c r="Y377" s="550">
        <f>IFERROR(IF(X377="",0,CEILING((X377/$H377),1)*$H377),"")</f>
        <v>207</v>
      </c>
      <c r="Z377" s="36">
        <f>IFERROR(IF(Y377=0,"",ROUNDUP(Y377/H377,0)*0.01898),"")</f>
        <v>0.43653999999999998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210.47566666666665</v>
      </c>
      <c r="BN377" s="64">
        <f>IFERROR(Y377*I377/H377,"0")</f>
        <v>218.93700000000001</v>
      </c>
      <c r="BO377" s="64">
        <f>IFERROR(1/J377*(X377/H377),"0")</f>
        <v>0.3454861111111111</v>
      </c>
      <c r="BP377" s="64">
        <f>IFERROR(1/J377*(Y377/H377),"0")</f>
        <v>0.359375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22.111111111111111</v>
      </c>
      <c r="Y379" s="551">
        <f>IFERROR(Y377/H377,"0")+IFERROR(Y378/H378,"0")</f>
        <v>23</v>
      </c>
      <c r="Z379" s="551">
        <f>IFERROR(IF(Z377="",0,Z377),"0")+IFERROR(IF(Z378="",0,Z378),"0")</f>
        <v>0.43653999999999998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199</v>
      </c>
      <c r="Y380" s="551">
        <f>IFERROR(SUM(Y377:Y378),"0")</f>
        <v>207</v>
      </c>
      <c r="Z380" s="37"/>
      <c r="AA380" s="552"/>
      <c r="AB380" s="552"/>
      <c r="AC380" s="552"/>
    </row>
    <row r="381" spans="1:68" ht="14.25" customHeight="1" x14ac:dyDescent="0.25">
      <c r="A381" s="566" t="s">
        <v>164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591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592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63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38</v>
      </c>
      <c r="Y388" s="550">
        <f t="shared" ref="Y388:Y397" si="43">IFERROR(IF(X388="",0,CEILING((X388/$H388),1)*$H388),"")</f>
        <v>43.2</v>
      </c>
      <c r="Z388" s="36">
        <f>IFERROR(IF(Y388=0,"",ROUNDUP(Y388/H388,0)*0.00902),"")</f>
        <v>7.2160000000000002E-2</v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39.477777777777774</v>
      </c>
      <c r="BN388" s="64">
        <f t="shared" ref="BN388:BN397" si="45">IFERROR(Y388*I388/H388,"0")</f>
        <v>44.88</v>
      </c>
      <c r="BO388" s="64">
        <f t="shared" ref="BO388:BO397" si="46">IFERROR(1/J388*(X388/H388),"0")</f>
        <v>5.3310886644219971E-2</v>
      </c>
      <c r="BP388" s="64">
        <f t="shared" ref="BP388:BP397" si="47">IFERROR(1/J388*(Y388/H388),"0")</f>
        <v>6.0606060606060608E-2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7.0370370370370363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8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7.2160000000000002E-2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38</v>
      </c>
      <c r="Y399" s="551">
        <f>IFERROR(SUM(Y388:Y397),"0")</f>
        <v>43.2</v>
      </c>
      <c r="Z399" s="37"/>
      <c r="AA399" s="552"/>
      <c r="AB399" s="552"/>
      <c r="AC399" s="552"/>
    </row>
    <row r="400" spans="1:68" ht="14.25" customHeight="1" x14ac:dyDescent="0.25">
      <c r="A400" s="566" t="s">
        <v>72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624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134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63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46</v>
      </c>
      <c r="Y411" s="550">
        <f>IFERROR(IF(X411="",0,CEILING((X411/$H411),1)*$H411),"")</f>
        <v>48.6</v>
      </c>
      <c r="Z411" s="36">
        <f>IFERROR(IF(Y411=0,"",ROUNDUP(Y411/H411,0)*0.00902),"")</f>
        <v>8.1180000000000002E-2</v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47.788888888888884</v>
      </c>
      <c r="BN411" s="64">
        <f>IFERROR(Y411*I411/H411,"0")</f>
        <v>50.49</v>
      </c>
      <c r="BO411" s="64">
        <f>IFERROR(1/J411*(X411/H411),"0")</f>
        <v>6.4534231200897865E-2</v>
      </c>
      <c r="BP411" s="64">
        <f>IFERROR(1/J411*(Y411/H411),"0")</f>
        <v>6.8181818181818177E-2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8.5185185185185173</v>
      </c>
      <c r="Y415" s="551">
        <f>IFERROR(Y411/H411,"0")+IFERROR(Y412/H412,"0")+IFERROR(Y413/H413,"0")+IFERROR(Y414/H414,"0")</f>
        <v>9</v>
      </c>
      <c r="Z415" s="551">
        <f>IFERROR(IF(Z411="",0,Z411),"0")+IFERROR(IF(Z412="",0,Z412),"0")+IFERROR(IF(Z413="",0,Z413),"0")+IFERROR(IF(Z414="",0,Z414),"0")</f>
        <v>8.1180000000000002E-2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46</v>
      </c>
      <c r="Y416" s="551">
        <f>IFERROR(SUM(Y411:Y414),"0")</f>
        <v>48.6</v>
      </c>
      <c r="Z416" s="37"/>
      <c r="AA416" s="552"/>
      <c r="AB416" s="552"/>
      <c r="AC416" s="552"/>
    </row>
    <row r="417" spans="1:68" ht="16.5" customHeight="1" x14ac:dyDescent="0.25">
      <c r="A417" s="577" t="s">
        <v>639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63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5</v>
      </c>
      <c r="Y419" s="550">
        <f>IFERROR(IF(X419="",0,CEILING((X419/$H419),1)*$H419),"")</f>
        <v>6</v>
      </c>
      <c r="Z419" s="36">
        <f>IFERROR(IF(Y419=0,"",ROUNDUP(Y419/H419,0)*0.00651),"")</f>
        <v>3.2550000000000003E-2</v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8.75</v>
      </c>
      <c r="BN419" s="64">
        <f>IFERROR(Y419*I419/H419,"0")</f>
        <v>10.500000000000002</v>
      </c>
      <c r="BO419" s="64">
        <f>IFERROR(1/J419*(X419/H419),"0")</f>
        <v>2.2893772893772896E-2</v>
      </c>
      <c r="BP419" s="64">
        <f>IFERROR(1/J419*(Y419/H419),"0")</f>
        <v>2.7472527472527476E-2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4.166666666666667</v>
      </c>
      <c r="Y420" s="551">
        <f>IFERROR(Y419/H419,"0")</f>
        <v>5</v>
      </c>
      <c r="Z420" s="551">
        <f>IFERROR(IF(Z419="",0,Z419),"0")</f>
        <v>3.2550000000000003E-2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5</v>
      </c>
      <c r="Y421" s="551">
        <f>IFERROR(SUM(Y419:Y419),"0")</f>
        <v>6</v>
      </c>
      <c r="Z421" s="37"/>
      <c r="AA421" s="552"/>
      <c r="AB421" s="552"/>
      <c r="AC421" s="552"/>
    </row>
    <row r="422" spans="1:68" ht="16.5" customHeight="1" x14ac:dyDescent="0.25">
      <c r="A422" s="577" t="s">
        <v>643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63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647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647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102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4" t="s">
        <v>659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37</v>
      </c>
      <c r="Y435" s="550">
        <f t="shared" si="49"/>
        <v>42.24</v>
      </c>
      <c r="Z435" s="36">
        <f t="shared" si="50"/>
        <v>9.5680000000000001E-2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39.522727272727266</v>
      </c>
      <c r="BN435" s="64">
        <f t="shared" si="52"/>
        <v>45.12</v>
      </c>
      <c r="BO435" s="64">
        <f t="shared" si="53"/>
        <v>6.7380536130536128E-2</v>
      </c>
      <c r="BP435" s="64">
        <f t="shared" si="54"/>
        <v>7.6923076923076927E-2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3" t="s">
        <v>676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7.0075757575757569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9.5680000000000001E-2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37</v>
      </c>
      <c r="Y444" s="551">
        <f>IFERROR(SUM(Y430:Y442),"0")</f>
        <v>42.24</v>
      </c>
      <c r="Z444" s="37"/>
      <c r="AA444" s="552"/>
      <c r="AB444" s="552"/>
      <c r="AC444" s="552"/>
    </row>
    <row r="445" spans="1:68" ht="14.25" customHeight="1" x14ac:dyDescent="0.25">
      <c r="A445" s="566" t="s">
        <v>134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54</v>
      </c>
      <c r="Y446" s="550">
        <f>IFERROR(IF(X446="",0,CEILING((X446/$H446),1)*$H446),"")</f>
        <v>58.080000000000005</v>
      </c>
      <c r="Z446" s="36">
        <f>IFERROR(IF(Y446=0,"",ROUNDUP(Y446/H446,0)*0.01196),"")</f>
        <v>0.13156000000000001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57.68181818181818</v>
      </c>
      <c r="BN446" s="64">
        <f>IFERROR(Y446*I446/H446,"0")</f>
        <v>62.040000000000006</v>
      </c>
      <c r="BO446" s="64">
        <f>IFERROR(1/J446*(X446/H446),"0")</f>
        <v>9.8339160839160833E-2</v>
      </c>
      <c r="BP446" s="64">
        <f>IFERROR(1/J446*(Y446/H446),"0")</f>
        <v>0.10576923076923078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10.227272727272727</v>
      </c>
      <c r="Y449" s="551">
        <f>IFERROR(Y446/H446,"0")+IFERROR(Y447/H447,"0")+IFERROR(Y448/H448,"0")</f>
        <v>11</v>
      </c>
      <c r="Z449" s="551">
        <f>IFERROR(IF(Z446="",0,Z446),"0")+IFERROR(IF(Z447="",0,Z447),"0")+IFERROR(IF(Z448="",0,Z448),"0")</f>
        <v>0.13156000000000001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54</v>
      </c>
      <c r="Y450" s="551">
        <f>IFERROR(SUM(Y446:Y448),"0")</f>
        <v>58.080000000000005</v>
      </c>
      <c r="Z450" s="37"/>
      <c r="AA450" s="552"/>
      <c r="AB450" s="552"/>
      <c r="AC450" s="552"/>
    </row>
    <row r="451" spans="1:68" ht="14.25" customHeight="1" x14ac:dyDescent="0.25">
      <c r="A451" s="566" t="s">
        <v>63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26</v>
      </c>
      <c r="Y452" s="550">
        <f t="shared" ref="Y452:Y457" si="55">IFERROR(IF(X452="",0,CEILING((X452/$H452),1)*$H452),"")</f>
        <v>26.400000000000002</v>
      </c>
      <c r="Z452" s="36">
        <f>IFERROR(IF(Y452=0,"",ROUNDUP(Y452/H452,0)*0.01196),"")</f>
        <v>5.9799999999999999E-2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27.77272727272727</v>
      </c>
      <c r="BN452" s="64">
        <f t="shared" ref="BN452:BN457" si="57">IFERROR(Y452*I452/H452,"0")</f>
        <v>28.200000000000003</v>
      </c>
      <c r="BO452" s="64">
        <f t="shared" ref="BO452:BO457" si="58">IFERROR(1/J452*(X452/H452),"0")</f>
        <v>4.7348484848484848E-2</v>
      </c>
      <c r="BP452" s="64">
        <f t="shared" ref="BP452:BP457" si="59">IFERROR(1/J452*(Y452/H452),"0")</f>
        <v>4.807692307692308E-2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4.9242424242424239</v>
      </c>
      <c r="Y458" s="551">
        <f>IFERROR(Y452/H452,"0")+IFERROR(Y453/H453,"0")+IFERROR(Y454/H454,"0")+IFERROR(Y455/H455,"0")+IFERROR(Y456/H456,"0")+IFERROR(Y457/H457,"0")</f>
        <v>5</v>
      </c>
      <c r="Z458" s="551">
        <f>IFERROR(IF(Z452="",0,Z452),"0")+IFERROR(IF(Z453="",0,Z453),"0")+IFERROR(IF(Z454="",0,Z454),"0")+IFERROR(IF(Z455="",0,Z455),"0")+IFERROR(IF(Z456="",0,Z456),"0")+IFERROR(IF(Z457="",0,Z457),"0")</f>
        <v>5.9799999999999999E-2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26</v>
      </c>
      <c r="Y459" s="551">
        <f>IFERROR(SUM(Y452:Y457),"0")</f>
        <v>26.400000000000002</v>
      </c>
      <c r="Z459" s="37"/>
      <c r="AA459" s="552"/>
      <c r="AB459" s="552"/>
      <c r="AC459" s="552"/>
    </row>
    <row r="460" spans="1:68" ht="14.25" customHeight="1" x14ac:dyDescent="0.25">
      <c r="A460" s="566" t="s">
        <v>72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714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714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102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134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731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63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72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40</v>
      </c>
      <c r="Y487" s="550">
        <f>IFERROR(IF(X487="",0,CEILING((X487/$H487),1)*$H487),"")</f>
        <v>45</v>
      </c>
      <c r="Z487" s="36">
        <f>IFERROR(IF(Y487=0,"",ROUNDUP(Y487/H487,0)*0.01898),"")</f>
        <v>9.4899999999999998E-2</v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42.306666666666665</v>
      </c>
      <c r="BN487" s="64">
        <f>IFERROR(Y487*I487/H487,"0")</f>
        <v>47.594999999999999</v>
      </c>
      <c r="BO487" s="64">
        <f>IFERROR(1/J487*(X487/H487),"0")</f>
        <v>6.9444444444444448E-2</v>
      </c>
      <c r="BP487" s="64">
        <f>IFERROR(1/J487*(Y487/H487),"0")</f>
        <v>7.8125E-2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4.4444444444444446</v>
      </c>
      <c r="Y489" s="551">
        <f>IFERROR(Y487/H487,"0")+IFERROR(Y488/H488,"0")</f>
        <v>5</v>
      </c>
      <c r="Z489" s="551">
        <f>IFERROR(IF(Z487="",0,Z487),"0")+IFERROR(IF(Z488="",0,Z488),"0")</f>
        <v>9.4899999999999998E-2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40</v>
      </c>
      <c r="Y490" s="551">
        <f>IFERROR(SUM(Y487:Y488),"0")</f>
        <v>45</v>
      </c>
      <c r="Z490" s="37"/>
      <c r="AA490" s="552"/>
      <c r="AB490" s="552"/>
      <c r="AC490" s="552"/>
    </row>
    <row r="491" spans="1:68" ht="14.25" customHeight="1" x14ac:dyDescent="0.25">
      <c r="A491" s="566" t="s">
        <v>164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753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134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8" t="s">
        <v>756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5923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6047.11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6213.254212847075</v>
      </c>
      <c r="Y502" s="551">
        <f>IFERROR(SUM(BN22:BN498),"0")</f>
        <v>6344.6019999999999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10</v>
      </c>
      <c r="Y503" s="38">
        <f>ROUNDUP(SUM(BP22:BP498),0)</f>
        <v>10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6463.254212847075</v>
      </c>
      <c r="Y504" s="551">
        <f>GrossWeightTotalR+PalletQtyTotalR*25</f>
        <v>6594.6019999999999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904.20913732340364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926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10.926909999999999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250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535</v>
      </c>
      <c r="U508" s="663"/>
      <c r="V508" s="579" t="s">
        <v>591</v>
      </c>
      <c r="W508" s="662"/>
      <c r="X508" s="662"/>
      <c r="Y508" s="663"/>
      <c r="Z508" s="546" t="s">
        <v>647</v>
      </c>
      <c r="AA508" s="579" t="s">
        <v>714</v>
      </c>
      <c r="AB508" s="663"/>
      <c r="AC508" s="52"/>
      <c r="AF508" s="547"/>
    </row>
    <row r="509" spans="1:68" ht="14.25" customHeight="1" thickTop="1" x14ac:dyDescent="0.2">
      <c r="A509" s="626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25.3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10.8</v>
      </c>
      <c r="E511" s="46">
        <f>IFERROR(Y87*1,"0")+IFERROR(Y88*1,"0")+IFERROR(Y89*1,"0")+IFERROR(Y93*1,"0")+IFERROR(Y94*1,"0")+IFERROR(Y95*1,"0")+IFERROR(Y96*1,"0")+IFERROR(Y97*1,"0")</f>
        <v>150.30000000000001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317.70000000000005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208.44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1182.3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60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189.75000000000003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3426</v>
      </c>
      <c r="U511" s="46">
        <f>IFERROR(Y367*1,"0")+IFERROR(Y368*1,"0")+IFERROR(Y369*1,"0")+IFERROR(Y373*1,"0")+IFERROR(Y377*1,"0")+IFERROR(Y378*1,"0")+IFERROR(Y382*1,"0")</f>
        <v>207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43.2</v>
      </c>
      <c r="W511" s="46">
        <f>IFERROR(Y407*1,"0")+IFERROR(Y411*1,"0")+IFERROR(Y412*1,"0")+IFERROR(Y413*1,"0")+IFERROR(Y414*1,"0")</f>
        <v>48.6</v>
      </c>
      <c r="X511" s="46">
        <f>IFERROR(Y419*1,"0")</f>
        <v>6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126.72000000000001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45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2025-09-05T07:19:37Z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