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FA05DB8A-1CC3-4F4F-A301-7B27CF5E3A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4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Y175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9" i="1" s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G511" i="1" s="1"/>
  <c r="P128" i="1"/>
  <c r="X125" i="1"/>
  <c r="X124" i="1"/>
  <c r="BO123" i="1"/>
  <c r="BM123" i="1"/>
  <c r="Y123" i="1"/>
  <c r="Y125" i="1" s="1"/>
  <c r="P123" i="1"/>
  <c r="BP122" i="1"/>
  <c r="BO122" i="1"/>
  <c r="BN122" i="1"/>
  <c r="BM122" i="1"/>
  <c r="Z122" i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3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Y70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BP74" i="1"/>
  <c r="BN74" i="1"/>
  <c r="Z74" i="1"/>
  <c r="Z78" i="1" s="1"/>
  <c r="Y78" i="1"/>
  <c r="BP82" i="1"/>
  <c r="BN82" i="1"/>
  <c r="Z82" i="1"/>
  <c r="Z83" i="1" s="1"/>
  <c r="Y84" i="1"/>
  <c r="E511" i="1"/>
  <c r="Y91" i="1"/>
  <c r="Y90" i="1"/>
  <c r="BP87" i="1"/>
  <c r="BN87" i="1"/>
  <c r="Z87" i="1"/>
  <c r="H9" i="1"/>
  <c r="B511" i="1"/>
  <c r="X502" i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BN41" i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Y65" i="1"/>
  <c r="Z62" i="1"/>
  <c r="Z64" i="1" s="1"/>
  <c r="BN62" i="1"/>
  <c r="Y64" i="1"/>
  <c r="Z70" i="1"/>
  <c r="BP68" i="1"/>
  <c r="BN68" i="1"/>
  <c r="Z68" i="1"/>
  <c r="Y79" i="1"/>
  <c r="BP76" i="1"/>
  <c r="BN76" i="1"/>
  <c r="Z76" i="1"/>
  <c r="BP89" i="1"/>
  <c r="BN89" i="1"/>
  <c r="Z89" i="1"/>
  <c r="Z124" i="1"/>
  <c r="Z151" i="1"/>
  <c r="Z94" i="1"/>
  <c r="Z98" i="1" s="1"/>
  <c r="BN94" i="1"/>
  <c r="BP94" i="1"/>
  <c r="Z96" i="1"/>
  <c r="BN96" i="1"/>
  <c r="F511" i="1"/>
  <c r="Z103" i="1"/>
  <c r="Z106" i="1" s="1"/>
  <c r="BN103" i="1"/>
  <c r="BP103" i="1"/>
  <c r="Z105" i="1"/>
  <c r="BN105" i="1"/>
  <c r="Y106" i="1"/>
  <c r="Z109" i="1"/>
  <c r="BN109" i="1"/>
  <c r="BP109" i="1"/>
  <c r="Z111" i="1"/>
  <c r="BN111" i="1"/>
  <c r="Y112" i="1"/>
  <c r="Z115" i="1"/>
  <c r="BN115" i="1"/>
  <c r="BP115" i="1"/>
  <c r="Z117" i="1"/>
  <c r="BN117" i="1"/>
  <c r="Y120" i="1"/>
  <c r="Z123" i="1"/>
  <c r="BN123" i="1"/>
  <c r="BP123" i="1"/>
  <c r="Z128" i="1"/>
  <c r="Z130" i="1" s="1"/>
  <c r="BN128" i="1"/>
  <c r="BP128" i="1"/>
  <c r="Y131" i="1"/>
  <c r="Z134" i="1"/>
  <c r="Z135" i="1" s="1"/>
  <c r="BN134" i="1"/>
  <c r="BP134" i="1"/>
  <c r="Z138" i="1"/>
  <c r="Z140" i="1" s="1"/>
  <c r="BN138" i="1"/>
  <c r="BP138" i="1"/>
  <c r="Y141" i="1"/>
  <c r="H511" i="1"/>
  <c r="Y146" i="1"/>
  <c r="Z149" i="1"/>
  <c r="BN149" i="1"/>
  <c r="BP149" i="1"/>
  <c r="I511" i="1"/>
  <c r="Y158" i="1"/>
  <c r="Z161" i="1"/>
  <c r="Z169" i="1" s="1"/>
  <c r="BN161" i="1"/>
  <c r="BP161" i="1"/>
  <c r="Z163" i="1"/>
  <c r="BN163" i="1"/>
  <c r="Z165" i="1"/>
  <c r="BN165" i="1"/>
  <c r="Z167" i="1"/>
  <c r="BN167" i="1"/>
  <c r="Z173" i="1"/>
  <c r="Z175" i="1" s="1"/>
  <c r="BN173" i="1"/>
  <c r="BP173" i="1"/>
  <c r="J511" i="1"/>
  <c r="Z184" i="1"/>
  <c r="Z185" i="1" s="1"/>
  <c r="BN184" i="1"/>
  <c r="BP184" i="1"/>
  <c r="Y185" i="1"/>
  <c r="Z188" i="1"/>
  <c r="Z190" i="1" s="1"/>
  <c r="BN188" i="1"/>
  <c r="BP188" i="1"/>
  <c r="Y191" i="1"/>
  <c r="Z194" i="1"/>
  <c r="Z201" i="1" s="1"/>
  <c r="BN194" i="1"/>
  <c r="BP194" i="1"/>
  <c r="Z196" i="1"/>
  <c r="BN196" i="1"/>
  <c r="Z198" i="1"/>
  <c r="BN198" i="1"/>
  <c r="Z200" i="1"/>
  <c r="BN200" i="1"/>
  <c r="Z204" i="1"/>
  <c r="BN204" i="1"/>
  <c r="BP204" i="1"/>
  <c r="Z206" i="1"/>
  <c r="BN206" i="1"/>
  <c r="Z208" i="1"/>
  <c r="BN208" i="1"/>
  <c r="BP209" i="1"/>
  <c r="BN209" i="1"/>
  <c r="Z209" i="1"/>
  <c r="Y213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O511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Y130" i="1"/>
  <c r="BP211" i="1"/>
  <c r="BN211" i="1"/>
  <c r="Z211" i="1"/>
  <c r="BP224" i="1"/>
  <c r="BN224" i="1"/>
  <c r="Z224" i="1"/>
  <c r="BP227" i="1"/>
  <c r="BN227" i="1"/>
  <c r="Z227" i="1"/>
  <c r="Z255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Y504" i="1" l="1"/>
  <c r="Z213" i="1"/>
  <c r="X504" i="1"/>
  <c r="Z90" i="1"/>
  <c r="Z473" i="1"/>
  <c r="Z398" i="1"/>
  <c r="Z415" i="1"/>
  <c r="Z303" i="1"/>
  <c r="Z293" i="1"/>
  <c r="Z317" i="1"/>
  <c r="Z311" i="1"/>
  <c r="Z270" i="1"/>
  <c r="Z231" i="1"/>
  <c r="Z119" i="1"/>
  <c r="Z112" i="1"/>
  <c r="Z44" i="1"/>
  <c r="Z506" i="1" s="1"/>
  <c r="Y501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<sst xmlns="http://schemas.openxmlformats.org/spreadsheetml/2006/main" count="2209" uniqueCount="805">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</sst>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45908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/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19</v>
      </c>
      <c r="Q8" s="680">
        <v>0.41666666666666669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20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21</v>
      </c>
      <c r="Q10" s="721"/>
      <c r="R10" s="722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9" t="s">
        <v>27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8" t="s">
        <v>37</v>
      </c>
      <c r="D17" s="596" t="s">
        <v>38</v>
      </c>
      <c r="E17" s="651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50"/>
      <c r="R17" s="650"/>
      <c r="S17" s="650"/>
      <c r="T17" s="651"/>
      <c r="U17" s="876" t="s">
        <v>50</v>
      </c>
      <c r="V17" s="594"/>
      <c r="W17" s="596" t="s">
        <v>51</v>
      </c>
      <c r="X17" s="596" t="s">
        <v>52</v>
      </c>
      <c r="Y17" s="874" t="s">
        <v>53</v>
      </c>
      <c r="Z17" s="784" t="s">
        <v>54</v>
      </c>
      <c r="AA17" s="763" t="s">
        <v>55</v>
      </c>
      <c r="AB17" s="763" t="s">
        <v>56</v>
      </c>
      <c r="AC17" s="763" t="s">
        <v>57</v>
      </c>
      <c r="AD17" s="763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63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72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94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102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319</v>
      </c>
      <c r="Y41" s="550">
        <f>IFERROR(IF(X41="",0,CEILING((X41/$H41),1)*$H41),"")</f>
        <v>324</v>
      </c>
      <c r="Z41" s="36">
        <f>IFERROR(IF(Y41=0,"",ROUNDUP(Y41/H41,0)*0.01898),"")</f>
        <v>0.56940000000000002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331.84861111111104</v>
      </c>
      <c r="BN41" s="64">
        <f>IFERROR(Y41*I41/H41,"0")</f>
        <v>337.04999999999995</v>
      </c>
      <c r="BO41" s="64">
        <f>IFERROR(1/J41*(X41/H41),"0")</f>
        <v>0.46151620370370366</v>
      </c>
      <c r="BP41" s="64">
        <f>IFERROR(1/J41*(Y41/H41),"0")</f>
        <v>0.46874999999999994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80</v>
      </c>
      <c r="Y43" s="550">
        <f>IFERROR(IF(X43="",0,CEILING((X43/$H43),1)*$H43),"")</f>
        <v>81.400000000000006</v>
      </c>
      <c r="Z43" s="36">
        <f>IFERROR(IF(Y43=0,"",ROUNDUP(Y43/H43,0)*0.00902),"")</f>
        <v>0.19844000000000001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84.540540540540533</v>
      </c>
      <c r="BN43" s="64">
        <f>IFERROR(Y43*I43/H43,"0")</f>
        <v>86.02000000000001</v>
      </c>
      <c r="BO43" s="64">
        <f>IFERROR(1/J43*(X43/H43),"0")</f>
        <v>0.16380016380016379</v>
      </c>
      <c r="BP43" s="64">
        <f>IFERROR(1/J43*(Y43/H43),"0")</f>
        <v>0.16666666666666669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51.158658658658652</v>
      </c>
      <c r="Y44" s="551">
        <f>IFERROR(Y41/H41,"0")+IFERROR(Y42/H42,"0")+IFERROR(Y43/H43,"0")</f>
        <v>52</v>
      </c>
      <c r="Z44" s="551">
        <f>IFERROR(IF(Z41="",0,Z41),"0")+IFERROR(IF(Z42="",0,Z42),"0")+IFERROR(IF(Z43="",0,Z43),"0")</f>
        <v>0.76784000000000008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399</v>
      </c>
      <c r="Y45" s="551">
        <f>IFERROR(SUM(Y41:Y43),"0")</f>
        <v>405.4</v>
      </c>
      <c r="Z45" s="37"/>
      <c r="AA45" s="552"/>
      <c r="AB45" s="552"/>
      <c r="AC45" s="552"/>
    </row>
    <row r="46" spans="1:68" ht="14.25" customHeight="1" x14ac:dyDescent="0.25">
      <c r="A46" s="566" t="s">
        <v>72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102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48</v>
      </c>
      <c r="Y52" s="550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49.864285714285721</v>
      </c>
      <c r="BN52" s="64">
        <f t="shared" ref="BN52:BN57" si="8">IFERROR(Y52*I52/H52,"0")</f>
        <v>58.174999999999997</v>
      </c>
      <c r="BO52" s="64">
        <f t="shared" ref="BO52:BO57" si="9">IFERROR(1/J52*(X52/H52),"0")</f>
        <v>6.6964285714285712E-2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4.2857142857142856</v>
      </c>
      <c r="Y58" s="551">
        <f>IFERROR(Y52/H52,"0")+IFERROR(Y53/H53,"0")+IFERROR(Y54/H54,"0")+IFERROR(Y55/H55,"0")+IFERROR(Y56/H56,"0")+IFERROR(Y57/H57,"0")</f>
        <v>5</v>
      </c>
      <c r="Z58" s="551">
        <f>IFERROR(IF(Z52="",0,Z52),"0")+IFERROR(IF(Z53="",0,Z53),"0")+IFERROR(IF(Z54="",0,Z54),"0")+IFERROR(IF(Z55="",0,Z55),"0")+IFERROR(IF(Z56="",0,Z56),"0")+IFERROR(IF(Z57="",0,Z57),"0")</f>
        <v>9.4899999999999998E-2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48</v>
      </c>
      <c r="Y59" s="551">
        <f>IFERROR(SUM(Y52:Y57),"0")</f>
        <v>56</v>
      </c>
      <c r="Z59" s="37"/>
      <c r="AA59" s="552"/>
      <c r="AB59" s="552"/>
      <c r="AC59" s="552"/>
    </row>
    <row r="60" spans="1:68" ht="14.25" customHeight="1" x14ac:dyDescent="0.25">
      <c r="A60" s="566" t="s">
        <v>134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6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6.2416666666666663</v>
      </c>
      <c r="BN61" s="64">
        <f>IFERROR(Y61*I61/H61,"0")</f>
        <v>11.234999999999999</v>
      </c>
      <c r="BO61" s="64">
        <f>IFERROR(1/J61*(X61/H61),"0")</f>
        <v>8.6805555555555542E-3</v>
      </c>
      <c r="BP61" s="64">
        <f>IFERROR(1/J61*(Y61/H61),"0")</f>
        <v>1.5625E-2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0.55555555555555547</v>
      </c>
      <c r="Y64" s="551">
        <f>IFERROR(Y61/H61,"0")+IFERROR(Y62/H62,"0")+IFERROR(Y63/H63,"0")</f>
        <v>1</v>
      </c>
      <c r="Z64" s="551">
        <f>IFERROR(IF(Z61="",0,Z61),"0")+IFERROR(IF(Z62="",0,Z62),"0")+IFERROR(IF(Z63="",0,Z63),"0")</f>
        <v>1.898E-2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6</v>
      </c>
      <c r="Y65" s="551">
        <f>IFERROR(SUM(Y61:Y63),"0")</f>
        <v>10.8</v>
      </c>
      <c r="Z65" s="37"/>
      <c r="AA65" s="552"/>
      <c r="AB65" s="552"/>
      <c r="AC65" s="552"/>
    </row>
    <row r="66" spans="1:68" ht="14.25" customHeight="1" x14ac:dyDescent="0.25">
      <c r="A66" s="566" t="s">
        <v>63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72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4</v>
      </c>
      <c r="Y74" s="550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4.2071428571428573</v>
      </c>
      <c r="BN74" s="64">
        <f>IFERROR(Y74*I74/H74,"0")</f>
        <v>8.8350000000000009</v>
      </c>
      <c r="BO74" s="64">
        <f>IFERROR(1/J74*(X74/H74),"0")</f>
        <v>7.4404761904761901E-3</v>
      </c>
      <c r="BP74" s="64">
        <f>IFERROR(1/J74*(Y74/H74),"0")</f>
        <v>1.5625E-2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0.47619047619047616</v>
      </c>
      <c r="Y78" s="551">
        <f>IFERROR(Y73/H73,"0")+IFERROR(Y74/H74,"0")+IFERROR(Y75/H75,"0")+IFERROR(Y76/H76,"0")+IFERROR(Y77/H77,"0")</f>
        <v>1</v>
      </c>
      <c r="Z78" s="551">
        <f>IFERROR(IF(Z73="",0,Z73),"0")+IFERROR(IF(Z74="",0,Z74),"0")+IFERROR(IF(Z75="",0,Z75),"0")+IFERROR(IF(Z76="",0,Z76),"0")+IFERROR(IF(Z77="",0,Z77),"0")</f>
        <v>1.898E-2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4</v>
      </c>
      <c r="Y79" s="551">
        <f>IFERROR(SUM(Y73:Y77),"0")</f>
        <v>8.4</v>
      </c>
      <c r="Z79" s="37"/>
      <c r="AA79" s="552"/>
      <c r="AB79" s="552"/>
      <c r="AC79" s="552"/>
    </row>
    <row r="80" spans="1:68" ht="14.25" customHeight="1" x14ac:dyDescent="0.25">
      <c r="A80" s="566" t="s">
        <v>164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111</v>
      </c>
      <c r="Y81" s="550">
        <f>IFERROR(IF(X81="",0,CEILING((X81/$H81),1)*$H81),"")</f>
        <v>117</v>
      </c>
      <c r="Z81" s="36">
        <f>IFERROR(IF(Y81=0,"",ROUNDUP(Y81/H81,0)*0.01898),"")</f>
        <v>0.28470000000000001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117.1903846153846</v>
      </c>
      <c r="BN81" s="64">
        <f>IFERROR(Y81*I81/H81,"0")</f>
        <v>123.52499999999999</v>
      </c>
      <c r="BO81" s="64">
        <f>IFERROR(1/J81*(X81/H81),"0")</f>
        <v>0.22235576923076925</v>
      </c>
      <c r="BP81" s="64">
        <f>IFERROR(1/J81*(Y81/H81),"0")</f>
        <v>0.234375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14.230769230769232</v>
      </c>
      <c r="Y83" s="551">
        <f>IFERROR(Y81/H81,"0")+IFERROR(Y82/H82,"0")</f>
        <v>15</v>
      </c>
      <c r="Z83" s="551">
        <f>IFERROR(IF(Z81="",0,Z81),"0")+IFERROR(IF(Z82="",0,Z82),"0")</f>
        <v>0.28470000000000001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111</v>
      </c>
      <c r="Y84" s="551">
        <f>IFERROR(SUM(Y81:Y82),"0")</f>
        <v>117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102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149</v>
      </c>
      <c r="Y89" s="550">
        <f>IFERROR(IF(X89="",0,CEILING((X89/$H89),1)*$H89),"")</f>
        <v>153</v>
      </c>
      <c r="Z89" s="36">
        <f>IFERROR(IF(Y89=0,"",ROUNDUP(Y89/H89,0)*0.00902),"")</f>
        <v>0.30668000000000001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155.95333333333332</v>
      </c>
      <c r="BN89" s="64">
        <f>IFERROR(Y89*I89/H89,"0")</f>
        <v>160.13999999999999</v>
      </c>
      <c r="BO89" s="64">
        <f>IFERROR(1/J89*(X89/H89),"0")</f>
        <v>0.25084175084175087</v>
      </c>
      <c r="BP89" s="64">
        <f>IFERROR(1/J89*(Y89/H89),"0")</f>
        <v>0.25757575757575757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33.111111111111114</v>
      </c>
      <c r="Y90" s="551">
        <f>IFERROR(Y87/H87,"0")+IFERROR(Y88/H88,"0")+IFERROR(Y89/H89,"0")</f>
        <v>34</v>
      </c>
      <c r="Z90" s="551">
        <f>IFERROR(IF(Z87="",0,Z87),"0")+IFERROR(IF(Z88="",0,Z88),"0")+IFERROR(IF(Z89="",0,Z89),"0")</f>
        <v>0.30668000000000001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149</v>
      </c>
      <c r="Y91" s="551">
        <f>IFERROR(SUM(Y87:Y89),"0")</f>
        <v>153</v>
      </c>
      <c r="Z91" s="37"/>
      <c r="AA91" s="552"/>
      <c r="AB91" s="552"/>
      <c r="AC91" s="552"/>
    </row>
    <row r="92" spans="1:68" ht="14.25" customHeight="1" x14ac:dyDescent="0.25">
      <c r="A92" s="566" t="s">
        <v>72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5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82</v>
      </c>
      <c r="Y93" s="550">
        <f>IFERROR(IF(X93="",0,CEILING((X93/$H93),1)*$H93),"")</f>
        <v>89.1</v>
      </c>
      <c r="Z93" s="36">
        <f>IFERROR(IF(Y93=0,"",ROUNDUP(Y93/H93,0)*0.01898),"")</f>
        <v>0.20877999999999999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87.254074074074083</v>
      </c>
      <c r="BN93" s="64">
        <f>IFERROR(Y93*I93/H93,"0")</f>
        <v>94.808999999999983</v>
      </c>
      <c r="BO93" s="64">
        <f>IFERROR(1/J93*(X93/H93),"0")</f>
        <v>0.15817901234567902</v>
      </c>
      <c r="BP93" s="64">
        <f>IFERROR(1/J93*(Y93/H93),"0")</f>
        <v>0.171875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140</v>
      </c>
      <c r="Y95" s="550">
        <f>IFERROR(IF(X95="",0,CEILING((X95/$H95),1)*$H95),"")</f>
        <v>140.4</v>
      </c>
      <c r="Z95" s="36">
        <f>IFERROR(IF(Y95=0,"",ROUNDUP(Y95/H95,0)*0.00651),"")</f>
        <v>0.33851999999999999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153.06666666666663</v>
      </c>
      <c r="BN95" s="64">
        <f>IFERROR(Y95*I95/H95,"0")</f>
        <v>153.50399999999999</v>
      </c>
      <c r="BO95" s="64">
        <f>IFERROR(1/J95*(X95/H95),"0")</f>
        <v>0.28490028490028491</v>
      </c>
      <c r="BP95" s="64">
        <f>IFERROR(1/J95*(Y95/H95),"0")</f>
        <v>0.28571428571428575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61.975308641975303</v>
      </c>
      <c r="Y98" s="551">
        <f>IFERROR(Y93/H93,"0")+IFERROR(Y94/H94,"0")+IFERROR(Y95/H95,"0")+IFERROR(Y96/H96,"0")+IFERROR(Y97/H97,"0")</f>
        <v>63</v>
      </c>
      <c r="Z98" s="551">
        <f>IFERROR(IF(Z93="",0,Z93),"0")+IFERROR(IF(Z94="",0,Z94),"0")+IFERROR(IF(Z95="",0,Z95),"0")+IFERROR(IF(Z96="",0,Z96),"0")+IFERROR(IF(Z97="",0,Z97),"0")</f>
        <v>0.54730000000000001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222</v>
      </c>
      <c r="Y99" s="551">
        <f>IFERROR(SUM(Y93:Y97),"0")</f>
        <v>229.5</v>
      </c>
      <c r="Z99" s="37"/>
      <c r="AA99" s="552"/>
      <c r="AB99" s="552"/>
      <c r="AC99" s="552"/>
    </row>
    <row r="100" spans="1:68" ht="16.5" customHeight="1" x14ac:dyDescent="0.25">
      <c r="A100" s="577" t="s">
        <v>193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102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customHeight="1" x14ac:dyDescent="0.25">
      <c r="A108" s="566" t="s">
        <v>134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72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243</v>
      </c>
      <c r="Y115" s="550">
        <f>IFERROR(IF(X115="",0,CEILING((X115/$H115),1)*$H115),"")</f>
        <v>243</v>
      </c>
      <c r="Z115" s="36">
        <f>IFERROR(IF(Y115=0,"",ROUNDUP(Y115/H115,0)*0.01898),"")</f>
        <v>0.56940000000000002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258.39</v>
      </c>
      <c r="BN115" s="64">
        <f>IFERROR(Y115*I115/H115,"0")</f>
        <v>258.39</v>
      </c>
      <c r="BO115" s="64">
        <f>IFERROR(1/J115*(X115/H115),"0")</f>
        <v>0.46875</v>
      </c>
      <c r="BP115" s="64">
        <f>IFERROR(1/J115*(Y115/H115),"0")</f>
        <v>0.46875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216</v>
      </c>
      <c r="Y117" s="550">
        <f>IFERROR(IF(X117="",0,CEILING((X117/$H117),1)*$H117),"")</f>
        <v>216</v>
      </c>
      <c r="Z117" s="36">
        <f>IFERROR(IF(Y117=0,"",ROUNDUP(Y117/H117,0)*0.00651),"")</f>
        <v>0.52080000000000004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236.15999999999997</v>
      </c>
      <c r="BN117" s="64">
        <f>IFERROR(Y117*I117/H117,"0")</f>
        <v>236.15999999999997</v>
      </c>
      <c r="BO117" s="64">
        <f>IFERROR(1/J117*(X117/H117),"0")</f>
        <v>0.43956043956043961</v>
      </c>
      <c r="BP117" s="64">
        <f>IFERROR(1/J117*(Y117/H117),"0")</f>
        <v>0.43956043956043961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110</v>
      </c>
      <c r="Y119" s="551">
        <f>IFERROR(Y115/H115,"0")+IFERROR(Y116/H116,"0")+IFERROR(Y117/H117,"0")+IFERROR(Y118/H118,"0")</f>
        <v>110</v>
      </c>
      <c r="Z119" s="551">
        <f>IFERROR(IF(Z115="",0,Z115),"0")+IFERROR(IF(Z116="",0,Z116),"0")+IFERROR(IF(Z117="",0,Z117),"0")+IFERROR(IF(Z118="",0,Z118),"0")</f>
        <v>1.0902000000000001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459</v>
      </c>
      <c r="Y120" s="551">
        <f>IFERROR(SUM(Y115:Y118),"0")</f>
        <v>459</v>
      </c>
      <c r="Z120" s="37"/>
      <c r="AA120" s="552"/>
      <c r="AB120" s="552"/>
      <c r="AC120" s="552"/>
    </row>
    <row r="121" spans="1:68" ht="14.25" customHeight="1" x14ac:dyDescent="0.25">
      <c r="A121" s="566" t="s">
        <v>164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226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102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63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72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100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102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63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250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251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134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63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98</v>
      </c>
      <c r="Y160" s="550">
        <f t="shared" ref="Y160:Y168" si="11">IFERROR(IF(X160="",0,CEILING((X160/$H160),1)*$H160),"")</f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104.3</v>
      </c>
      <c r="BN160" s="64">
        <f t="shared" ref="BN160:BN168" si="13">IFERROR(Y160*I160/H160,"0")</f>
        <v>107.28</v>
      </c>
      <c r="BO160" s="64">
        <f t="shared" ref="BO160:BO168" si="14">IFERROR(1/J160*(X160/H160),"0")</f>
        <v>0.17676767676767677</v>
      </c>
      <c r="BP160" s="64">
        <f t="shared" ref="BP160:BP168" si="15">IFERROR(1/J160*(Y160/H160),"0")</f>
        <v>0.18181818181818182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154</v>
      </c>
      <c r="Y162" s="550">
        <f t="shared" si="11"/>
        <v>155.4</v>
      </c>
      <c r="Z162" s="36">
        <f>IFERROR(IF(Y162=0,"",ROUNDUP(Y162/H162,0)*0.00902),"")</f>
        <v>0.33374000000000004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161.69999999999999</v>
      </c>
      <c r="BN162" s="64">
        <f t="shared" si="13"/>
        <v>163.17000000000002</v>
      </c>
      <c r="BO162" s="64">
        <f t="shared" si="14"/>
        <v>0.27777777777777779</v>
      </c>
      <c r="BP162" s="64">
        <f t="shared" si="15"/>
        <v>0.28030303030303033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64</v>
      </c>
      <c r="Y163" s="550">
        <f t="shared" si="11"/>
        <v>65.100000000000009</v>
      </c>
      <c r="Z163" s="36">
        <f>IFERROR(IF(Y163=0,"",ROUNDUP(Y163/H163,0)*0.00502),"")</f>
        <v>0.15562000000000001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67.961904761904762</v>
      </c>
      <c r="BN163" s="64">
        <f t="shared" si="13"/>
        <v>69.13000000000001</v>
      </c>
      <c r="BO163" s="64">
        <f t="shared" si="14"/>
        <v>0.13024013024013026</v>
      </c>
      <c r="BP163" s="64">
        <f t="shared" si="15"/>
        <v>0.13247863247863251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41</v>
      </c>
      <c r="Y165" s="550">
        <f t="shared" si="11"/>
        <v>41.4</v>
      </c>
      <c r="Z165" s="36">
        <f>IFERROR(IF(Y165=0,"",ROUNDUP(Y165/H165,0)*0.00502),"")</f>
        <v>0.11546000000000001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43.961111111111109</v>
      </c>
      <c r="BN165" s="64">
        <f t="shared" si="13"/>
        <v>44.39</v>
      </c>
      <c r="BO165" s="64">
        <f t="shared" si="14"/>
        <v>9.7340930674264026E-2</v>
      </c>
      <c r="BP165" s="64">
        <f t="shared" si="15"/>
        <v>9.8290598290598302E-2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146</v>
      </c>
      <c r="Y166" s="550">
        <f t="shared" si="11"/>
        <v>147</v>
      </c>
      <c r="Z166" s="36">
        <f>IFERROR(IF(Y166=0,"",ROUNDUP(Y166/H166,0)*0.00502),"")</f>
        <v>0.35139999999999999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152.95238095238096</v>
      </c>
      <c r="BN166" s="64">
        <f t="shared" si="13"/>
        <v>154</v>
      </c>
      <c r="BO166" s="64">
        <f t="shared" si="14"/>
        <v>0.29711029711029713</v>
      </c>
      <c r="BP166" s="64">
        <f t="shared" si="15"/>
        <v>0.29914529914529919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182.77777777777777</v>
      </c>
      <c r="Y169" s="551">
        <f>IFERROR(Y160/H160,"0")+IFERROR(Y161/H161,"0")+IFERROR(Y162/H162,"0")+IFERROR(Y163/H163,"0")+IFERROR(Y164/H164,"0")+IFERROR(Y165/H165,"0")+IFERROR(Y166/H166,"0")+IFERROR(Y167/H167,"0")+IFERROR(Y168/H168,"0")</f>
        <v>185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1.1727000000000001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503</v>
      </c>
      <c r="Y170" s="551">
        <f>IFERROR(SUM(Y160:Y168),"0")</f>
        <v>509.70000000000005</v>
      </c>
      <c r="Z170" s="37"/>
      <c r="AA170" s="552"/>
      <c r="AB170" s="552"/>
      <c r="AC170" s="552"/>
    </row>
    <row r="171" spans="1:68" ht="14.25" customHeight="1" x14ac:dyDescent="0.25">
      <c r="A171" s="566" t="s">
        <v>94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288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291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102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134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9">
        <v>23</v>
      </c>
      <c r="Y189" s="550">
        <f>IFERROR(IF(X189="",0,CEILING((X189/$H189),1)*$H189),"")</f>
        <v>23.1</v>
      </c>
      <c r="Z189" s="36">
        <f>IFERROR(IF(Y189=0,"",ROUNDUP(Y189/H189,0)*0.00651),"")</f>
        <v>7.1610000000000007E-2</v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24.971428571428568</v>
      </c>
      <c r="BN189" s="64">
        <f>IFERROR(Y189*I189/H189,"0")</f>
        <v>25.08</v>
      </c>
      <c r="BO189" s="64">
        <f>IFERROR(1/J189*(X189/H189),"0")</f>
        <v>6.0177917320774467E-2</v>
      </c>
      <c r="BP189" s="64">
        <f>IFERROR(1/J189*(Y189/H189),"0")</f>
        <v>6.0439560439560447E-2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10.952380952380953</v>
      </c>
      <c r="Y190" s="551">
        <f>IFERROR(Y188/H188,"0")+IFERROR(Y189/H189,"0")</f>
        <v>11</v>
      </c>
      <c r="Z190" s="551">
        <f>IFERROR(IF(Z188="",0,Z188),"0")+IFERROR(IF(Z189="",0,Z189),"0")</f>
        <v>7.1610000000000007E-2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23</v>
      </c>
      <c r="Y191" s="551">
        <f>IFERROR(SUM(Y188:Y189),"0")</f>
        <v>23.1</v>
      </c>
      <c r="Z191" s="37"/>
      <c r="AA191" s="552"/>
      <c r="AB191" s="552"/>
      <c r="AC191" s="552"/>
    </row>
    <row r="192" spans="1:68" ht="14.25" customHeight="1" x14ac:dyDescent="0.25">
      <c r="A192" s="566" t="s">
        <v>63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529</v>
      </c>
      <c r="Y193" s="550">
        <f t="shared" ref="Y193:Y200" si="16">IFERROR(IF(X193="",0,CEILING((X193/$H193),1)*$H193),"")</f>
        <v>529.20000000000005</v>
      </c>
      <c r="Z193" s="36">
        <f>IFERROR(IF(Y193=0,"",ROUNDUP(Y193/H193,0)*0.00902),"")</f>
        <v>0.88396000000000008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549.57222222222219</v>
      </c>
      <c r="BN193" s="64">
        <f t="shared" ref="BN193:BN200" si="18">IFERROR(Y193*I193/H193,"0")</f>
        <v>549.78</v>
      </c>
      <c r="BO193" s="64">
        <f t="shared" ref="BO193:BO200" si="19">IFERROR(1/J193*(X193/H193),"0")</f>
        <v>0.74214365881032551</v>
      </c>
      <c r="BP193" s="64">
        <f t="shared" ref="BP193:BP200" si="20">IFERROR(1/J193*(Y193/H193),"0")</f>
        <v>0.74242424242424243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382</v>
      </c>
      <c r="Y194" s="550">
        <f t="shared" si="16"/>
        <v>383.40000000000003</v>
      </c>
      <c r="Z194" s="36">
        <f>IFERROR(IF(Y194=0,"",ROUNDUP(Y194/H194,0)*0.00902),"")</f>
        <v>0.64041999999999999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396.85555555555555</v>
      </c>
      <c r="BN194" s="64">
        <f t="shared" si="18"/>
        <v>398.31</v>
      </c>
      <c r="BO194" s="64">
        <f t="shared" si="19"/>
        <v>0.5359147025813692</v>
      </c>
      <c r="BP194" s="64">
        <f t="shared" si="20"/>
        <v>0.53787878787878785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267</v>
      </c>
      <c r="Y196" s="550">
        <f t="shared" si="16"/>
        <v>270</v>
      </c>
      <c r="Z196" s="36">
        <f>IFERROR(IF(Y196=0,"",ROUNDUP(Y196/H196,0)*0.00902),"")</f>
        <v>0.45100000000000001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277.38333333333333</v>
      </c>
      <c r="BN196" s="64">
        <f t="shared" si="18"/>
        <v>280.5</v>
      </c>
      <c r="BO196" s="64">
        <f t="shared" si="19"/>
        <v>0.37457912457912457</v>
      </c>
      <c r="BP196" s="64">
        <f t="shared" si="20"/>
        <v>0.37878787878787878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47</v>
      </c>
      <c r="Y197" s="550">
        <f t="shared" si="16"/>
        <v>48.6</v>
      </c>
      <c r="Z197" s="36">
        <f>IFERROR(IF(Y197=0,"",ROUNDUP(Y197/H197,0)*0.00502),"")</f>
        <v>0.13553999999999999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50.394444444444439</v>
      </c>
      <c r="BN197" s="64">
        <f t="shared" si="18"/>
        <v>52.11</v>
      </c>
      <c r="BO197" s="64">
        <f t="shared" si="19"/>
        <v>0.11158594491927826</v>
      </c>
      <c r="BP197" s="64">
        <f t="shared" si="20"/>
        <v>0.11538461538461539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45</v>
      </c>
      <c r="Y198" s="550">
        <f t="shared" si="16"/>
        <v>45</v>
      </c>
      <c r="Z198" s="36">
        <f>IFERROR(IF(Y198=0,"",ROUNDUP(Y198/H198,0)*0.00502),"")</f>
        <v>0.1255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47.5</v>
      </c>
      <c r="BN198" s="64">
        <f t="shared" si="18"/>
        <v>47.5</v>
      </c>
      <c r="BO198" s="64">
        <f t="shared" si="19"/>
        <v>0.10683760683760685</v>
      </c>
      <c r="BP198" s="64">
        <f t="shared" si="20"/>
        <v>0.10683760683760685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66</v>
      </c>
      <c r="Y200" s="550">
        <f t="shared" si="16"/>
        <v>66.600000000000009</v>
      </c>
      <c r="Z200" s="36">
        <f>IFERROR(IF(Y200=0,"",ROUNDUP(Y200/H200,0)*0.00502),"")</f>
        <v>0.18574000000000002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69.666666666666657</v>
      </c>
      <c r="BN200" s="64">
        <f t="shared" si="18"/>
        <v>70.3</v>
      </c>
      <c r="BO200" s="64">
        <f t="shared" si="19"/>
        <v>0.15669515669515671</v>
      </c>
      <c r="BP200" s="64">
        <f t="shared" si="20"/>
        <v>0.15811965811965817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305.92592592592592</v>
      </c>
      <c r="Y201" s="551">
        <f>IFERROR(Y193/H193,"0")+IFERROR(Y194/H194,"0")+IFERROR(Y195/H195,"0")+IFERROR(Y196/H196,"0")+IFERROR(Y197/H197,"0")+IFERROR(Y198/H198,"0")+IFERROR(Y199/H199,"0")+IFERROR(Y200/H200,"0")</f>
        <v>308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2.4221600000000003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1336</v>
      </c>
      <c r="Y202" s="551">
        <f>IFERROR(SUM(Y193:Y200),"0")</f>
        <v>1342.8</v>
      </c>
      <c r="Z202" s="37"/>
      <c r="AA202" s="552"/>
      <c r="AB202" s="552"/>
      <c r="AC202" s="552"/>
    </row>
    <row r="203" spans="1:68" ht="14.25" customHeight="1" x14ac:dyDescent="0.25">
      <c r="A203" s="566" t="s">
        <v>72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391</v>
      </c>
      <c r="Y206" s="550">
        <f t="shared" si="21"/>
        <v>391.49999999999994</v>
      </c>
      <c r="Z206" s="36">
        <f>IFERROR(IF(Y206=0,"",ROUNDUP(Y206/H206,0)*0.01898),"")</f>
        <v>0.85409999999999997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414.32517241379315</v>
      </c>
      <c r="BN206" s="64">
        <f t="shared" si="23"/>
        <v>414.8549999999999</v>
      </c>
      <c r="BO206" s="64">
        <f t="shared" si="24"/>
        <v>0.70222701149425293</v>
      </c>
      <c r="BP206" s="64">
        <f t="shared" si="25"/>
        <v>0.703125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211</v>
      </c>
      <c r="Y207" s="550">
        <f t="shared" si="21"/>
        <v>211.2</v>
      </c>
      <c r="Z207" s="36">
        <f t="shared" ref="Z207:Z212" si="26">IFERROR(IF(Y207=0,"",ROUNDUP(Y207/H207,0)*0.00651),"")</f>
        <v>0.57288000000000006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234.73750000000001</v>
      </c>
      <c r="BN207" s="64">
        <f t="shared" si="23"/>
        <v>234.96</v>
      </c>
      <c r="BO207" s="64">
        <f t="shared" si="24"/>
        <v>0.48305860805860812</v>
      </c>
      <c r="BP207" s="64">
        <f t="shared" si="25"/>
        <v>0.48351648351648358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65</v>
      </c>
      <c r="Y209" s="550">
        <f t="shared" si="21"/>
        <v>67.2</v>
      </c>
      <c r="Z209" s="36">
        <f t="shared" si="26"/>
        <v>0.18228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71.825000000000003</v>
      </c>
      <c r="BN209" s="64">
        <f t="shared" si="23"/>
        <v>74.256000000000014</v>
      </c>
      <c r="BO209" s="64">
        <f t="shared" si="24"/>
        <v>0.14880952380952384</v>
      </c>
      <c r="BP209" s="64">
        <f t="shared" si="25"/>
        <v>0.15384615384615388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152</v>
      </c>
      <c r="Y210" s="550">
        <f t="shared" si="21"/>
        <v>153.6</v>
      </c>
      <c r="Z210" s="36">
        <f t="shared" si="26"/>
        <v>0.41664000000000001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167.96000000000004</v>
      </c>
      <c r="BN210" s="64">
        <f t="shared" si="23"/>
        <v>169.72800000000001</v>
      </c>
      <c r="BO210" s="64">
        <f t="shared" si="24"/>
        <v>0.34798534798534803</v>
      </c>
      <c r="BP210" s="64">
        <f t="shared" si="25"/>
        <v>0.35164835164835168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17</v>
      </c>
      <c r="Y211" s="550">
        <f t="shared" si="21"/>
        <v>19.2</v>
      </c>
      <c r="Z211" s="36">
        <f t="shared" si="26"/>
        <v>5.2080000000000001E-2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18.785000000000004</v>
      </c>
      <c r="BN211" s="64">
        <f t="shared" si="23"/>
        <v>21.216000000000001</v>
      </c>
      <c r="BO211" s="64">
        <f t="shared" si="24"/>
        <v>3.8919413919413927E-2</v>
      </c>
      <c r="BP211" s="64">
        <f t="shared" si="25"/>
        <v>4.3956043956043959E-2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165</v>
      </c>
      <c r="Y212" s="550">
        <f t="shared" si="21"/>
        <v>165.6</v>
      </c>
      <c r="Z212" s="36">
        <f t="shared" si="26"/>
        <v>0.44919000000000003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182.73750000000001</v>
      </c>
      <c r="BN212" s="64">
        <f t="shared" si="23"/>
        <v>183.40199999999999</v>
      </c>
      <c r="BO212" s="64">
        <f t="shared" si="24"/>
        <v>0.37774725274725279</v>
      </c>
      <c r="BP212" s="64">
        <f t="shared" si="25"/>
        <v>0.37912087912087916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299.10919540229889</v>
      </c>
      <c r="Y213" s="551">
        <f>IFERROR(Y204/H204,"0")+IFERROR(Y205/H205,"0")+IFERROR(Y206/H206,"0")+IFERROR(Y207/H207,"0")+IFERROR(Y208/H208,"0")+IFERROR(Y209/H209,"0")+IFERROR(Y210/H210,"0")+IFERROR(Y211/H211,"0")+IFERROR(Y212/H212,"0")</f>
        <v>302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2.5271700000000004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1001</v>
      </c>
      <c r="Y214" s="551">
        <f>IFERROR(SUM(Y204:Y212),"0")</f>
        <v>1008.3000000000001</v>
      </c>
      <c r="Z214" s="37"/>
      <c r="AA214" s="552"/>
      <c r="AB214" s="552"/>
      <c r="AC214" s="552"/>
    </row>
    <row r="215" spans="1:68" ht="14.25" customHeight="1" x14ac:dyDescent="0.25">
      <c r="A215" s="566" t="s">
        <v>164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43</v>
      </c>
      <c r="Y216" s="550">
        <f>IFERROR(IF(X216="",0,CEILING((X216/$H216),1)*$H216),"")</f>
        <v>43.199999999999996</v>
      </c>
      <c r="Z216" s="36">
        <f>IFERROR(IF(Y216=0,"",ROUNDUP(Y216/H216,0)*0.00651),"")</f>
        <v>0.11718000000000001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47.515000000000001</v>
      </c>
      <c r="BN216" s="64">
        <f>IFERROR(Y216*I216/H216,"0")</f>
        <v>47.736000000000004</v>
      </c>
      <c r="BO216" s="64">
        <f>IFERROR(1/J216*(X216/H216),"0")</f>
        <v>9.8443223443223454E-2</v>
      </c>
      <c r="BP216" s="64">
        <f>IFERROR(1/J216*(Y216/H216),"0")</f>
        <v>9.8901098901098911E-2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17.916666666666668</v>
      </c>
      <c r="Y218" s="551">
        <f>IFERROR(Y216/H216,"0")+IFERROR(Y217/H217,"0")</f>
        <v>18</v>
      </c>
      <c r="Z218" s="551">
        <f>IFERROR(IF(Z216="",0,Z216),"0")+IFERROR(IF(Z217="",0,Z217),"0")</f>
        <v>0.11718000000000001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43</v>
      </c>
      <c r="Y219" s="551">
        <f>IFERROR(SUM(Y216:Y217),"0")</f>
        <v>43.199999999999996</v>
      </c>
      <c r="Z219" s="37"/>
      <c r="AA219" s="552"/>
      <c r="AB219" s="552"/>
      <c r="AC219" s="552"/>
    </row>
    <row r="220" spans="1:68" ht="16.5" customHeight="1" x14ac:dyDescent="0.25">
      <c r="A220" s="577" t="s">
        <v>351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102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8" t="s">
        <v>363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6" t="s">
        <v>134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378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37" t="s">
        <v>381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383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394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102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410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102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0" t="s">
        <v>415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5" t="s">
        <v>422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424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72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434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63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72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441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102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446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102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63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26</v>
      </c>
      <c r="Y302" s="550">
        <f t="shared" si="33"/>
        <v>27</v>
      </c>
      <c r="Z302" s="36">
        <f>IFERROR(IF(Y302=0,"",ROUNDUP(Y302/H302,0)*0.00651),"")</f>
        <v>9.7650000000000001E-2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29.293333333333333</v>
      </c>
      <c r="BN302" s="64">
        <f t="shared" si="35"/>
        <v>30.419999999999998</v>
      </c>
      <c r="BO302" s="64">
        <f t="shared" si="36"/>
        <v>7.9365079365079375E-2</v>
      </c>
      <c r="BP302" s="64">
        <f t="shared" si="37"/>
        <v>8.241758241758243E-2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14.444444444444445</v>
      </c>
      <c r="Y303" s="551">
        <f>IFERROR(Y296/H296,"0")+IFERROR(Y297/H297,"0")+IFERROR(Y298/H298,"0")+IFERROR(Y299/H299,"0")+IFERROR(Y300/H300,"0")+IFERROR(Y301/H301,"0")+IFERROR(Y302/H302,"0")</f>
        <v>15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9.7650000000000001E-2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26</v>
      </c>
      <c r="Y304" s="551">
        <f>IFERROR(SUM(Y296:Y302),"0")</f>
        <v>27</v>
      </c>
      <c r="Z304" s="37"/>
      <c r="AA304" s="552"/>
      <c r="AB304" s="552"/>
      <c r="AC304" s="552"/>
    </row>
    <row r="305" spans="1:68" ht="14.25" customHeight="1" x14ac:dyDescent="0.25">
      <c r="A305" s="566" t="s">
        <v>72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164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75</v>
      </c>
      <c r="Y314" s="550">
        <f>IFERROR(IF(X314="",0,CEILING((X314/$H314),1)*$H314),"")</f>
        <v>75.600000000000009</v>
      </c>
      <c r="Z314" s="36">
        <f>IFERROR(IF(Y314=0,"",ROUNDUP(Y314/H314,0)*0.01898),"")</f>
        <v>0.17082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79.633928571428569</v>
      </c>
      <c r="BN314" s="64">
        <f>IFERROR(Y314*I314/H314,"0")</f>
        <v>80.271000000000001</v>
      </c>
      <c r="BO314" s="64">
        <f>IFERROR(1/J314*(X314/H314),"0")</f>
        <v>0.13950892857142858</v>
      </c>
      <c r="BP314" s="64">
        <f>IFERROR(1/J314*(Y314/H314),"0")</f>
        <v>0.140625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100</v>
      </c>
      <c r="Y315" s="550">
        <f>IFERROR(IF(X315="",0,CEILING((X315/$H315),1)*$H315),"")</f>
        <v>101.39999999999999</v>
      </c>
      <c r="Z315" s="36">
        <f>IFERROR(IF(Y315=0,"",ROUNDUP(Y315/H315,0)*0.01898),"")</f>
        <v>0.24674000000000001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106.65384615384617</v>
      </c>
      <c r="BN315" s="64">
        <f>IFERROR(Y315*I315/H315,"0")</f>
        <v>108.14700000000001</v>
      </c>
      <c r="BO315" s="64">
        <f>IFERROR(1/J315*(X315/H315),"0")</f>
        <v>0.20032051282051283</v>
      </c>
      <c r="BP315" s="64">
        <f>IFERROR(1/J315*(Y315/H315),"0")</f>
        <v>0.203125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21.749084249084248</v>
      </c>
      <c r="Y317" s="551">
        <f>IFERROR(Y314/H314,"0")+IFERROR(Y315/H315,"0")+IFERROR(Y316/H316,"0")</f>
        <v>22</v>
      </c>
      <c r="Z317" s="551">
        <f>IFERROR(IF(Z314="",0,Z314),"0")+IFERROR(IF(Z315="",0,Z315),"0")+IFERROR(IF(Z316="",0,Z316),"0")</f>
        <v>0.41756000000000004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175</v>
      </c>
      <c r="Y318" s="551">
        <f>IFERROR(SUM(Y314:Y316),"0")</f>
        <v>177</v>
      </c>
      <c r="Z318" s="37"/>
      <c r="AA318" s="552"/>
      <c r="AB318" s="552"/>
      <c r="AC318" s="552"/>
    </row>
    <row r="319" spans="1:68" ht="14.25" customHeight="1" x14ac:dyDescent="0.25">
      <c r="A319" s="566" t="s">
        <v>94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2" t="s">
        <v>506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6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6" t="s">
        <v>516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525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72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535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536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102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0</v>
      </c>
      <c r="Y349" s="551">
        <f>IFERROR(Y342/H342,"0")+IFERROR(Y343/H343,"0")+IFERROR(Y344/H344,"0")+IFERROR(Y345/H345,"0")+IFERROR(Y346/H346,"0")+IFERROR(Y347/H347,"0")+IFERROR(Y348/H348,"0")</f>
        <v>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0</v>
      </c>
      <c r="Y350" s="551">
        <f>IFERROR(SUM(Y342:Y348),"0")</f>
        <v>0</v>
      </c>
      <c r="Z350" s="37"/>
      <c r="AA350" s="552"/>
      <c r="AB350" s="552"/>
      <c r="AC350" s="552"/>
    </row>
    <row r="351" spans="1:68" ht="14.25" customHeight="1" x14ac:dyDescent="0.25">
      <c r="A351" s="566" t="s">
        <v>134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6" t="s">
        <v>72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79</v>
      </c>
      <c r="Y358" s="550">
        <f>IFERROR(IF(X358="",0,CEILING((X358/$H358),1)*$H358),"")</f>
        <v>81</v>
      </c>
      <c r="Z358" s="36">
        <f>IFERROR(IF(Y358=0,"",ROUNDUP(Y358/H358,0)*0.01898),"")</f>
        <v>0.17082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83.555666666666667</v>
      </c>
      <c r="BN358" s="64">
        <f>IFERROR(Y358*I358/H358,"0")</f>
        <v>85.670999999999992</v>
      </c>
      <c r="BO358" s="64">
        <f>IFERROR(1/J358*(X358/H358),"0")</f>
        <v>0.13715277777777779</v>
      </c>
      <c r="BP358" s="64">
        <f>IFERROR(1/J358*(Y358/H358),"0")</f>
        <v>0.140625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8.7777777777777786</v>
      </c>
      <c r="Y359" s="551">
        <f>IFERROR(Y357/H357,"0")+IFERROR(Y358/H358,"0")</f>
        <v>9</v>
      </c>
      <c r="Z359" s="551">
        <f>IFERROR(IF(Z357="",0,Z357),"0")+IFERROR(IF(Z358="",0,Z358),"0")</f>
        <v>0.17082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79</v>
      </c>
      <c r="Y360" s="551">
        <f>IFERROR(SUM(Y357:Y358),"0")</f>
        <v>81</v>
      </c>
      <c r="Z360" s="37"/>
      <c r="AA360" s="552"/>
      <c r="AB360" s="552"/>
      <c r="AC360" s="552"/>
    </row>
    <row r="361" spans="1:68" ht="14.25" customHeight="1" x14ac:dyDescent="0.25">
      <c r="A361" s="566" t="s">
        <v>164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4" t="s">
        <v>569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20</v>
      </c>
      <c r="Y362" s="550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2.2222222222222223</v>
      </c>
      <c r="Y363" s="551">
        <f>IFERROR(Y362/H362,"0")</f>
        <v>3</v>
      </c>
      <c r="Z363" s="551">
        <f>IFERROR(IF(Z362="",0,Z362),"0")</f>
        <v>5.6940000000000004E-2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20</v>
      </c>
      <c r="Y364" s="551">
        <f>IFERROR(SUM(Y362:Y362),"0")</f>
        <v>27</v>
      </c>
      <c r="Z364" s="37"/>
      <c r="AA364" s="552"/>
      <c r="AB364" s="552"/>
      <c r="AC364" s="552"/>
    </row>
    <row r="365" spans="1:68" ht="16.5" customHeight="1" x14ac:dyDescent="0.25">
      <c r="A365" s="577" t="s">
        <v>571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102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63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72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453</v>
      </c>
      <c r="Y377" s="550">
        <f>IFERROR(IF(X377="",0,CEILING((X377/$H377),1)*$H377),"")</f>
        <v>459</v>
      </c>
      <c r="Z377" s="36">
        <f>IFERROR(IF(Y377=0,"",ROUNDUP(Y377/H377,0)*0.01898),"")</f>
        <v>0.96798000000000006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479.12299999999999</v>
      </c>
      <c r="BN377" s="64">
        <f>IFERROR(Y377*I377/H377,"0")</f>
        <v>485.46900000000005</v>
      </c>
      <c r="BO377" s="64">
        <f>IFERROR(1/J377*(X377/H377),"0")</f>
        <v>0.78645833333333337</v>
      </c>
      <c r="BP377" s="64">
        <f>IFERROR(1/J377*(Y377/H377),"0")</f>
        <v>0.796875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50.333333333333336</v>
      </c>
      <c r="Y379" s="551">
        <f>IFERROR(Y377/H377,"0")+IFERROR(Y378/H378,"0")</f>
        <v>51</v>
      </c>
      <c r="Z379" s="551">
        <f>IFERROR(IF(Z377="",0,Z377),"0")+IFERROR(IF(Z378="",0,Z378),"0")</f>
        <v>0.96798000000000006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453</v>
      </c>
      <c r="Y380" s="551">
        <f>IFERROR(SUM(Y377:Y378),"0")</f>
        <v>459</v>
      </c>
      <c r="Z380" s="37"/>
      <c r="AA380" s="552"/>
      <c r="AB380" s="552"/>
      <c r="AC380" s="552"/>
    </row>
    <row r="381" spans="1:68" ht="14.25" customHeight="1" x14ac:dyDescent="0.25">
      <c r="A381" s="566" t="s">
        <v>164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591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592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63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4</v>
      </c>
      <c r="Y396" s="550">
        <f t="shared" si="43"/>
        <v>4.2</v>
      </c>
      <c r="Z396" s="36">
        <f t="shared" si="48"/>
        <v>1.004E-2</v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4.2476190476190476</v>
      </c>
      <c r="BN396" s="64">
        <f t="shared" si="45"/>
        <v>4.46</v>
      </c>
      <c r="BO396" s="64">
        <f t="shared" si="46"/>
        <v>8.1400081400081412E-3</v>
      </c>
      <c r="BP396" s="64">
        <f t="shared" si="47"/>
        <v>8.5470085470085479E-3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1.9047619047619047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1.004E-2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4</v>
      </c>
      <c r="Y399" s="551">
        <f>IFERROR(SUM(Y388:Y397),"0")</f>
        <v>4.2</v>
      </c>
      <c r="Z399" s="37"/>
      <c r="AA399" s="552"/>
      <c r="AB399" s="552"/>
      <c r="AC399" s="552"/>
    </row>
    <row r="400" spans="1:68" ht="14.25" customHeight="1" x14ac:dyDescent="0.25">
      <c r="A400" s="566" t="s">
        <v>72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624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134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63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639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63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643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63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647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647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102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112</v>
      </c>
      <c r="Y430" s="550">
        <f t="shared" ref="Y430:Y442" si="49">IFERROR(IF(X430="",0,CEILING((X430/$H430),1)*$H430),"")</f>
        <v>116.16000000000001</v>
      </c>
      <c r="Z430" s="36">
        <f t="shared" ref="Z430:Z436" si="50">IFERROR(IF(Y430=0,"",ROUNDUP(Y430/H430,0)*0.01196),"")</f>
        <v>0.26312000000000002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119.63636363636363</v>
      </c>
      <c r="BN430" s="64">
        <f t="shared" ref="BN430:BN442" si="52">IFERROR(Y430*I430/H430,"0")</f>
        <v>124.08000000000001</v>
      </c>
      <c r="BO430" s="64">
        <f t="shared" ref="BO430:BO442" si="53">IFERROR(1/J430*(X430/H430),"0")</f>
        <v>0.20396270396270397</v>
      </c>
      <c r="BP430" s="64">
        <f t="shared" ref="BP430:BP442" si="54">IFERROR(1/J430*(Y430/H430),"0")</f>
        <v>0.21153846153846156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4" t="s">
        <v>659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12</v>
      </c>
      <c r="Y438" s="550">
        <f t="shared" si="49"/>
        <v>14.399999999999999</v>
      </c>
      <c r="Z438" s="36">
        <f>IFERROR(IF(Y438=0,"",ROUNDUP(Y438/H438,0)*0.00902),"")</f>
        <v>2.7060000000000001E-2</v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17.324999999999999</v>
      </c>
      <c r="BN438" s="64">
        <f t="shared" si="52"/>
        <v>20.79</v>
      </c>
      <c r="BO438" s="64">
        <f t="shared" si="53"/>
        <v>1.893939393939394E-2</v>
      </c>
      <c r="BP438" s="64">
        <f t="shared" si="54"/>
        <v>2.2727272727272728E-2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3" t="s">
        <v>676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23.712121212121211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0.29017999999999999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124</v>
      </c>
      <c r="Y444" s="551">
        <f>IFERROR(SUM(Y430:Y442),"0")</f>
        <v>130.56</v>
      </c>
      <c r="Z444" s="37"/>
      <c r="AA444" s="552"/>
      <c r="AB444" s="552"/>
      <c r="AC444" s="552"/>
    </row>
    <row r="445" spans="1:68" ht="14.25" customHeight="1" x14ac:dyDescent="0.25">
      <c r="A445" s="566" t="s">
        <v>134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86</v>
      </c>
      <c r="Y446" s="550">
        <f>IFERROR(IF(X446="",0,CEILING((X446/$H446),1)*$H446),"")</f>
        <v>89.76</v>
      </c>
      <c r="Z446" s="36">
        <f>IFERROR(IF(Y446=0,"",ROUNDUP(Y446/H446,0)*0.01196),"")</f>
        <v>0.20332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91.863636363636346</v>
      </c>
      <c r="BN446" s="64">
        <f>IFERROR(Y446*I446/H446,"0")</f>
        <v>95.88</v>
      </c>
      <c r="BO446" s="64">
        <f>IFERROR(1/J446*(X446/H446),"0")</f>
        <v>0.15661421911421911</v>
      </c>
      <c r="BP446" s="64">
        <f>IFERROR(1/J446*(Y446/H446),"0")</f>
        <v>0.16346153846153846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12</v>
      </c>
      <c r="Y448" s="550">
        <f>IFERROR(IF(X448="",0,CEILING((X448/$H448),1)*$H448),"")</f>
        <v>14.399999999999999</v>
      </c>
      <c r="Z448" s="36">
        <f>IFERROR(IF(Y448=0,"",ROUNDUP(Y448/H448,0)*0.00902),"")</f>
        <v>2.7060000000000001E-2</v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17.324999999999999</v>
      </c>
      <c r="BN448" s="64">
        <f>IFERROR(Y448*I448/H448,"0")</f>
        <v>20.79</v>
      </c>
      <c r="BO448" s="64">
        <f>IFERROR(1/J448*(X448/H448),"0")</f>
        <v>1.893939393939394E-2</v>
      </c>
      <c r="BP448" s="64">
        <f>IFERROR(1/J448*(Y448/H448),"0")</f>
        <v>2.2727272727272728E-2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18.787878787878785</v>
      </c>
      <c r="Y449" s="551">
        <f>IFERROR(Y446/H446,"0")+IFERROR(Y447/H447,"0")+IFERROR(Y448/H448,"0")</f>
        <v>20</v>
      </c>
      <c r="Z449" s="551">
        <f>IFERROR(IF(Z446="",0,Z446),"0")+IFERROR(IF(Z447="",0,Z447),"0")+IFERROR(IF(Z448="",0,Z448),"0")</f>
        <v>0.23038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98</v>
      </c>
      <c r="Y450" s="551">
        <f>IFERROR(SUM(Y446:Y448),"0")</f>
        <v>104.16</v>
      </c>
      <c r="Z450" s="37"/>
      <c r="AA450" s="552"/>
      <c r="AB450" s="552"/>
      <c r="AC450" s="552"/>
    </row>
    <row r="451" spans="1:68" ht="14.25" customHeight="1" x14ac:dyDescent="0.25">
      <c r="A451" s="566" t="s">
        <v>63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170</v>
      </c>
      <c r="Y452" s="550">
        <f t="shared" ref="Y452:Y457" si="55">IFERROR(IF(X452="",0,CEILING((X452/$H452),1)*$H452),"")</f>
        <v>174.24</v>
      </c>
      <c r="Z452" s="36">
        <f>IFERROR(IF(Y452=0,"",ROUNDUP(Y452/H452,0)*0.01196),"")</f>
        <v>0.39468000000000003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181.59090909090907</v>
      </c>
      <c r="BN452" s="64">
        <f t="shared" ref="BN452:BN457" si="57">IFERROR(Y452*I452/H452,"0")</f>
        <v>186.12</v>
      </c>
      <c r="BO452" s="64">
        <f t="shared" ref="BO452:BO457" si="58">IFERROR(1/J452*(X452/H452),"0")</f>
        <v>0.3095862470862471</v>
      </c>
      <c r="BP452" s="64">
        <f t="shared" ref="BP452:BP457" si="59">IFERROR(1/J452*(Y452/H452),"0")</f>
        <v>0.31730769230769235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11</v>
      </c>
      <c r="Y454" s="550">
        <f t="shared" si="55"/>
        <v>15.84</v>
      </c>
      <c r="Z454" s="36">
        <f>IFERROR(IF(Y454=0,"",ROUNDUP(Y454/H454,0)*0.01196),"")</f>
        <v>3.5880000000000002E-2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11.75</v>
      </c>
      <c r="BN454" s="64">
        <f t="shared" si="57"/>
        <v>16.919999999999998</v>
      </c>
      <c r="BO454" s="64">
        <f t="shared" si="58"/>
        <v>2.003205128205128E-2</v>
      </c>
      <c r="BP454" s="64">
        <f t="shared" si="59"/>
        <v>2.8846153846153848E-2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34.280303030303031</v>
      </c>
      <c r="Y458" s="551">
        <f>IFERROR(Y452/H452,"0")+IFERROR(Y453/H453,"0")+IFERROR(Y454/H454,"0")+IFERROR(Y455/H455,"0")+IFERROR(Y456/H456,"0")+IFERROR(Y457/H457,"0")</f>
        <v>36</v>
      </c>
      <c r="Z458" s="551">
        <f>IFERROR(IF(Z452="",0,Z452),"0")+IFERROR(IF(Z453="",0,Z453),"0")+IFERROR(IF(Z454="",0,Z454),"0")+IFERROR(IF(Z455="",0,Z455),"0")+IFERROR(IF(Z456="",0,Z456),"0")+IFERROR(IF(Z457="",0,Z457),"0")</f>
        <v>0.43056000000000005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181</v>
      </c>
      <c r="Y459" s="551">
        <f>IFERROR(SUM(Y452:Y457),"0")</f>
        <v>190.08</v>
      </c>
      <c r="Z459" s="37"/>
      <c r="AA459" s="552"/>
      <c r="AB459" s="552"/>
      <c r="AC459" s="552"/>
    </row>
    <row r="460" spans="1:68" ht="14.25" customHeight="1" x14ac:dyDescent="0.25">
      <c r="A460" s="566" t="s">
        <v>72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714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714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102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134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731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63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72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6" t="s">
        <v>164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753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134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8" t="s">
        <v>756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5464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5566.2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5812.9725618091816</v>
      </c>
      <c r="Y502" s="551">
        <f>IFERROR(SUM(BN22:BN498),"0")</f>
        <v>5923.1210000000001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10</v>
      </c>
      <c r="Y503" s="38">
        <f>ROUNDUP(SUM(BP22:BP498),0)</f>
        <v>11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6062.9725618091816</v>
      </c>
      <c r="Y504" s="551">
        <f>GrossWeightTotalR+PalletQtyTotalR*25</f>
        <v>6198.1210000000001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1268.6871816469518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1288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12.11251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250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535</v>
      </c>
      <c r="U508" s="663"/>
      <c r="V508" s="579" t="s">
        <v>591</v>
      </c>
      <c r="W508" s="662"/>
      <c r="X508" s="662"/>
      <c r="Y508" s="663"/>
      <c r="Z508" s="546" t="s">
        <v>647</v>
      </c>
      <c r="AA508" s="579" t="s">
        <v>714</v>
      </c>
      <c r="AB508" s="663"/>
      <c r="AC508" s="52"/>
      <c r="AF508" s="547"/>
    </row>
    <row r="509" spans="1:68" ht="14.25" customHeight="1" thickTop="1" x14ac:dyDescent="0.2">
      <c r="A509" s="626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405.4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192.2</v>
      </c>
      <c r="E511" s="46">
        <f>IFERROR(Y87*1,"0")+IFERROR(Y88*1,"0")+IFERROR(Y89*1,"0")+IFERROR(Y93*1,"0")+IFERROR(Y94*1,"0")+IFERROR(Y95*1,"0")+IFERROR(Y96*1,"0")+IFERROR(Y97*1,"0")</f>
        <v>382.5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459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509.70000000000005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2417.3999999999996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204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108</v>
      </c>
      <c r="U511" s="46">
        <f>IFERROR(Y367*1,"0")+IFERROR(Y368*1,"0")+IFERROR(Y369*1,"0")+IFERROR(Y373*1,"0")+IFERROR(Y377*1,"0")+IFERROR(Y378*1,"0")+IFERROR(Y382*1,"0")</f>
        <v>459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4.2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424.8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2025-09-05T07:24:27Z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