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B666349-A844-45C9-B892-842FBF5600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Y125" i="1" s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F511" i="1" s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7" i="1" l="1"/>
  <c r="Y45" i="1"/>
  <c r="Y49" i="1"/>
  <c r="BP76" i="1"/>
  <c r="BN76" i="1"/>
  <c r="Z76" i="1"/>
  <c r="BP89" i="1"/>
  <c r="BN89" i="1"/>
  <c r="Z89" i="1"/>
  <c r="BP111" i="1"/>
  <c r="BN111" i="1"/>
  <c r="Z111" i="1"/>
  <c r="Y120" i="1"/>
  <c r="BP115" i="1"/>
  <c r="BN115" i="1"/>
  <c r="Z115" i="1"/>
  <c r="Y119" i="1"/>
  <c r="BP163" i="1"/>
  <c r="BN163" i="1"/>
  <c r="Z163" i="1"/>
  <c r="BP184" i="1"/>
  <c r="BN184" i="1"/>
  <c r="Z184" i="1"/>
  <c r="Z185" i="1" s="1"/>
  <c r="Y191" i="1"/>
  <c r="BP188" i="1"/>
  <c r="BN188" i="1"/>
  <c r="Z188" i="1"/>
  <c r="Z190" i="1" s="1"/>
  <c r="Y214" i="1"/>
  <c r="Y213" i="1"/>
  <c r="BP204" i="1"/>
  <c r="BN204" i="1"/>
  <c r="Z204" i="1"/>
  <c r="BP208" i="1"/>
  <c r="BN208" i="1"/>
  <c r="Z208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Y33" i="1"/>
  <c r="Y58" i="1"/>
  <c r="Y64" i="1"/>
  <c r="Y70" i="1"/>
  <c r="Y91" i="1"/>
  <c r="BP94" i="1"/>
  <c r="BN94" i="1"/>
  <c r="Z94" i="1"/>
  <c r="Z98" i="1" s="1"/>
  <c r="BP103" i="1"/>
  <c r="BN103" i="1"/>
  <c r="Z103" i="1"/>
  <c r="Z106" i="1" s="1"/>
  <c r="Y113" i="1"/>
  <c r="BP123" i="1"/>
  <c r="BN123" i="1"/>
  <c r="Z123" i="1"/>
  <c r="Z124" i="1" s="1"/>
  <c r="G511" i="1"/>
  <c r="Y131" i="1"/>
  <c r="BP128" i="1"/>
  <c r="BN128" i="1"/>
  <c r="Z128" i="1"/>
  <c r="Z130" i="1" s="1"/>
  <c r="BP149" i="1"/>
  <c r="BN149" i="1"/>
  <c r="Z149" i="1"/>
  <c r="Z151" i="1" s="1"/>
  <c r="BP167" i="1"/>
  <c r="BN167" i="1"/>
  <c r="Z167" i="1"/>
  <c r="Y186" i="1"/>
  <c r="BP196" i="1"/>
  <c r="BN196" i="1"/>
  <c r="Z196" i="1"/>
  <c r="BP200" i="1"/>
  <c r="BN200" i="1"/>
  <c r="Z200" i="1"/>
  <c r="Y202" i="1"/>
  <c r="BP224" i="1"/>
  <c r="BN224" i="1"/>
  <c r="Z224" i="1"/>
  <c r="BP227" i="1"/>
  <c r="BN227" i="1"/>
  <c r="Z227" i="1"/>
  <c r="H9" i="1"/>
  <c r="B511" i="1"/>
  <c r="X502" i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Z44" i="1" s="1"/>
  <c r="BN41" i="1"/>
  <c r="BP41" i="1"/>
  <c r="Z43" i="1"/>
  <c r="BN43" i="1"/>
  <c r="Y44" i="1"/>
  <c r="Y505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Z255" i="1" s="1"/>
  <c r="BP262" i="1"/>
  <c r="BN262" i="1"/>
  <c r="Z262" i="1"/>
  <c r="Z263" i="1" s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415" i="1"/>
  <c r="Z231" i="1"/>
  <c r="Y501" i="1"/>
  <c r="Z303" i="1"/>
  <c r="Z293" i="1"/>
  <c r="Z213" i="1"/>
  <c r="Z119" i="1"/>
  <c r="Z473" i="1"/>
  <c r="Z398" i="1"/>
  <c r="Z201" i="1"/>
  <c r="Z58" i="1"/>
  <c r="Z506" i="1" s="1"/>
  <c r="X504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<sst xmlns="http://schemas.openxmlformats.org/spreadsheetml/2006/main" count="2209" uniqueCount="805">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</sst>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45908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/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19</v>
      </c>
      <c r="Q8" s="680">
        <v>0.41666666666666669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20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21</v>
      </c>
      <c r="Q10" s="721"/>
      <c r="R10" s="722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9" t="s">
        <v>27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8" t="s">
        <v>37</v>
      </c>
      <c r="D17" s="596" t="s">
        <v>38</v>
      </c>
      <c r="E17" s="651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50"/>
      <c r="R17" s="650"/>
      <c r="S17" s="650"/>
      <c r="T17" s="651"/>
      <c r="U17" s="876" t="s">
        <v>50</v>
      </c>
      <c r="V17" s="594"/>
      <c r="W17" s="596" t="s">
        <v>51</v>
      </c>
      <c r="X17" s="596" t="s">
        <v>52</v>
      </c>
      <c r="Y17" s="874" t="s">
        <v>53</v>
      </c>
      <c r="Z17" s="784" t="s">
        <v>54</v>
      </c>
      <c r="AA17" s="763" t="s">
        <v>55</v>
      </c>
      <c r="AB17" s="763" t="s">
        <v>56</v>
      </c>
      <c r="AC17" s="763" t="s">
        <v>57</v>
      </c>
      <c r="AD17" s="763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63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72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94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102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6" t="s">
        <v>72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102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21</v>
      </c>
      <c r="Y52" s="550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21.815625000000001</v>
      </c>
      <c r="BN52" s="64">
        <f t="shared" ref="BN52:BN57" si="8">IFERROR(Y52*I52/H52,"0")</f>
        <v>23.27</v>
      </c>
      <c r="BO52" s="64">
        <f t="shared" ref="BO52:BO57" si="9">IFERROR(1/J52*(X52/H52),"0")</f>
        <v>2.9296875000000003E-2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112</v>
      </c>
      <c r="Y53" s="550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116.51111111111109</v>
      </c>
      <c r="BN53" s="64">
        <f t="shared" si="8"/>
        <v>123.58499999999999</v>
      </c>
      <c r="BO53" s="64">
        <f t="shared" si="9"/>
        <v>0.16203703703703703</v>
      </c>
      <c r="BP53" s="64">
        <f t="shared" si="10"/>
        <v>0.171875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55</v>
      </c>
      <c r="Y55" s="550">
        <f t="shared" si="6"/>
        <v>56</v>
      </c>
      <c r="Z55" s="36">
        <f>IFERROR(IF(Y55=0,"",ROUNDUP(Y55/H55,0)*0.00902),"")</f>
        <v>0.12628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57.887500000000003</v>
      </c>
      <c r="BN55" s="64">
        <f t="shared" si="8"/>
        <v>58.94</v>
      </c>
      <c r="BO55" s="64">
        <f t="shared" si="9"/>
        <v>0.10416666666666667</v>
      </c>
      <c r="BP55" s="64">
        <f t="shared" si="10"/>
        <v>0.10606060606060606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25.99537037037037</v>
      </c>
      <c r="Y58" s="551">
        <f>IFERROR(Y52/H52,"0")+IFERROR(Y53/H53,"0")+IFERROR(Y54/H54,"0")+IFERROR(Y55/H55,"0")+IFERROR(Y56/H56,"0")+IFERROR(Y57/H57,"0")</f>
        <v>27</v>
      </c>
      <c r="Z58" s="551">
        <f>IFERROR(IF(Z52="",0,Z52),"0")+IFERROR(IF(Z53="",0,Z53),"0")+IFERROR(IF(Z54="",0,Z54),"0")+IFERROR(IF(Z55="",0,Z55),"0")+IFERROR(IF(Z56="",0,Z56),"0")+IFERROR(IF(Z57="",0,Z57),"0")</f>
        <v>0.37302000000000002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188</v>
      </c>
      <c r="Y59" s="551">
        <f>IFERROR(SUM(Y52:Y57),"0")</f>
        <v>197.20000000000002</v>
      </c>
      <c r="Z59" s="37"/>
      <c r="AA59" s="552"/>
      <c r="AB59" s="552"/>
      <c r="AC59" s="552"/>
    </row>
    <row r="60" spans="1:68" ht="14.25" customHeight="1" x14ac:dyDescent="0.25">
      <c r="A60" s="566" t="s">
        <v>134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69</v>
      </c>
      <c r="Y61" s="550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71.779166666666654</v>
      </c>
      <c r="BN61" s="64">
        <f>IFERROR(Y61*I61/H61,"0")</f>
        <v>78.64500000000001</v>
      </c>
      <c r="BO61" s="64">
        <f>IFERROR(1/J61*(X61/H61),"0")</f>
        <v>9.9826388888888881E-2</v>
      </c>
      <c r="BP61" s="64">
        <f>IFERROR(1/J61*(Y61/H61),"0")</f>
        <v>0.109375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6.3888888888888884</v>
      </c>
      <c r="Y64" s="551">
        <f>IFERROR(Y61/H61,"0")+IFERROR(Y62/H62,"0")+IFERROR(Y63/H63,"0")</f>
        <v>7</v>
      </c>
      <c r="Z64" s="551">
        <f>IFERROR(IF(Z61="",0,Z61),"0")+IFERROR(IF(Z62="",0,Z62),"0")+IFERROR(IF(Z63="",0,Z63),"0")</f>
        <v>0.13286000000000001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69</v>
      </c>
      <c r="Y65" s="551">
        <f>IFERROR(SUM(Y61:Y63),"0")</f>
        <v>75.600000000000009</v>
      </c>
      <c r="Z65" s="37"/>
      <c r="AA65" s="552"/>
      <c r="AB65" s="552"/>
      <c r="AC65" s="552"/>
    </row>
    <row r="66" spans="1:68" ht="14.25" customHeight="1" x14ac:dyDescent="0.25">
      <c r="A66" s="566" t="s">
        <v>63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72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164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102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58</v>
      </c>
      <c r="Y89" s="550">
        <f>IFERROR(IF(X89="",0,CEILING((X89/$H89),1)*$H89),"")</f>
        <v>58.5</v>
      </c>
      <c r="Z89" s="36">
        <f>IFERROR(IF(Y89=0,"",ROUNDUP(Y89/H89,0)*0.00902),"")</f>
        <v>0.11726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60.706666666666671</v>
      </c>
      <c r="BN89" s="64">
        <f>IFERROR(Y89*I89/H89,"0")</f>
        <v>61.230000000000004</v>
      </c>
      <c r="BO89" s="64">
        <f>IFERROR(1/J89*(X89/H89),"0")</f>
        <v>9.7643097643097643E-2</v>
      </c>
      <c r="BP89" s="64">
        <f>IFERROR(1/J89*(Y89/H89),"0")</f>
        <v>9.8484848484848481E-2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12.888888888888889</v>
      </c>
      <c r="Y90" s="551">
        <f>IFERROR(Y87/H87,"0")+IFERROR(Y88/H88,"0")+IFERROR(Y89/H89,"0")</f>
        <v>13</v>
      </c>
      <c r="Z90" s="551">
        <f>IFERROR(IF(Z87="",0,Z87),"0")+IFERROR(IF(Z88="",0,Z88),"0")+IFERROR(IF(Z89="",0,Z89),"0")</f>
        <v>0.11726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58</v>
      </c>
      <c r="Y91" s="551">
        <f>IFERROR(SUM(Y87:Y89),"0")</f>
        <v>58.5</v>
      </c>
      <c r="Z91" s="37"/>
      <c r="AA91" s="552"/>
      <c r="AB91" s="552"/>
      <c r="AC91" s="552"/>
    </row>
    <row r="92" spans="1:68" ht="14.25" customHeight="1" x14ac:dyDescent="0.25">
      <c r="A92" s="566" t="s">
        <v>72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5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218</v>
      </c>
      <c r="Y93" s="550">
        <f>IFERROR(IF(X93="",0,CEILING((X93/$H93),1)*$H93),"")</f>
        <v>218.7</v>
      </c>
      <c r="Z93" s="36">
        <f>IFERROR(IF(Y93=0,"",ROUNDUP(Y93/H93,0)*0.01898),"")</f>
        <v>0.51246000000000003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231.96814814814815</v>
      </c>
      <c r="BN93" s="64">
        <f>IFERROR(Y93*I93/H93,"0")</f>
        <v>232.71299999999999</v>
      </c>
      <c r="BO93" s="64">
        <f>IFERROR(1/J93*(X93/H93),"0")</f>
        <v>0.42052469135802473</v>
      </c>
      <c r="BP93" s="64">
        <f>IFERROR(1/J93*(Y93/H93),"0")</f>
        <v>0.421875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66</v>
      </c>
      <c r="Y95" s="550">
        <f>IFERROR(IF(X95="",0,CEILING((X95/$H95),1)*$H95),"")</f>
        <v>67.5</v>
      </c>
      <c r="Z95" s="36">
        <f>IFERROR(IF(Y95=0,"",ROUNDUP(Y95/H95,0)*0.00651),"")</f>
        <v>0.16275000000000001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72.16</v>
      </c>
      <c r="BN95" s="64">
        <f>IFERROR(Y95*I95/H95,"0")</f>
        <v>73.8</v>
      </c>
      <c r="BO95" s="64">
        <f>IFERROR(1/J95*(X95/H95),"0")</f>
        <v>0.1343101343101343</v>
      </c>
      <c r="BP95" s="64">
        <f>IFERROR(1/J95*(Y95/H95),"0")</f>
        <v>0.13736263736263737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51.358024691358025</v>
      </c>
      <c r="Y98" s="551">
        <f>IFERROR(Y93/H93,"0")+IFERROR(Y94/H94,"0")+IFERROR(Y95/H95,"0")+IFERROR(Y96/H96,"0")+IFERROR(Y97/H97,"0")</f>
        <v>52</v>
      </c>
      <c r="Z98" s="551">
        <f>IFERROR(IF(Z93="",0,Z93),"0")+IFERROR(IF(Z94="",0,Z94),"0")+IFERROR(IF(Z95="",0,Z95),"0")+IFERROR(IF(Z96="",0,Z96),"0")+IFERROR(IF(Z97="",0,Z97),"0")</f>
        <v>0.67521000000000009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284</v>
      </c>
      <c r="Y99" s="551">
        <f>IFERROR(SUM(Y93:Y97),"0")</f>
        <v>286.2</v>
      </c>
      <c r="Z99" s="37"/>
      <c r="AA99" s="552"/>
      <c r="AB99" s="552"/>
      <c r="AC99" s="552"/>
    </row>
    <row r="100" spans="1:68" ht="16.5" customHeight="1" x14ac:dyDescent="0.25">
      <c r="A100" s="577" t="s">
        <v>193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102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135</v>
      </c>
      <c r="Y104" s="550">
        <f>IFERROR(IF(X104="",0,CEILING((X104/$H104),1)*$H104),"")</f>
        <v>135</v>
      </c>
      <c r="Z104" s="36">
        <f>IFERROR(IF(Y104=0,"",ROUNDUP(Y104/H104,0)*0.00902),"")</f>
        <v>0.27060000000000001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141.30000000000001</v>
      </c>
      <c r="BN104" s="64">
        <f>IFERROR(Y104*I104/H104,"0")</f>
        <v>141.30000000000001</v>
      </c>
      <c r="BO104" s="64">
        <f>IFERROR(1/J104*(X104/H104),"0")</f>
        <v>0.22727272727272729</v>
      </c>
      <c r="BP104" s="64">
        <f>IFERROR(1/J104*(Y104/H104),"0")</f>
        <v>0.22727272727272729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30</v>
      </c>
      <c r="Y106" s="551">
        <f>IFERROR(Y102/H102,"0")+IFERROR(Y103/H103,"0")+IFERROR(Y104/H104,"0")+IFERROR(Y105/H105,"0")</f>
        <v>30</v>
      </c>
      <c r="Z106" s="551">
        <f>IFERROR(IF(Z102="",0,Z102),"0")+IFERROR(IF(Z103="",0,Z103),"0")+IFERROR(IF(Z104="",0,Z104),"0")+IFERROR(IF(Z105="",0,Z105),"0")</f>
        <v>0.27060000000000001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135</v>
      </c>
      <c r="Y107" s="551">
        <f>IFERROR(SUM(Y102:Y105),"0")</f>
        <v>135</v>
      </c>
      <c r="Z107" s="37"/>
      <c r="AA107" s="552"/>
      <c r="AB107" s="552"/>
      <c r="AC107" s="552"/>
    </row>
    <row r="108" spans="1:68" ht="14.25" customHeight="1" x14ac:dyDescent="0.25">
      <c r="A108" s="566" t="s">
        <v>134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128</v>
      </c>
      <c r="Y109" s="550">
        <f>IFERROR(IF(X109="",0,CEILING((X109/$H109),1)*$H109),"")</f>
        <v>129.60000000000002</v>
      </c>
      <c r="Z109" s="36">
        <f>IFERROR(IF(Y109=0,"",ROUNDUP(Y109/H109,0)*0.01898),"")</f>
        <v>0.22776000000000002</v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133.15555555555554</v>
      </c>
      <c r="BN109" s="64">
        <f>IFERROR(Y109*I109/H109,"0")</f>
        <v>134.82000000000002</v>
      </c>
      <c r="BO109" s="64">
        <f>IFERROR(1/J109*(X109/H109),"0")</f>
        <v>0.18518518518518517</v>
      </c>
      <c r="BP109" s="64">
        <f>IFERROR(1/J109*(Y109/H109),"0")</f>
        <v>0.18750000000000003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9</v>
      </c>
      <c r="Y111" s="550">
        <f>IFERROR(IF(X111="",0,CEILING((X111/$H111),1)*$H111),"")</f>
        <v>9.6</v>
      </c>
      <c r="Z111" s="36">
        <f>IFERROR(IF(Y111=0,"",ROUNDUP(Y111/H111,0)*0.00651),"")</f>
        <v>2.6040000000000001E-2</v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9.6750000000000007</v>
      </c>
      <c r="BN111" s="64">
        <f>IFERROR(Y111*I111/H111,"0")</f>
        <v>10.32</v>
      </c>
      <c r="BO111" s="64">
        <f>IFERROR(1/J111*(X111/H111),"0")</f>
        <v>2.0604395604395608E-2</v>
      </c>
      <c r="BP111" s="64">
        <f>IFERROR(1/J111*(Y111/H111),"0")</f>
        <v>2.197802197802198E-2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15.601851851851851</v>
      </c>
      <c r="Y112" s="551">
        <f>IFERROR(Y109/H109,"0")+IFERROR(Y110/H110,"0")+IFERROR(Y111/H111,"0")</f>
        <v>16</v>
      </c>
      <c r="Z112" s="551">
        <f>IFERROR(IF(Z109="",0,Z109),"0")+IFERROR(IF(Z110="",0,Z110),"0")+IFERROR(IF(Z111="",0,Z111),"0")</f>
        <v>0.25380000000000003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137</v>
      </c>
      <c r="Y113" s="551">
        <f>IFERROR(SUM(Y109:Y111),"0")</f>
        <v>139.20000000000002</v>
      </c>
      <c r="Z113" s="37"/>
      <c r="AA113" s="552"/>
      <c r="AB113" s="552"/>
      <c r="AC113" s="552"/>
    </row>
    <row r="114" spans="1:68" ht="14.25" customHeight="1" x14ac:dyDescent="0.25">
      <c r="A114" s="566" t="s">
        <v>72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229</v>
      </c>
      <c r="Y115" s="550">
        <f>IFERROR(IF(X115="",0,CEILING((X115/$H115),1)*$H115),"")</f>
        <v>234.89999999999998</v>
      </c>
      <c r="Z115" s="36">
        <f>IFERROR(IF(Y115=0,"",ROUNDUP(Y115/H115,0)*0.01898),"")</f>
        <v>0.55042000000000002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243.50333333333333</v>
      </c>
      <c r="BN115" s="64">
        <f>IFERROR(Y115*I115/H115,"0")</f>
        <v>249.77699999999999</v>
      </c>
      <c r="BO115" s="64">
        <f>IFERROR(1/J115*(X115/H115),"0")</f>
        <v>0.44174382716049387</v>
      </c>
      <c r="BP115" s="64">
        <f>IFERROR(1/J115*(Y115/H115),"0")</f>
        <v>0.453125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376</v>
      </c>
      <c r="Y117" s="550">
        <f>IFERROR(IF(X117="",0,CEILING((X117/$H117),1)*$H117),"")</f>
        <v>378</v>
      </c>
      <c r="Z117" s="36">
        <f>IFERROR(IF(Y117=0,"",ROUNDUP(Y117/H117,0)*0.00651),"")</f>
        <v>0.91139999999999999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411.09333333333331</v>
      </c>
      <c r="BN117" s="64">
        <f>IFERROR(Y117*I117/H117,"0")</f>
        <v>413.28</v>
      </c>
      <c r="BO117" s="64">
        <f>IFERROR(1/J117*(X117/H117),"0")</f>
        <v>0.76516076516076514</v>
      </c>
      <c r="BP117" s="64">
        <f>IFERROR(1/J117*(Y117/H117),"0")</f>
        <v>0.76923076923076927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167.53086419753083</v>
      </c>
      <c r="Y119" s="551">
        <f>IFERROR(Y115/H115,"0")+IFERROR(Y116/H116,"0")+IFERROR(Y117/H117,"0")+IFERROR(Y118/H118,"0")</f>
        <v>169</v>
      </c>
      <c r="Z119" s="551">
        <f>IFERROR(IF(Z115="",0,Z115),"0")+IFERROR(IF(Z116="",0,Z116),"0")+IFERROR(IF(Z117="",0,Z117),"0")+IFERROR(IF(Z118="",0,Z118),"0")</f>
        <v>1.4618199999999999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605</v>
      </c>
      <c r="Y120" s="551">
        <f>IFERROR(SUM(Y115:Y118),"0")</f>
        <v>612.9</v>
      </c>
      <c r="Z120" s="37"/>
      <c r="AA120" s="552"/>
      <c r="AB120" s="552"/>
      <c r="AC120" s="552"/>
    </row>
    <row r="121" spans="1:68" ht="14.25" customHeight="1" x14ac:dyDescent="0.25">
      <c r="A121" s="566" t="s">
        <v>164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226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102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63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72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100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102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63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250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251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134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63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33</v>
      </c>
      <c r="Y160" s="550">
        <f t="shared" ref="Y160:Y168" si="11">IFERROR(IF(X160="",0,CEILING((X160/$H160),1)*$H160),"")</f>
        <v>33.6</v>
      </c>
      <c r="Z160" s="36">
        <f>IFERROR(IF(Y160=0,"",ROUNDUP(Y160/H160,0)*0.00902),"")</f>
        <v>7.2160000000000002E-2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35.121428571428567</v>
      </c>
      <c r="BN160" s="64">
        <f t="shared" ref="BN160:BN168" si="13">IFERROR(Y160*I160/H160,"0")</f>
        <v>35.76</v>
      </c>
      <c r="BO160" s="64">
        <f t="shared" ref="BO160:BO168" si="14">IFERROR(1/J160*(X160/H160),"0")</f>
        <v>5.9523809523809521E-2</v>
      </c>
      <c r="BP160" s="64">
        <f t="shared" ref="BP160:BP168" si="15">IFERROR(1/J160*(Y160/H160),"0")</f>
        <v>6.0606060606060608E-2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34</v>
      </c>
      <c r="Y163" s="550">
        <f t="shared" si="11"/>
        <v>35.700000000000003</v>
      </c>
      <c r="Z163" s="36">
        <f>IFERROR(IF(Y163=0,"",ROUNDUP(Y163/H163,0)*0.00502),"")</f>
        <v>8.5339999999999999E-2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36.104761904761901</v>
      </c>
      <c r="BN163" s="64">
        <f t="shared" si="13"/>
        <v>37.910000000000004</v>
      </c>
      <c r="BO163" s="64">
        <f t="shared" si="14"/>
        <v>6.9190069190069189E-2</v>
      </c>
      <c r="BP163" s="64">
        <f t="shared" si="15"/>
        <v>7.2649572649572655E-2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24.047619047619047</v>
      </c>
      <c r="Y169" s="551">
        <f>IFERROR(Y160/H160,"0")+IFERROR(Y161/H161,"0")+IFERROR(Y162/H162,"0")+IFERROR(Y163/H163,"0")+IFERROR(Y164/H164,"0")+IFERROR(Y165/H165,"0")+IFERROR(Y166/H166,"0")+IFERROR(Y167/H167,"0")+IFERROR(Y168/H168,"0")</f>
        <v>25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0.1575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67</v>
      </c>
      <c r="Y170" s="551">
        <f>IFERROR(SUM(Y160:Y168),"0")</f>
        <v>69.300000000000011</v>
      </c>
      <c r="Z170" s="37"/>
      <c r="AA170" s="552"/>
      <c r="AB170" s="552"/>
      <c r="AC170" s="552"/>
    </row>
    <row r="171" spans="1:68" ht="14.25" customHeight="1" x14ac:dyDescent="0.25">
      <c r="A171" s="566" t="s">
        <v>94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288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291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102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134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63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120</v>
      </c>
      <c r="Y193" s="550">
        <f t="shared" ref="Y193:Y200" si="16">IFERROR(IF(X193="",0,CEILING((X193/$H193),1)*$H193),"")</f>
        <v>124.2</v>
      </c>
      <c r="Z193" s="36">
        <f>IFERROR(IF(Y193=0,"",ROUNDUP(Y193/H193,0)*0.00902),"")</f>
        <v>0.20746000000000001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124.66666666666667</v>
      </c>
      <c r="BN193" s="64">
        <f t="shared" ref="BN193:BN200" si="18">IFERROR(Y193*I193/H193,"0")</f>
        <v>129.03</v>
      </c>
      <c r="BO193" s="64">
        <f t="shared" ref="BO193:BO200" si="19">IFERROR(1/J193*(X193/H193),"0")</f>
        <v>0.16835016835016836</v>
      </c>
      <c r="BP193" s="64">
        <f t="shared" ref="BP193:BP200" si="20">IFERROR(1/J193*(Y193/H193),"0")</f>
        <v>0.17424242424242425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27</v>
      </c>
      <c r="Y198" s="550">
        <f t="shared" si="16"/>
        <v>27</v>
      </c>
      <c r="Z198" s="36">
        <f>IFERROR(IF(Y198=0,"",ROUNDUP(Y198/H198,0)*0.00502),"")</f>
        <v>7.5300000000000006E-2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28.499999999999996</v>
      </c>
      <c r="BN198" s="64">
        <f t="shared" si="18"/>
        <v>28.499999999999996</v>
      </c>
      <c r="BO198" s="64">
        <f t="shared" si="19"/>
        <v>6.4102564102564111E-2</v>
      </c>
      <c r="BP198" s="64">
        <f t="shared" si="20"/>
        <v>6.4102564102564111E-2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22</v>
      </c>
      <c r="Y200" s="550">
        <f t="shared" si="16"/>
        <v>23.400000000000002</v>
      </c>
      <c r="Z200" s="36">
        <f>IFERROR(IF(Y200=0,"",ROUNDUP(Y200/H200,0)*0.00502),"")</f>
        <v>6.5259999999999999E-2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23.222222222222221</v>
      </c>
      <c r="BN200" s="64">
        <f t="shared" si="18"/>
        <v>24.7</v>
      </c>
      <c r="BO200" s="64">
        <f t="shared" si="19"/>
        <v>5.2231718898385564E-2</v>
      </c>
      <c r="BP200" s="64">
        <f t="shared" si="20"/>
        <v>5.5555555555555559E-2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49.444444444444443</v>
      </c>
      <c r="Y201" s="551">
        <f>IFERROR(Y193/H193,"0")+IFERROR(Y194/H194,"0")+IFERROR(Y195/H195,"0")+IFERROR(Y196/H196,"0")+IFERROR(Y197/H197,"0")+IFERROR(Y198/H198,"0")+IFERROR(Y199/H199,"0")+IFERROR(Y200/H200,"0")</f>
        <v>51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0.34802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169</v>
      </c>
      <c r="Y202" s="551">
        <f>IFERROR(SUM(Y193:Y200),"0")</f>
        <v>174.6</v>
      </c>
      <c r="Z202" s="37"/>
      <c r="AA202" s="552"/>
      <c r="AB202" s="552"/>
      <c r="AC202" s="552"/>
    </row>
    <row r="203" spans="1:68" ht="14.25" customHeight="1" x14ac:dyDescent="0.25">
      <c r="A203" s="566" t="s">
        <v>72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126</v>
      </c>
      <c r="Y206" s="550">
        <f t="shared" si="21"/>
        <v>130.5</v>
      </c>
      <c r="Z206" s="36">
        <f>IFERROR(IF(Y206=0,"",ROUNDUP(Y206/H206,0)*0.01898),"")</f>
        <v>0.28470000000000001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133.51655172413791</v>
      </c>
      <c r="BN206" s="64">
        <f t="shared" si="23"/>
        <v>138.285</v>
      </c>
      <c r="BO206" s="64">
        <f t="shared" si="24"/>
        <v>0.22629310344827588</v>
      </c>
      <c r="BP206" s="64">
        <f t="shared" si="25"/>
        <v>0.23437500000000003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134</v>
      </c>
      <c r="Y207" s="550">
        <f t="shared" si="21"/>
        <v>134.4</v>
      </c>
      <c r="Z207" s="36">
        <f t="shared" ref="Z207:Z212" si="26">IFERROR(IF(Y207=0,"",ROUNDUP(Y207/H207,0)*0.00651),"")</f>
        <v>0.36456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149.07499999999999</v>
      </c>
      <c r="BN207" s="64">
        <f t="shared" si="23"/>
        <v>149.52000000000001</v>
      </c>
      <c r="BO207" s="64">
        <f t="shared" si="24"/>
        <v>0.3067765567765568</v>
      </c>
      <c r="BP207" s="64">
        <f t="shared" si="25"/>
        <v>0.30769230769230776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128</v>
      </c>
      <c r="Y209" s="550">
        <f t="shared" si="21"/>
        <v>129.6</v>
      </c>
      <c r="Z209" s="36">
        <f t="shared" si="26"/>
        <v>0.35154000000000002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141.44000000000003</v>
      </c>
      <c r="BN209" s="64">
        <f t="shared" si="23"/>
        <v>143.20800000000003</v>
      </c>
      <c r="BO209" s="64">
        <f t="shared" si="24"/>
        <v>0.29304029304029305</v>
      </c>
      <c r="BP209" s="64">
        <f t="shared" si="25"/>
        <v>0.2967032967032967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117</v>
      </c>
      <c r="Y210" s="550">
        <f t="shared" si="21"/>
        <v>117.6</v>
      </c>
      <c r="Z210" s="36">
        <f t="shared" si="26"/>
        <v>0.31899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129.285</v>
      </c>
      <c r="BN210" s="64">
        <f t="shared" si="23"/>
        <v>129.94800000000001</v>
      </c>
      <c r="BO210" s="64">
        <f t="shared" si="24"/>
        <v>0.2678571428571429</v>
      </c>
      <c r="BP210" s="64">
        <f t="shared" si="25"/>
        <v>0.26923076923076927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66</v>
      </c>
      <c r="Y211" s="550">
        <f t="shared" si="21"/>
        <v>67.2</v>
      </c>
      <c r="Z211" s="36">
        <f t="shared" si="26"/>
        <v>0.18228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72.930000000000007</v>
      </c>
      <c r="BN211" s="64">
        <f t="shared" si="23"/>
        <v>74.256000000000014</v>
      </c>
      <c r="BO211" s="64">
        <f t="shared" si="24"/>
        <v>0.15109890109890112</v>
      </c>
      <c r="BP211" s="64">
        <f t="shared" si="25"/>
        <v>0.15384615384615388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112</v>
      </c>
      <c r="Y212" s="550">
        <f t="shared" si="21"/>
        <v>112.8</v>
      </c>
      <c r="Z212" s="36">
        <f t="shared" si="26"/>
        <v>0.30597000000000002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124.03999999999999</v>
      </c>
      <c r="BN212" s="64">
        <f t="shared" si="23"/>
        <v>124.92599999999999</v>
      </c>
      <c r="BO212" s="64">
        <f t="shared" si="24"/>
        <v>0.25641025641025644</v>
      </c>
      <c r="BP212" s="64">
        <f t="shared" si="25"/>
        <v>0.25824175824175827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246.56609195402302</v>
      </c>
      <c r="Y213" s="551">
        <f>IFERROR(Y204/H204,"0")+IFERROR(Y205/H205,"0")+IFERROR(Y206/H206,"0")+IFERROR(Y207/H207,"0")+IFERROR(Y208/H208,"0")+IFERROR(Y209/H209,"0")+IFERROR(Y210/H210,"0")+IFERROR(Y211/H211,"0")+IFERROR(Y212/H212,"0")</f>
        <v>249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1.8080399999999999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683</v>
      </c>
      <c r="Y214" s="551">
        <f>IFERROR(SUM(Y204:Y212),"0")</f>
        <v>692.1</v>
      </c>
      <c r="Z214" s="37"/>
      <c r="AA214" s="552"/>
      <c r="AB214" s="552"/>
      <c r="AC214" s="552"/>
    </row>
    <row r="215" spans="1:68" ht="14.25" customHeight="1" x14ac:dyDescent="0.25">
      <c r="A215" s="566" t="s">
        <v>164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7" t="s">
        <v>351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102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8" t="s">
        <v>363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6" t="s">
        <v>134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378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37" t="s">
        <v>381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383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394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102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410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102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0" t="s">
        <v>415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5" t="s">
        <v>422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424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72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114</v>
      </c>
      <c r="Y268" s="550">
        <f>IFERROR(IF(X268="",0,CEILING((X268/$H268),1)*$H268),"")</f>
        <v>115.19999999999999</v>
      </c>
      <c r="Z268" s="36">
        <f>IFERROR(IF(Y268=0,"",ROUNDUP(Y268/H268,0)*0.00651),"")</f>
        <v>0.31247999999999998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125.97000000000001</v>
      </c>
      <c r="BN268" s="64">
        <f>IFERROR(Y268*I268/H268,"0")</f>
        <v>127.29600000000001</v>
      </c>
      <c r="BO268" s="64">
        <f>IFERROR(1/J268*(X268/H268),"0")</f>
        <v>0.26098901098901101</v>
      </c>
      <c r="BP268" s="64">
        <f>IFERROR(1/J268*(Y268/H268),"0")</f>
        <v>0.26373626373626374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77</v>
      </c>
      <c r="Y269" s="550">
        <f>IFERROR(IF(X269="",0,CEILING((X269/$H269),1)*$H269),"")</f>
        <v>79.2</v>
      </c>
      <c r="Z269" s="36">
        <f>IFERROR(IF(Y269=0,"",ROUNDUP(Y269/H269,0)*0.00651),"")</f>
        <v>0.21482999999999999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82.775000000000006</v>
      </c>
      <c r="BN269" s="64">
        <f>IFERROR(Y269*I269/H269,"0")</f>
        <v>85.140000000000015</v>
      </c>
      <c r="BO269" s="64">
        <f>IFERROR(1/J269*(X269/H269),"0")</f>
        <v>0.17628205128205132</v>
      </c>
      <c r="BP269" s="64">
        <f>IFERROR(1/J269*(Y269/H269),"0")</f>
        <v>0.18131868131868134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79.583333333333343</v>
      </c>
      <c r="Y270" s="551">
        <f>IFERROR(Y267/H267,"0")+IFERROR(Y268/H268,"0")+IFERROR(Y269/H269,"0")</f>
        <v>81</v>
      </c>
      <c r="Z270" s="551">
        <f>IFERROR(IF(Z267="",0,Z267),"0")+IFERROR(IF(Z268="",0,Z268),"0")+IFERROR(IF(Z269="",0,Z269),"0")</f>
        <v>0.52730999999999995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191</v>
      </c>
      <c r="Y271" s="551">
        <f>IFERROR(SUM(Y267:Y269),"0")</f>
        <v>194.39999999999998</v>
      </c>
      <c r="Z271" s="37"/>
      <c r="AA271" s="552"/>
      <c r="AB271" s="552"/>
      <c r="AC271" s="552"/>
    </row>
    <row r="272" spans="1:68" ht="16.5" customHeight="1" x14ac:dyDescent="0.25">
      <c r="A272" s="577" t="s">
        <v>434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63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72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441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102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446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102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63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6" t="s">
        <v>72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164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493</v>
      </c>
      <c r="Y315" s="550">
        <f>IFERROR(IF(X315="",0,CEILING((X315/$H315),1)*$H315),"")</f>
        <v>499.2</v>
      </c>
      <c r="Z315" s="36">
        <f>IFERROR(IF(Y315=0,"",ROUNDUP(Y315/H315,0)*0.01898),"")</f>
        <v>1.21472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525.80346153846165</v>
      </c>
      <c r="BN315" s="64">
        <f>IFERROR(Y315*I315/H315,"0")</f>
        <v>532.41600000000005</v>
      </c>
      <c r="BO315" s="64">
        <f>IFERROR(1/J315*(X315/H315),"0")</f>
        <v>0.98758012820512819</v>
      </c>
      <c r="BP315" s="64">
        <f>IFERROR(1/J315*(Y315/H315),"0")</f>
        <v>1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63.205128205128204</v>
      </c>
      <c r="Y317" s="551">
        <f>IFERROR(Y314/H314,"0")+IFERROR(Y315/H315,"0")+IFERROR(Y316/H316,"0")</f>
        <v>64</v>
      </c>
      <c r="Z317" s="551">
        <f>IFERROR(IF(Z314="",0,Z314),"0")+IFERROR(IF(Z315="",0,Z315),"0")+IFERROR(IF(Z316="",0,Z316),"0")</f>
        <v>1.21472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493</v>
      </c>
      <c r="Y318" s="551">
        <f>IFERROR(SUM(Y314:Y316),"0")</f>
        <v>499.2</v>
      </c>
      <c r="Z318" s="37"/>
      <c r="AA318" s="552"/>
      <c r="AB318" s="552"/>
      <c r="AC318" s="552"/>
    </row>
    <row r="319" spans="1:68" ht="14.25" customHeight="1" x14ac:dyDescent="0.25">
      <c r="A319" s="566" t="s">
        <v>94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2" t="s">
        <v>506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6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15</v>
      </c>
      <c r="Y323" s="550">
        <f>IFERROR(IF(X323="",0,CEILING((X323/$H323),1)*$H323),"")</f>
        <v>15.299999999999999</v>
      </c>
      <c r="Z323" s="36">
        <f>IFERROR(IF(Y323=0,"",ROUNDUP(Y323/H323,0)*0.00651),"")</f>
        <v>3.9059999999999997E-2</v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16.941176470588236</v>
      </c>
      <c r="BN323" s="64">
        <f>IFERROR(Y323*I323/H323,"0")</f>
        <v>17.279999999999998</v>
      </c>
      <c r="BO323" s="64">
        <f>IFERROR(1/J323*(X323/H323),"0")</f>
        <v>3.2320620555914677E-2</v>
      </c>
      <c r="BP323" s="64">
        <f>IFERROR(1/J323*(Y323/H323),"0")</f>
        <v>3.2967032967032968E-2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5.882352941176471</v>
      </c>
      <c r="Y324" s="551">
        <f>IFERROR(Y320/H320,"0")+IFERROR(Y321/H321,"0")+IFERROR(Y322/H322,"0")+IFERROR(Y323/H323,"0")</f>
        <v>6</v>
      </c>
      <c r="Z324" s="551">
        <f>IFERROR(IF(Z320="",0,Z320),"0")+IFERROR(IF(Z321="",0,Z321),"0")+IFERROR(IF(Z322="",0,Z322),"0")+IFERROR(IF(Z323="",0,Z323),"0")</f>
        <v>3.9059999999999997E-2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15</v>
      </c>
      <c r="Y325" s="551">
        <f>IFERROR(SUM(Y320:Y323),"0")</f>
        <v>15.299999999999999</v>
      </c>
      <c r="Z325" s="37"/>
      <c r="AA325" s="552"/>
      <c r="AB325" s="552"/>
      <c r="AC325" s="552"/>
    </row>
    <row r="326" spans="1:68" ht="14.25" customHeight="1" x14ac:dyDescent="0.25">
      <c r="A326" s="566" t="s">
        <v>516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525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72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535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536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102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883</v>
      </c>
      <c r="Y342" s="550">
        <f t="shared" ref="Y342:Y348" si="38">IFERROR(IF(X342="",0,CEILING((X342/$H342),1)*$H342),"")</f>
        <v>885</v>
      </c>
      <c r="Z342" s="36">
        <f>IFERROR(IF(Y342=0,"",ROUNDUP(Y342/H342,0)*0.02175),"")</f>
        <v>1.28325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911.25599999999997</v>
      </c>
      <c r="BN342" s="64">
        <f t="shared" ref="BN342:BN348" si="40">IFERROR(Y342*I342/H342,"0")</f>
        <v>913.32</v>
      </c>
      <c r="BO342" s="64">
        <f t="shared" ref="BO342:BO348" si="41">IFERROR(1/J342*(X342/H342),"0")</f>
        <v>1.2263888888888888</v>
      </c>
      <c r="BP342" s="64">
        <f t="shared" ref="BP342:BP348" si="42">IFERROR(1/J342*(Y342/H342),"0")</f>
        <v>1.2291666666666665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121</v>
      </c>
      <c r="Y344" s="550">
        <f t="shared" si="38"/>
        <v>135</v>
      </c>
      <c r="Z344" s="36">
        <f>IFERROR(IF(Y344=0,"",ROUNDUP(Y344/H344,0)*0.02175),"")</f>
        <v>0.19574999999999998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124.87200000000001</v>
      </c>
      <c r="BN344" s="64">
        <f t="shared" si="40"/>
        <v>139.32000000000002</v>
      </c>
      <c r="BO344" s="64">
        <f t="shared" si="41"/>
        <v>0.16805555555555554</v>
      </c>
      <c r="BP344" s="64">
        <f t="shared" si="42"/>
        <v>0.1875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88</v>
      </c>
      <c r="Y345" s="550">
        <f t="shared" si="38"/>
        <v>90</v>
      </c>
      <c r="Z345" s="36">
        <f>IFERROR(IF(Y345=0,"",ROUNDUP(Y345/H345,0)*0.02175),"")</f>
        <v>0.1305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90.816000000000003</v>
      </c>
      <c r="BN345" s="64">
        <f t="shared" si="40"/>
        <v>92.88000000000001</v>
      </c>
      <c r="BO345" s="64">
        <f t="shared" si="41"/>
        <v>0.1222222222222222</v>
      </c>
      <c r="BP345" s="64">
        <f t="shared" si="42"/>
        <v>0.125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72.8</v>
      </c>
      <c r="Y349" s="551">
        <f>IFERROR(Y342/H342,"0")+IFERROR(Y343/H343,"0")+IFERROR(Y344/H344,"0")+IFERROR(Y345/H345,"0")+IFERROR(Y346/H346,"0")+IFERROR(Y347/H347,"0")+IFERROR(Y348/H348,"0")</f>
        <v>74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1.6095000000000002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1092</v>
      </c>
      <c r="Y350" s="551">
        <f>IFERROR(SUM(Y342:Y348),"0")</f>
        <v>1110</v>
      </c>
      <c r="Z350" s="37"/>
      <c r="AA350" s="552"/>
      <c r="AB350" s="552"/>
      <c r="AC350" s="552"/>
    </row>
    <row r="351" spans="1:68" ht="14.25" customHeight="1" x14ac:dyDescent="0.25">
      <c r="A351" s="566" t="s">
        <v>134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835</v>
      </c>
      <c r="Y352" s="550">
        <f>IFERROR(IF(X352="",0,CEILING((X352/$H352),1)*$H352),"")</f>
        <v>840</v>
      </c>
      <c r="Z352" s="36">
        <f>IFERROR(IF(Y352=0,"",ROUNDUP(Y352/H352,0)*0.02175),"")</f>
        <v>1.218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861.72</v>
      </c>
      <c r="BN352" s="64">
        <f>IFERROR(Y352*I352/H352,"0")</f>
        <v>866.88</v>
      </c>
      <c r="BO352" s="64">
        <f>IFERROR(1/J352*(X352/H352),"0")</f>
        <v>1.1597222222222221</v>
      </c>
      <c r="BP352" s="64">
        <f>IFERROR(1/J352*(Y352/H352),"0")</f>
        <v>1.1666666666666665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55.666666666666664</v>
      </c>
      <c r="Y354" s="551">
        <f>IFERROR(Y352/H352,"0")+IFERROR(Y353/H353,"0")</f>
        <v>56</v>
      </c>
      <c r="Z354" s="551">
        <f>IFERROR(IF(Z352="",0,Z352),"0")+IFERROR(IF(Z353="",0,Z353),"0")</f>
        <v>1.218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835</v>
      </c>
      <c r="Y355" s="551">
        <f>IFERROR(SUM(Y352:Y353),"0")</f>
        <v>840</v>
      </c>
      <c r="Z355" s="37"/>
      <c r="AA355" s="552"/>
      <c r="AB355" s="552"/>
      <c r="AC355" s="552"/>
    </row>
    <row r="356" spans="1:68" ht="14.25" customHeight="1" x14ac:dyDescent="0.25">
      <c r="A356" s="566" t="s">
        <v>72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6" t="s">
        <v>164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4" t="s">
        <v>569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571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102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63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72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6" t="s">
        <v>164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591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592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63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5</v>
      </c>
      <c r="Y388" s="550">
        <f t="shared" ref="Y388:Y397" si="43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5.1944444444444446</v>
      </c>
      <c r="BN388" s="64">
        <f t="shared" ref="BN388:BN397" si="45">IFERROR(Y388*I388/H388,"0")</f>
        <v>5.61</v>
      </c>
      <c r="BO388" s="64">
        <f t="shared" ref="BO388:BO397" si="46">IFERROR(1/J388*(X388/H388),"0")</f>
        <v>7.0145903479236806E-3</v>
      </c>
      <c r="BP388" s="64">
        <f t="shared" ref="BP388:BP397" si="47">IFERROR(1/J388*(Y388/H388),"0")</f>
        <v>7.575757575757576E-3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0.92592592592592582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9.0200000000000002E-3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5</v>
      </c>
      <c r="Y399" s="551">
        <f>IFERROR(SUM(Y388:Y397),"0")</f>
        <v>5.4</v>
      </c>
      <c r="Z399" s="37"/>
      <c r="AA399" s="552"/>
      <c r="AB399" s="552"/>
      <c r="AC399" s="552"/>
    </row>
    <row r="400" spans="1:68" ht="14.25" customHeight="1" x14ac:dyDescent="0.25">
      <c r="A400" s="566" t="s">
        <v>72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624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134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63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639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63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643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63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647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647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102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198</v>
      </c>
      <c r="Y430" s="550">
        <f t="shared" ref="Y430:Y442" si="49">IFERROR(IF(X430="",0,CEILING((X430/$H430),1)*$H430),"")</f>
        <v>200.64000000000001</v>
      </c>
      <c r="Z430" s="36">
        <f t="shared" ref="Z430:Z436" si="50">IFERROR(IF(Y430=0,"",ROUNDUP(Y430/H430,0)*0.01196),"")</f>
        <v>0.45448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211.5</v>
      </c>
      <c r="BN430" s="64">
        <f t="shared" ref="BN430:BN442" si="52">IFERROR(Y430*I430/H430,"0")</f>
        <v>214.32</v>
      </c>
      <c r="BO430" s="64">
        <f t="shared" ref="BO430:BO442" si="53">IFERROR(1/J430*(X430/H430),"0")</f>
        <v>0.36057692307692307</v>
      </c>
      <c r="BP430" s="64">
        <f t="shared" ref="BP430:BP442" si="54">IFERROR(1/J430*(Y430/H430),"0")</f>
        <v>0.36538461538461542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699</v>
      </c>
      <c r="Y432" s="550">
        <f t="shared" si="49"/>
        <v>702.24</v>
      </c>
      <c r="Z432" s="36">
        <f t="shared" si="50"/>
        <v>1.5906800000000001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746.65909090909076</v>
      </c>
      <c r="BN432" s="64">
        <f t="shared" si="52"/>
        <v>750.11999999999989</v>
      </c>
      <c r="BO432" s="64">
        <f t="shared" si="53"/>
        <v>1.2729458041958042</v>
      </c>
      <c r="BP432" s="64">
        <f t="shared" si="54"/>
        <v>1.278846153846154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4" t="s">
        <v>659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461</v>
      </c>
      <c r="Y435" s="550">
        <f t="shared" si="49"/>
        <v>464.64000000000004</v>
      </c>
      <c r="Z435" s="36">
        <f t="shared" si="50"/>
        <v>1.0524800000000001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492.43181818181813</v>
      </c>
      <c r="BN435" s="64">
        <f t="shared" si="52"/>
        <v>496.32000000000005</v>
      </c>
      <c r="BO435" s="64">
        <f t="shared" si="53"/>
        <v>0.8395250582750583</v>
      </c>
      <c r="BP435" s="64">
        <f t="shared" si="54"/>
        <v>0.84615384615384626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34</v>
      </c>
      <c r="Y438" s="550">
        <f t="shared" si="49"/>
        <v>38.4</v>
      </c>
      <c r="Z438" s="36">
        <f>IFERROR(IF(Y438=0,"",ROUNDUP(Y438/H438,0)*0.00902),"")</f>
        <v>7.2160000000000002E-2</v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49.087500000000006</v>
      </c>
      <c r="BN438" s="64">
        <f t="shared" si="52"/>
        <v>55.44</v>
      </c>
      <c r="BO438" s="64">
        <f t="shared" si="53"/>
        <v>5.3661616161616167E-2</v>
      </c>
      <c r="BP438" s="64">
        <f t="shared" si="54"/>
        <v>6.0606060606060608E-2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3" t="s">
        <v>676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264.280303030303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267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3.1698000000000004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1392</v>
      </c>
      <c r="Y444" s="551">
        <f>IFERROR(SUM(Y430:Y442),"0")</f>
        <v>1405.92</v>
      </c>
      <c r="Z444" s="37"/>
      <c r="AA444" s="552"/>
      <c r="AB444" s="552"/>
      <c r="AC444" s="552"/>
    </row>
    <row r="445" spans="1:68" ht="14.25" customHeight="1" x14ac:dyDescent="0.25">
      <c r="A445" s="566" t="s">
        <v>134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179</v>
      </c>
      <c r="Y446" s="550">
        <f>IFERROR(IF(X446="",0,CEILING((X446/$H446),1)*$H446),"")</f>
        <v>179.52</v>
      </c>
      <c r="Z446" s="36">
        <f>IFERROR(IF(Y446=0,"",ROUNDUP(Y446/H446,0)*0.01196),"")</f>
        <v>0.40664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191.20454545454544</v>
      </c>
      <c r="BN446" s="64">
        <f>IFERROR(Y446*I446/H446,"0")</f>
        <v>191.76</v>
      </c>
      <c r="BO446" s="64">
        <f>IFERROR(1/J446*(X446/H446),"0")</f>
        <v>0.3259761072261072</v>
      </c>
      <c r="BP446" s="64">
        <f>IFERROR(1/J446*(Y446/H446),"0")</f>
        <v>0.32692307692307693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26</v>
      </c>
      <c r="Y448" s="550">
        <f>IFERROR(IF(X448="",0,CEILING((X448/$H448),1)*$H448),"")</f>
        <v>28.799999999999997</v>
      </c>
      <c r="Z448" s="36">
        <f>IFERROR(IF(Y448=0,"",ROUNDUP(Y448/H448,0)*0.00902),"")</f>
        <v>5.4120000000000001E-2</v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37.537500000000001</v>
      </c>
      <c r="BN448" s="64">
        <f>IFERROR(Y448*I448/H448,"0")</f>
        <v>41.58</v>
      </c>
      <c r="BO448" s="64">
        <f>IFERROR(1/J448*(X448/H448),"0")</f>
        <v>4.1035353535353536E-2</v>
      </c>
      <c r="BP448" s="64">
        <f>IFERROR(1/J448*(Y448/H448),"0")</f>
        <v>4.5454545454545456E-2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39.318181818181813</v>
      </c>
      <c r="Y449" s="551">
        <f>IFERROR(Y446/H446,"0")+IFERROR(Y447/H447,"0")+IFERROR(Y448/H448,"0")</f>
        <v>40</v>
      </c>
      <c r="Z449" s="551">
        <f>IFERROR(IF(Z446="",0,Z446),"0")+IFERROR(IF(Z447="",0,Z447),"0")+IFERROR(IF(Z448="",0,Z448),"0")</f>
        <v>0.46076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205</v>
      </c>
      <c r="Y450" s="551">
        <f>IFERROR(SUM(Y446:Y448),"0")</f>
        <v>208.32</v>
      </c>
      <c r="Z450" s="37"/>
      <c r="AA450" s="552"/>
      <c r="AB450" s="552"/>
      <c r="AC450" s="552"/>
    </row>
    <row r="451" spans="1:68" ht="14.25" customHeight="1" x14ac:dyDescent="0.25">
      <c r="A451" s="566" t="s">
        <v>63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264</v>
      </c>
      <c r="Y452" s="550">
        <f t="shared" ref="Y452:Y457" si="55">IFERROR(IF(X452="",0,CEILING((X452/$H452),1)*$H452),"")</f>
        <v>264</v>
      </c>
      <c r="Z452" s="36">
        <f>IFERROR(IF(Y452=0,"",ROUNDUP(Y452/H452,0)*0.01196),"")</f>
        <v>0.59799999999999998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281.99999999999994</v>
      </c>
      <c r="BN452" s="64">
        <f t="shared" ref="BN452:BN457" si="57">IFERROR(Y452*I452/H452,"0")</f>
        <v>281.99999999999994</v>
      </c>
      <c r="BO452" s="64">
        <f t="shared" ref="BO452:BO457" si="58">IFERROR(1/J452*(X452/H452),"0")</f>
        <v>0.48076923076923078</v>
      </c>
      <c r="BP452" s="64">
        <f t="shared" ref="BP452:BP457" si="59">IFERROR(1/J452*(Y452/H452),"0")</f>
        <v>0.48076923076923078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171</v>
      </c>
      <c r="Y453" s="550">
        <f t="shared" si="55"/>
        <v>174.24</v>
      </c>
      <c r="Z453" s="36">
        <f>IFERROR(IF(Y453=0,"",ROUNDUP(Y453/H453,0)*0.01196),"")</f>
        <v>0.39468000000000003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182.65909090909088</v>
      </c>
      <c r="BN453" s="64">
        <f t="shared" si="57"/>
        <v>186.12</v>
      </c>
      <c r="BO453" s="64">
        <f t="shared" si="58"/>
        <v>0.31140734265734266</v>
      </c>
      <c r="BP453" s="64">
        <f t="shared" si="59"/>
        <v>0.31730769230769235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545</v>
      </c>
      <c r="Y454" s="550">
        <f t="shared" si="55"/>
        <v>549.12</v>
      </c>
      <c r="Z454" s="36">
        <f>IFERROR(IF(Y454=0,"",ROUNDUP(Y454/H454,0)*0.01196),"")</f>
        <v>1.2438400000000001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582.15909090909088</v>
      </c>
      <c r="BN454" s="64">
        <f t="shared" si="57"/>
        <v>586.55999999999995</v>
      </c>
      <c r="BO454" s="64">
        <f t="shared" si="58"/>
        <v>0.99249708624708632</v>
      </c>
      <c r="BP454" s="64">
        <f t="shared" si="59"/>
        <v>1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185.60606060606059</v>
      </c>
      <c r="Y458" s="551">
        <f>IFERROR(Y452/H452,"0")+IFERROR(Y453/H453,"0")+IFERROR(Y454/H454,"0")+IFERROR(Y455/H455,"0")+IFERROR(Y456/H456,"0")+IFERROR(Y457/H457,"0")</f>
        <v>187</v>
      </c>
      <c r="Z458" s="551">
        <f>IFERROR(IF(Z452="",0,Z452),"0")+IFERROR(IF(Z453="",0,Z453),"0")+IFERROR(IF(Z454="",0,Z454),"0")+IFERROR(IF(Z455="",0,Z455),"0")+IFERROR(IF(Z456="",0,Z456),"0")+IFERROR(IF(Z457="",0,Z457),"0")</f>
        <v>2.2365200000000001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980</v>
      </c>
      <c r="Y459" s="551">
        <f>IFERROR(SUM(Y452:Y457),"0")</f>
        <v>987.36</v>
      </c>
      <c r="Z459" s="37"/>
      <c r="AA459" s="552"/>
      <c r="AB459" s="552"/>
      <c r="AC459" s="552"/>
    </row>
    <row r="460" spans="1:68" ht="14.25" customHeight="1" x14ac:dyDescent="0.25">
      <c r="A460" s="566" t="s">
        <v>72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714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714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102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134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731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63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72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6" t="s">
        <v>164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753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134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8" t="s">
        <v>756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7603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7706.4999999999991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8090.0437897211623</v>
      </c>
      <c r="Y502" s="551">
        <f>IFERROR(SUM(BN22:BN498),"0")</f>
        <v>8202.0849999999991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14</v>
      </c>
      <c r="Y503" s="38">
        <f>ROUNDUP(SUM(BP22:BP498),0)</f>
        <v>14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8440.0437897211632</v>
      </c>
      <c r="Y504" s="551">
        <f>GrossWeightTotalR+PalletQtyTotalR*25</f>
        <v>8552.0849999999991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1397.0899968617512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1415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16.082820000000002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250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535</v>
      </c>
      <c r="U508" s="663"/>
      <c r="V508" s="579" t="s">
        <v>591</v>
      </c>
      <c r="W508" s="662"/>
      <c r="X508" s="662"/>
      <c r="Y508" s="663"/>
      <c r="Z508" s="546" t="s">
        <v>647</v>
      </c>
      <c r="AA508" s="579" t="s">
        <v>714</v>
      </c>
      <c r="AB508" s="663"/>
      <c r="AC508" s="52"/>
      <c r="AF508" s="547"/>
    </row>
    <row r="509" spans="1:68" ht="14.25" customHeight="1" thickTop="1" x14ac:dyDescent="0.2">
      <c r="A509" s="626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272.8</v>
      </c>
      <c r="E511" s="46">
        <f>IFERROR(Y87*1,"0")+IFERROR(Y88*1,"0")+IFERROR(Y89*1,"0")+IFERROR(Y93*1,"0")+IFERROR(Y94*1,"0")+IFERROR(Y95*1,"0")+IFERROR(Y96*1,"0")+IFERROR(Y97*1,"0")</f>
        <v>344.7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887.1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69.300000000000011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866.7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194.39999999999998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514.5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1950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5.4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2601.6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2025-09-05T07:27:12Z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