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77AC50C-FF57-4428-BDEC-7058D2C1EF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5" i="1" l="1"/>
  <c r="Y33" i="1"/>
  <c r="Y37" i="1"/>
  <c r="Y45" i="1"/>
  <c r="Y49" i="1"/>
  <c r="Y58" i="1"/>
  <c r="Y64" i="1"/>
  <c r="Y70" i="1"/>
  <c r="Z78" i="1"/>
  <c r="BP76" i="1"/>
  <c r="BN76" i="1"/>
  <c r="Z76" i="1"/>
  <c r="BP89" i="1"/>
  <c r="BN89" i="1"/>
  <c r="Z89" i="1"/>
  <c r="Y91" i="1"/>
  <c r="BP94" i="1"/>
  <c r="BN94" i="1"/>
  <c r="Z94" i="1"/>
  <c r="Y98" i="1"/>
  <c r="BP103" i="1"/>
  <c r="BN103" i="1"/>
  <c r="Z103" i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Z151" i="1"/>
  <c r="BP149" i="1"/>
  <c r="BN149" i="1"/>
  <c r="Z149" i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Z255" i="1" s="1"/>
  <c r="Y255" i="1"/>
  <c r="Z263" i="1"/>
  <c r="BP261" i="1"/>
  <c r="BN261" i="1"/>
  <c r="Z261" i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Z403" i="1"/>
  <c r="F511" i="1"/>
  <c r="H9" i="1"/>
  <c r="B511" i="1"/>
  <c r="X502" i="1"/>
  <c r="X504" i="1" s="1"/>
  <c r="X503" i="1"/>
  <c r="X505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3" i="1" s="1"/>
  <c r="Z41" i="1"/>
  <c r="BN41" i="1"/>
  <c r="Y502" i="1" s="1"/>
  <c r="Y504" i="1" s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Z98" i="1" s="1"/>
  <c r="Y106" i="1"/>
  <c r="BP105" i="1"/>
  <c r="BN105" i="1"/>
  <c r="Z105" i="1"/>
  <c r="Z106" i="1" s="1"/>
  <c r="Y107" i="1"/>
  <c r="Y112" i="1"/>
  <c r="BP109" i="1"/>
  <c r="BN109" i="1"/>
  <c r="Z109" i="1"/>
  <c r="BP117" i="1"/>
  <c r="BN117" i="1"/>
  <c r="Z117" i="1"/>
  <c r="Y124" i="1"/>
  <c r="Y130" i="1"/>
  <c r="BP134" i="1"/>
  <c r="BN134" i="1"/>
  <c r="Z134" i="1"/>
  <c r="Y136" i="1"/>
  <c r="Y141" i="1"/>
  <c r="BP138" i="1"/>
  <c r="BN138" i="1"/>
  <c r="Z138" i="1"/>
  <c r="Z140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Z303" i="1"/>
  <c r="Z293" i="1"/>
  <c r="Z415" i="1"/>
  <c r="Z231" i="1"/>
  <c r="Z112" i="1"/>
  <c r="Z44" i="1"/>
  <c r="Z506" i="1" s="1"/>
  <c r="Y501" i="1"/>
  <c r="Z213" i="1"/>
  <c r="Z119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<sst xmlns="http://schemas.openxmlformats.org/spreadsheetml/2006/main" count="2209" uniqueCount="805">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</sst>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45908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/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19</v>
      </c>
      <c r="Q8" s="680">
        <v>0.41666666666666669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20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21</v>
      </c>
      <c r="Q10" s="721"/>
      <c r="R10" s="722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9" t="s">
        <v>27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8" t="s">
        <v>37</v>
      </c>
      <c r="D17" s="596" t="s">
        <v>38</v>
      </c>
      <c r="E17" s="651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50"/>
      <c r="R17" s="650"/>
      <c r="S17" s="650"/>
      <c r="T17" s="651"/>
      <c r="U17" s="876" t="s">
        <v>50</v>
      </c>
      <c r="V17" s="594"/>
      <c r="W17" s="596" t="s">
        <v>51</v>
      </c>
      <c r="X17" s="596" t="s">
        <v>52</v>
      </c>
      <c r="Y17" s="874" t="s">
        <v>53</v>
      </c>
      <c r="Z17" s="784" t="s">
        <v>54</v>
      </c>
      <c r="AA17" s="763" t="s">
        <v>55</v>
      </c>
      <c r="AB17" s="763" t="s">
        <v>56</v>
      </c>
      <c r="AC17" s="763" t="s">
        <v>57</v>
      </c>
      <c r="AD17" s="763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63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72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94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102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46</v>
      </c>
      <c r="Y41" s="55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47.852777777777767</v>
      </c>
      <c r="BN41" s="64">
        <f>IFERROR(Y41*I41/H41,"0")</f>
        <v>56.17499999999999</v>
      </c>
      <c r="BO41" s="64">
        <f>IFERROR(1/J41*(X41/H41),"0")</f>
        <v>6.6550925925925916E-2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4.2592592592592586</v>
      </c>
      <c r="Y44" s="551">
        <f>IFERROR(Y41/H41,"0")+IFERROR(Y42/H42,"0")+IFERROR(Y43/H43,"0")</f>
        <v>5</v>
      </c>
      <c r="Z44" s="551">
        <f>IFERROR(IF(Z41="",0,Z41),"0")+IFERROR(IF(Z42="",0,Z42),"0")+IFERROR(IF(Z43="",0,Z43),"0")</f>
        <v>9.4899999999999998E-2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46</v>
      </c>
      <c r="Y45" s="551">
        <f>IFERROR(SUM(Y41:Y43),"0")</f>
        <v>54</v>
      </c>
      <c r="Z45" s="37"/>
      <c r="AA45" s="552"/>
      <c r="AB45" s="552"/>
      <c r="AC45" s="552"/>
    </row>
    <row r="46" spans="1:68" ht="14.25" customHeight="1" x14ac:dyDescent="0.25">
      <c r="A46" s="566" t="s">
        <v>72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102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6" t="s">
        <v>134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18</v>
      </c>
      <c r="Y61" s="550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18.724999999999998</v>
      </c>
      <c r="BN61" s="64">
        <f>IFERROR(Y61*I61/H61,"0")</f>
        <v>22.47</v>
      </c>
      <c r="BO61" s="64">
        <f>IFERROR(1/J61*(X61/H61),"0")</f>
        <v>2.6041666666666664E-2</v>
      </c>
      <c r="BP61" s="64">
        <f>IFERROR(1/J61*(Y61/H61),"0")</f>
        <v>3.125E-2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1.6666666666666665</v>
      </c>
      <c r="Y64" s="551">
        <f>IFERROR(Y61/H61,"0")+IFERROR(Y62/H62,"0")+IFERROR(Y63/H63,"0")</f>
        <v>2</v>
      </c>
      <c r="Z64" s="551">
        <f>IFERROR(IF(Z61="",0,Z61),"0")+IFERROR(IF(Z62="",0,Z62),"0")+IFERROR(IF(Z63="",0,Z63),"0")</f>
        <v>3.7960000000000001E-2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18</v>
      </c>
      <c r="Y65" s="551">
        <f>IFERROR(SUM(Y61:Y63),"0")</f>
        <v>21.6</v>
      </c>
      <c r="Z65" s="37"/>
      <c r="AA65" s="552"/>
      <c r="AB65" s="552"/>
      <c r="AC65" s="552"/>
    </row>
    <row r="66" spans="1:68" ht="14.25" customHeight="1" x14ac:dyDescent="0.25">
      <c r="A66" s="566" t="s">
        <v>63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26</v>
      </c>
      <c r="Y68" s="550">
        <f>IFERROR(IF(X68="",0,CEILING((X68/$H68),1)*$H68),"")</f>
        <v>27</v>
      </c>
      <c r="Z68" s="36">
        <f>IFERROR(IF(Y68=0,"",ROUNDUP(Y68/H68,0)*0.00502),"")</f>
        <v>7.5300000000000006E-2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27.444444444444443</v>
      </c>
      <c r="BN68" s="64">
        <f>IFERROR(Y68*I68/H68,"0")</f>
        <v>28.499999999999996</v>
      </c>
      <c r="BO68" s="64">
        <f>IFERROR(1/J68*(X68/H68),"0")</f>
        <v>6.1728395061728406E-2</v>
      </c>
      <c r="BP68" s="64">
        <f>IFERROR(1/J68*(Y68/H68),"0")</f>
        <v>6.4102564102564111E-2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14.444444444444445</v>
      </c>
      <c r="Y70" s="551">
        <f>IFERROR(Y67/H67,"0")+IFERROR(Y68/H68,"0")+IFERROR(Y69/H69,"0")</f>
        <v>15</v>
      </c>
      <c r="Z70" s="551">
        <f>IFERROR(IF(Z67="",0,Z67),"0")+IFERROR(IF(Z68="",0,Z68),"0")+IFERROR(IF(Z69="",0,Z69),"0")</f>
        <v>7.5300000000000006E-2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26</v>
      </c>
      <c r="Y71" s="551">
        <f>IFERROR(SUM(Y67:Y69),"0")</f>
        <v>27</v>
      </c>
      <c r="Z71" s="37"/>
      <c r="AA71" s="552"/>
      <c r="AB71" s="552"/>
      <c r="AC71" s="552"/>
    </row>
    <row r="72" spans="1:68" ht="14.25" customHeight="1" x14ac:dyDescent="0.25">
      <c r="A72" s="566" t="s">
        <v>72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164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29</v>
      </c>
      <c r="Y81" s="550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30.617307692307694</v>
      </c>
      <c r="BN81" s="64">
        <f>IFERROR(Y81*I81/H81,"0")</f>
        <v>32.94</v>
      </c>
      <c r="BO81" s="64">
        <f>IFERROR(1/J81*(X81/H81),"0")</f>
        <v>5.809294871794872E-2</v>
      </c>
      <c r="BP81" s="64">
        <f>IFERROR(1/J81*(Y81/H81),"0")</f>
        <v>6.25E-2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3.7179487179487181</v>
      </c>
      <c r="Y83" s="551">
        <f>IFERROR(Y81/H81,"0")+IFERROR(Y82/H82,"0")</f>
        <v>4</v>
      </c>
      <c r="Z83" s="551">
        <f>IFERROR(IF(Z81="",0,Z81),"0")+IFERROR(IF(Z82="",0,Z82),"0")</f>
        <v>7.5920000000000001E-2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29</v>
      </c>
      <c r="Y84" s="551">
        <f>IFERROR(SUM(Y81:Y82),"0")</f>
        <v>31.2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102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11</v>
      </c>
      <c r="Y87" s="550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11.443055555555555</v>
      </c>
      <c r="BN87" s="64">
        <f>IFERROR(Y87*I87/H87,"0")</f>
        <v>22.47</v>
      </c>
      <c r="BO87" s="64">
        <f>IFERROR(1/J87*(X87/H87),"0")</f>
        <v>1.591435185185185E-2</v>
      </c>
      <c r="BP87" s="64">
        <f>IFERROR(1/J87*(Y87/H87),"0")</f>
        <v>3.125E-2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1.0185185185185184</v>
      </c>
      <c r="Y90" s="551">
        <f>IFERROR(Y87/H87,"0")+IFERROR(Y88/H88,"0")+IFERROR(Y89/H89,"0")</f>
        <v>2</v>
      </c>
      <c r="Z90" s="551">
        <f>IFERROR(IF(Z87="",0,Z87),"0")+IFERROR(IF(Z88="",0,Z88),"0")+IFERROR(IF(Z89="",0,Z89),"0")</f>
        <v>3.7960000000000001E-2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11</v>
      </c>
      <c r="Y91" s="551">
        <f>IFERROR(SUM(Y87:Y89),"0")</f>
        <v>21.6</v>
      </c>
      <c r="Z91" s="37"/>
      <c r="AA91" s="552"/>
      <c r="AB91" s="552"/>
      <c r="AC91" s="552"/>
    </row>
    <row r="92" spans="1:68" ht="14.25" customHeight="1" x14ac:dyDescent="0.25">
      <c r="A92" s="566" t="s">
        <v>72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5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59</v>
      </c>
      <c r="Y93" s="550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62.78037037037037</v>
      </c>
      <c r="BN93" s="64">
        <f>IFERROR(Y93*I93/H93,"0")</f>
        <v>68.951999999999998</v>
      </c>
      <c r="BO93" s="64">
        <f>IFERROR(1/J93*(X93/H93),"0")</f>
        <v>0.11381172839506173</v>
      </c>
      <c r="BP93" s="64">
        <f>IFERROR(1/J93*(Y93/H93),"0")</f>
        <v>0.125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57</v>
      </c>
      <c r="Y95" s="550">
        <f>IFERROR(IF(X95="",0,CEILING((X95/$H95),1)*$H95),"")</f>
        <v>59.400000000000006</v>
      </c>
      <c r="Z95" s="36">
        <f>IFERROR(IF(Y95=0,"",ROUNDUP(Y95/H95,0)*0.00651),"")</f>
        <v>0.14322000000000001</v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62.32</v>
      </c>
      <c r="BN95" s="64">
        <f>IFERROR(Y95*I95/H95,"0")</f>
        <v>64.944000000000003</v>
      </c>
      <c r="BO95" s="64">
        <f>IFERROR(1/J95*(X95/H95),"0")</f>
        <v>0.115995115995116</v>
      </c>
      <c r="BP95" s="64">
        <f>IFERROR(1/J95*(Y95/H95),"0")</f>
        <v>0.12087912087912089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28.395061728395063</v>
      </c>
      <c r="Y98" s="551">
        <f>IFERROR(Y93/H93,"0")+IFERROR(Y94/H94,"0")+IFERROR(Y95/H95,"0")+IFERROR(Y96/H96,"0")+IFERROR(Y97/H97,"0")</f>
        <v>30</v>
      </c>
      <c r="Z98" s="551">
        <f>IFERROR(IF(Z93="",0,Z93),"0")+IFERROR(IF(Z94="",0,Z94),"0")+IFERROR(IF(Z95="",0,Z95),"0")+IFERROR(IF(Z96="",0,Z96),"0")+IFERROR(IF(Z97="",0,Z97),"0")</f>
        <v>0.29505999999999999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116</v>
      </c>
      <c r="Y99" s="551">
        <f>IFERROR(SUM(Y93:Y97),"0")</f>
        <v>124.2</v>
      </c>
      <c r="Z99" s="37"/>
      <c r="AA99" s="552"/>
      <c r="AB99" s="552"/>
      <c r="AC99" s="552"/>
    </row>
    <row r="100" spans="1:68" ht="16.5" customHeight="1" x14ac:dyDescent="0.25">
      <c r="A100" s="577" t="s">
        <v>193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102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46</v>
      </c>
      <c r="Y104" s="550">
        <f>IFERROR(IF(X104="",0,CEILING((X104/$H104),1)*$H104),"")</f>
        <v>49.5</v>
      </c>
      <c r="Z104" s="36">
        <f>IFERROR(IF(Y104=0,"",ROUNDUP(Y104/H104,0)*0.00902),"")</f>
        <v>9.9220000000000003E-2</v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48.146666666666668</v>
      </c>
      <c r="BN104" s="64">
        <f>IFERROR(Y104*I104/H104,"0")</f>
        <v>51.81</v>
      </c>
      <c r="BO104" s="64">
        <f>IFERROR(1/J104*(X104/H104),"0")</f>
        <v>7.7441077441077436E-2</v>
      </c>
      <c r="BP104" s="64">
        <f>IFERROR(1/J104*(Y104/H104),"0")</f>
        <v>8.3333333333333343E-2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10.222222222222221</v>
      </c>
      <c r="Y106" s="551">
        <f>IFERROR(Y102/H102,"0")+IFERROR(Y103/H103,"0")+IFERROR(Y104/H104,"0")+IFERROR(Y105/H105,"0")</f>
        <v>11</v>
      </c>
      <c r="Z106" s="551">
        <f>IFERROR(IF(Z102="",0,Z102),"0")+IFERROR(IF(Z103="",0,Z103),"0")+IFERROR(IF(Z104="",0,Z104),"0")+IFERROR(IF(Z105="",0,Z105),"0")</f>
        <v>9.9220000000000003E-2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46</v>
      </c>
      <c r="Y107" s="551">
        <f>IFERROR(SUM(Y102:Y105),"0")</f>
        <v>49.5</v>
      </c>
      <c r="Z107" s="37"/>
      <c r="AA107" s="552"/>
      <c r="AB107" s="552"/>
      <c r="AC107" s="552"/>
    </row>
    <row r="108" spans="1:68" ht="14.25" customHeight="1" x14ac:dyDescent="0.25">
      <c r="A108" s="566" t="s">
        <v>134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31</v>
      </c>
      <c r="Y111" s="550">
        <f>IFERROR(IF(X111="",0,CEILING((X111/$H111),1)*$H111),"")</f>
        <v>31.2</v>
      </c>
      <c r="Z111" s="36">
        <f>IFERROR(IF(Y111=0,"",ROUNDUP(Y111/H111,0)*0.00651),"")</f>
        <v>8.4629999999999997E-2</v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33.325000000000003</v>
      </c>
      <c r="BN111" s="64">
        <f>IFERROR(Y111*I111/H111,"0")</f>
        <v>33.54</v>
      </c>
      <c r="BO111" s="64">
        <f>IFERROR(1/J111*(X111/H111),"0")</f>
        <v>7.0970695970695982E-2</v>
      </c>
      <c r="BP111" s="64">
        <f>IFERROR(1/J111*(Y111/H111),"0")</f>
        <v>7.1428571428571438E-2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12.916666666666668</v>
      </c>
      <c r="Y112" s="551">
        <f>IFERROR(Y109/H109,"0")+IFERROR(Y110/H110,"0")+IFERROR(Y111/H111,"0")</f>
        <v>13</v>
      </c>
      <c r="Z112" s="551">
        <f>IFERROR(IF(Z109="",0,Z109),"0")+IFERROR(IF(Z110="",0,Z110),"0")+IFERROR(IF(Z111="",0,Z111),"0")</f>
        <v>8.4629999999999997E-2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31</v>
      </c>
      <c r="Y113" s="551">
        <f>IFERROR(SUM(Y109:Y111),"0")</f>
        <v>31.2</v>
      </c>
      <c r="Z113" s="37"/>
      <c r="AA113" s="552"/>
      <c r="AB113" s="552"/>
      <c r="AC113" s="552"/>
    </row>
    <row r="114" spans="1:68" ht="14.25" customHeight="1" x14ac:dyDescent="0.25">
      <c r="A114" s="566" t="s">
        <v>72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79</v>
      </c>
      <c r="Y115" s="550">
        <f>IFERROR(IF(X115="",0,CEILING((X115/$H115),1)*$H115),"")</f>
        <v>81</v>
      </c>
      <c r="Z115" s="36">
        <f>IFERROR(IF(Y115=0,"",ROUNDUP(Y115/H115,0)*0.01898),"")</f>
        <v>0.1898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84.00333333333333</v>
      </c>
      <c r="BN115" s="64">
        <f>IFERROR(Y115*I115/H115,"0")</f>
        <v>86.13000000000001</v>
      </c>
      <c r="BO115" s="64">
        <f>IFERROR(1/J115*(X115/H115),"0")</f>
        <v>0.15239197530864199</v>
      </c>
      <c r="BP115" s="64">
        <f>IFERROR(1/J115*(Y115/H115),"0")</f>
        <v>0.15625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14</v>
      </c>
      <c r="Y117" s="550">
        <f>IFERROR(IF(X117="",0,CEILING((X117/$H117),1)*$H117),"")</f>
        <v>16.200000000000003</v>
      </c>
      <c r="Z117" s="36">
        <f>IFERROR(IF(Y117=0,"",ROUNDUP(Y117/H117,0)*0.00651),"")</f>
        <v>3.9059999999999997E-2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15.306666666666667</v>
      </c>
      <c r="BN117" s="64">
        <f>IFERROR(Y117*I117/H117,"0")</f>
        <v>17.712000000000003</v>
      </c>
      <c r="BO117" s="64">
        <f>IFERROR(1/J117*(X117/H117),"0")</f>
        <v>2.8490028490028491E-2</v>
      </c>
      <c r="BP117" s="64">
        <f>IFERROR(1/J117*(Y117/H117),"0")</f>
        <v>3.2967032967032975E-2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14.938271604938272</v>
      </c>
      <c r="Y119" s="551">
        <f>IFERROR(Y115/H115,"0")+IFERROR(Y116/H116,"0")+IFERROR(Y117/H117,"0")+IFERROR(Y118/H118,"0")</f>
        <v>16</v>
      </c>
      <c r="Z119" s="551">
        <f>IFERROR(IF(Z115="",0,Z115),"0")+IFERROR(IF(Z116="",0,Z116),"0")+IFERROR(IF(Z117="",0,Z117),"0")+IFERROR(IF(Z118="",0,Z118),"0")</f>
        <v>0.22886000000000001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93</v>
      </c>
      <c r="Y120" s="551">
        <f>IFERROR(SUM(Y115:Y118),"0")</f>
        <v>97.2</v>
      </c>
      <c r="Z120" s="37"/>
      <c r="AA120" s="552"/>
      <c r="AB120" s="552"/>
      <c r="AC120" s="552"/>
    </row>
    <row r="121" spans="1:68" ht="14.25" customHeight="1" x14ac:dyDescent="0.25">
      <c r="A121" s="566" t="s">
        <v>164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226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102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63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72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100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102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63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250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251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134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63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36</v>
      </c>
      <c r="Y160" s="550">
        <f t="shared" ref="Y160:Y168" si="11">IFERROR(IF(X160="",0,CEILING((X160/$H160),1)*$H160),"")</f>
        <v>37.800000000000004</v>
      </c>
      <c r="Z160" s="36">
        <f>IFERROR(IF(Y160=0,"",ROUNDUP(Y160/H160,0)*0.00902),"")</f>
        <v>8.1180000000000002E-2</v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38.31428571428571</v>
      </c>
      <c r="BN160" s="64">
        <f t="shared" ref="BN160:BN168" si="13">IFERROR(Y160*I160/H160,"0")</f>
        <v>40.229999999999997</v>
      </c>
      <c r="BO160" s="64">
        <f t="shared" ref="BO160:BO168" si="14">IFERROR(1/J160*(X160/H160),"0")</f>
        <v>6.4935064935064929E-2</v>
      </c>
      <c r="BP160" s="64">
        <f t="shared" ref="BP160:BP168" si="15">IFERROR(1/J160*(Y160/H160),"0")</f>
        <v>6.8181818181818177E-2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4</v>
      </c>
      <c r="Y162" s="550">
        <f t="shared" si="11"/>
        <v>4.2</v>
      </c>
      <c r="Z162" s="36">
        <f>IFERROR(IF(Y162=0,"",ROUNDUP(Y162/H162,0)*0.00902),"")</f>
        <v>9.0200000000000002E-3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4.2</v>
      </c>
      <c r="BN162" s="64">
        <f t="shared" si="13"/>
        <v>4.41</v>
      </c>
      <c r="BO162" s="64">
        <f t="shared" si="14"/>
        <v>7.215007215007215E-3</v>
      </c>
      <c r="BP162" s="64">
        <f t="shared" si="15"/>
        <v>7.575757575757576E-3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6</v>
      </c>
      <c r="Y165" s="550">
        <f t="shared" si="11"/>
        <v>7.2</v>
      </c>
      <c r="Z165" s="36">
        <f>IFERROR(IF(Y165=0,"",ROUNDUP(Y165/H165,0)*0.00502),"")</f>
        <v>2.0080000000000001E-2</v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6.4333333333333336</v>
      </c>
      <c r="BN165" s="64">
        <f t="shared" si="13"/>
        <v>7.7199999999999989</v>
      </c>
      <c r="BO165" s="64">
        <f t="shared" si="14"/>
        <v>1.4245014245014245E-2</v>
      </c>
      <c r="BP165" s="64">
        <f t="shared" si="15"/>
        <v>1.7094017094017096E-2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50</v>
      </c>
      <c r="Y166" s="550">
        <f t="shared" si="11"/>
        <v>50.400000000000006</v>
      </c>
      <c r="Z166" s="36">
        <f>IFERROR(IF(Y166=0,"",ROUNDUP(Y166/H166,0)*0.00502),"")</f>
        <v>0.12048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52.380952380952387</v>
      </c>
      <c r="BN166" s="64">
        <f t="shared" si="13"/>
        <v>52.800000000000011</v>
      </c>
      <c r="BO166" s="64">
        <f t="shared" si="14"/>
        <v>0.10175010175010177</v>
      </c>
      <c r="BP166" s="64">
        <f t="shared" si="15"/>
        <v>0.10256410256410257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36.666666666666671</v>
      </c>
      <c r="Y169" s="551">
        <f>IFERROR(Y160/H160,"0")+IFERROR(Y161/H161,"0")+IFERROR(Y162/H162,"0")+IFERROR(Y163/H163,"0")+IFERROR(Y164/H164,"0")+IFERROR(Y165/H165,"0")+IFERROR(Y166/H166,"0")+IFERROR(Y167/H167,"0")+IFERROR(Y168/H168,"0")</f>
        <v>38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0.23076000000000002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96</v>
      </c>
      <c r="Y170" s="551">
        <f>IFERROR(SUM(Y160:Y168),"0")</f>
        <v>99.600000000000023</v>
      </c>
      <c r="Z170" s="37"/>
      <c r="AA170" s="552"/>
      <c r="AB170" s="552"/>
      <c r="AC170" s="552"/>
    </row>
    <row r="171" spans="1:68" ht="14.25" customHeight="1" x14ac:dyDescent="0.25">
      <c r="A171" s="566" t="s">
        <v>94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288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291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102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134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63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159</v>
      </c>
      <c r="Y196" s="550">
        <f t="shared" si="16"/>
        <v>162</v>
      </c>
      <c r="Z196" s="36">
        <f>IFERROR(IF(Y196=0,"",ROUNDUP(Y196/H196,0)*0.00902),"")</f>
        <v>0.27060000000000001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165.18333333333334</v>
      </c>
      <c r="BN196" s="64">
        <f t="shared" si="18"/>
        <v>168.3</v>
      </c>
      <c r="BO196" s="64">
        <f t="shared" si="19"/>
        <v>0.22306397306397305</v>
      </c>
      <c r="BP196" s="64">
        <f t="shared" si="20"/>
        <v>0.22727272727272727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6</v>
      </c>
      <c r="Y198" s="550">
        <f t="shared" si="16"/>
        <v>7.2</v>
      </c>
      <c r="Z198" s="36">
        <f>IFERROR(IF(Y198=0,"",ROUNDUP(Y198/H198,0)*0.00502),"")</f>
        <v>2.0080000000000001E-2</v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6.3333333333333321</v>
      </c>
      <c r="BN198" s="64">
        <f t="shared" si="18"/>
        <v>7.6</v>
      </c>
      <c r="BO198" s="64">
        <f t="shared" si="19"/>
        <v>1.4245014245014245E-2</v>
      </c>
      <c r="BP198" s="64">
        <f t="shared" si="20"/>
        <v>1.7094017094017096E-2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32.777777777777779</v>
      </c>
      <c r="Y201" s="551">
        <f>IFERROR(Y193/H193,"0")+IFERROR(Y194/H194,"0")+IFERROR(Y195/H195,"0")+IFERROR(Y196/H196,"0")+IFERROR(Y197/H197,"0")+IFERROR(Y198/H198,"0")+IFERROR(Y199/H199,"0")+IFERROR(Y200/H200,"0")</f>
        <v>34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0.29067999999999999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165</v>
      </c>
      <c r="Y202" s="551">
        <f>IFERROR(SUM(Y193:Y200),"0")</f>
        <v>169.2</v>
      </c>
      <c r="Z202" s="37"/>
      <c r="AA202" s="552"/>
      <c r="AB202" s="552"/>
      <c r="AC202" s="552"/>
    </row>
    <row r="203" spans="1:68" ht="14.25" customHeight="1" x14ac:dyDescent="0.25">
      <c r="A203" s="566" t="s">
        <v>72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159</v>
      </c>
      <c r="Y207" s="550">
        <f t="shared" si="21"/>
        <v>160.79999999999998</v>
      </c>
      <c r="Z207" s="36">
        <f t="shared" ref="Z207:Z212" si="26">IFERROR(IF(Y207=0,"",ROUNDUP(Y207/H207,0)*0.00651),"")</f>
        <v>0.43617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176.88749999999999</v>
      </c>
      <c r="BN207" s="64">
        <f t="shared" si="23"/>
        <v>178.89</v>
      </c>
      <c r="BO207" s="64">
        <f t="shared" si="24"/>
        <v>0.36401098901098905</v>
      </c>
      <c r="BP207" s="64">
        <f t="shared" si="25"/>
        <v>0.36813186813186816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52</v>
      </c>
      <c r="Y209" s="550">
        <f t="shared" si="21"/>
        <v>52.8</v>
      </c>
      <c r="Z209" s="36">
        <f t="shared" si="26"/>
        <v>0.14322000000000001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57.46</v>
      </c>
      <c r="BN209" s="64">
        <f t="shared" si="23"/>
        <v>58.344000000000001</v>
      </c>
      <c r="BO209" s="64">
        <f t="shared" si="24"/>
        <v>0.11904761904761907</v>
      </c>
      <c r="BP209" s="64">
        <f t="shared" si="25"/>
        <v>0.12087912087912089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76</v>
      </c>
      <c r="Y210" s="550">
        <f t="shared" si="21"/>
        <v>76.8</v>
      </c>
      <c r="Z210" s="36">
        <f t="shared" si="26"/>
        <v>0.20832000000000001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83.980000000000018</v>
      </c>
      <c r="BN210" s="64">
        <f t="shared" si="23"/>
        <v>84.864000000000004</v>
      </c>
      <c r="BO210" s="64">
        <f t="shared" si="24"/>
        <v>0.17399267399267401</v>
      </c>
      <c r="BP210" s="64">
        <f t="shared" si="25"/>
        <v>0.17582417582417584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140</v>
      </c>
      <c r="Y211" s="550">
        <f t="shared" si="21"/>
        <v>141.6</v>
      </c>
      <c r="Z211" s="36">
        <f t="shared" si="26"/>
        <v>0.38408999999999999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154.70000000000002</v>
      </c>
      <c r="BN211" s="64">
        <f t="shared" si="23"/>
        <v>156.46800000000002</v>
      </c>
      <c r="BO211" s="64">
        <f t="shared" si="24"/>
        <v>0.32051282051282054</v>
      </c>
      <c r="BP211" s="64">
        <f t="shared" si="25"/>
        <v>0.32417582417582419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129</v>
      </c>
      <c r="Y212" s="550">
        <f t="shared" si="21"/>
        <v>129.6</v>
      </c>
      <c r="Z212" s="36">
        <f t="shared" si="26"/>
        <v>0.35154000000000002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142.86750000000001</v>
      </c>
      <c r="BN212" s="64">
        <f t="shared" si="23"/>
        <v>143.53199999999998</v>
      </c>
      <c r="BO212" s="64">
        <f t="shared" si="24"/>
        <v>0.29532967032967034</v>
      </c>
      <c r="BP212" s="64">
        <f t="shared" si="25"/>
        <v>0.2967032967032967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231.66666666666669</v>
      </c>
      <c r="Y213" s="551">
        <f>IFERROR(Y204/H204,"0")+IFERROR(Y205/H205,"0")+IFERROR(Y206/H206,"0")+IFERROR(Y207/H207,"0")+IFERROR(Y208/H208,"0")+IFERROR(Y209/H209,"0")+IFERROR(Y210/H210,"0")+IFERROR(Y211/H211,"0")+IFERROR(Y212/H212,"0")</f>
        <v>234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1.5233400000000001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556</v>
      </c>
      <c r="Y214" s="551">
        <f>IFERROR(SUM(Y204:Y212),"0")</f>
        <v>561.6</v>
      </c>
      <c r="Z214" s="37"/>
      <c r="AA214" s="552"/>
      <c r="AB214" s="552"/>
      <c r="AC214" s="552"/>
    </row>
    <row r="215" spans="1:68" ht="14.25" customHeight="1" x14ac:dyDescent="0.25">
      <c r="A215" s="566" t="s">
        <v>164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82</v>
      </c>
      <c r="Y216" s="550">
        <f>IFERROR(IF(X216="",0,CEILING((X216/$H216),1)*$H216),"")</f>
        <v>84</v>
      </c>
      <c r="Z216" s="36">
        <f>IFERROR(IF(Y216=0,"",ROUNDUP(Y216/H216,0)*0.00651),"")</f>
        <v>0.22785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90.61</v>
      </c>
      <c r="BN216" s="64">
        <f>IFERROR(Y216*I216/H216,"0")</f>
        <v>92.820000000000007</v>
      </c>
      <c r="BO216" s="64">
        <f>IFERROR(1/J216*(X216/H216),"0")</f>
        <v>0.18772893772893776</v>
      </c>
      <c r="BP216" s="64">
        <f>IFERROR(1/J216*(Y216/H216),"0")</f>
        <v>0.19230769230769232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9">
        <v>52</v>
      </c>
      <c r="Y217" s="550">
        <f>IFERROR(IF(X217="",0,CEILING((X217/$H217),1)*$H217),"")</f>
        <v>52.8</v>
      </c>
      <c r="Z217" s="36">
        <f>IFERROR(IF(Y217=0,"",ROUNDUP(Y217/H217,0)*0.00651),"")</f>
        <v>0.14322000000000001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57.46</v>
      </c>
      <c r="BN217" s="64">
        <f>IFERROR(Y217*I217/H217,"0")</f>
        <v>58.344000000000001</v>
      </c>
      <c r="BO217" s="64">
        <f>IFERROR(1/J217*(X217/H217),"0")</f>
        <v>0.11904761904761907</v>
      </c>
      <c r="BP217" s="64">
        <f>IFERROR(1/J217*(Y217/H217),"0")</f>
        <v>0.12087912087912089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55.833333333333343</v>
      </c>
      <c r="Y218" s="551">
        <f>IFERROR(Y216/H216,"0")+IFERROR(Y217/H217,"0")</f>
        <v>57</v>
      </c>
      <c r="Z218" s="551">
        <f>IFERROR(IF(Z216="",0,Z216),"0")+IFERROR(IF(Z217="",0,Z217),"0")</f>
        <v>0.37107000000000001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134</v>
      </c>
      <c r="Y219" s="551">
        <f>IFERROR(SUM(Y216:Y217),"0")</f>
        <v>136.80000000000001</v>
      </c>
      <c r="Z219" s="37"/>
      <c r="AA219" s="552"/>
      <c r="AB219" s="552"/>
      <c r="AC219" s="552"/>
    </row>
    <row r="220" spans="1:68" ht="16.5" customHeight="1" x14ac:dyDescent="0.25">
      <c r="A220" s="577" t="s">
        <v>351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102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8</v>
      </c>
      <c r="Y222" s="550">
        <f t="shared" ref="Y222:Y230" si="27">IFERROR(IF(X222="",0,CEILING((X222/$H222),1)*$H222),"")</f>
        <v>11.6</v>
      </c>
      <c r="Z222" s="36">
        <f>IFERROR(IF(Y222=0,"",ROUNDUP(Y222/H222,0)*0.01898),"")</f>
        <v>1.898E-2</v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8.3000000000000007</v>
      </c>
      <c r="BN222" s="64">
        <f t="shared" ref="BN222:BN230" si="29">IFERROR(Y222*I222/H222,"0")</f>
        <v>12.035</v>
      </c>
      <c r="BO222" s="64">
        <f t="shared" ref="BO222:BO230" si="30">IFERROR(1/J222*(X222/H222),"0")</f>
        <v>1.0775862068965518E-2</v>
      </c>
      <c r="BP222" s="64">
        <f t="shared" ref="BP222:BP230" si="31">IFERROR(1/J222*(Y222/H222),"0")</f>
        <v>1.5625E-2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8" t="s">
        <v>363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29</v>
      </c>
      <c r="Y226" s="550">
        <f t="shared" si="27"/>
        <v>32</v>
      </c>
      <c r="Z226" s="36">
        <f t="shared" si="32"/>
        <v>7.2160000000000002E-2</v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30.522500000000001</v>
      </c>
      <c r="BN226" s="64">
        <f t="shared" si="29"/>
        <v>33.68</v>
      </c>
      <c r="BO226" s="64">
        <f t="shared" si="30"/>
        <v>5.4924242424242424E-2</v>
      </c>
      <c r="BP226" s="64">
        <f t="shared" si="31"/>
        <v>6.0606060606060608E-2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7.9396551724137936</v>
      </c>
      <c r="Y231" s="551">
        <f>IFERROR(Y222/H222,"0")+IFERROR(Y223/H223,"0")+IFERROR(Y224/H224,"0")+IFERROR(Y225/H225,"0")+IFERROR(Y226/H226,"0")+IFERROR(Y227/H227,"0")+IFERROR(Y228/H228,"0")+IFERROR(Y229/H229,"0")+IFERROR(Y230/H230,"0")</f>
        <v>9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9.1139999999999999E-2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37</v>
      </c>
      <c r="Y232" s="551">
        <f>IFERROR(SUM(Y222:Y230),"0")</f>
        <v>43.6</v>
      </c>
      <c r="Z232" s="37"/>
      <c r="AA232" s="552"/>
      <c r="AB232" s="552"/>
      <c r="AC232" s="552"/>
    </row>
    <row r="233" spans="1:68" ht="14.25" customHeight="1" x14ac:dyDescent="0.25">
      <c r="A233" s="566" t="s">
        <v>134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378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37" t="s">
        <v>381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383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394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102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410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102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0" t="s">
        <v>415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5" t="s">
        <v>422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424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72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36</v>
      </c>
      <c r="Y268" s="550">
        <f>IFERROR(IF(X268="",0,CEILING((X268/$H268),1)*$H268),"")</f>
        <v>36</v>
      </c>
      <c r="Z268" s="36">
        <f>IFERROR(IF(Y268=0,"",ROUNDUP(Y268/H268,0)*0.00651),"")</f>
        <v>9.7650000000000001E-2</v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39.780000000000008</v>
      </c>
      <c r="BN268" s="64">
        <f>IFERROR(Y268*I268/H268,"0")</f>
        <v>39.780000000000008</v>
      </c>
      <c r="BO268" s="64">
        <f>IFERROR(1/J268*(X268/H268),"0")</f>
        <v>8.241758241758243E-2</v>
      </c>
      <c r="BP268" s="64">
        <f>IFERROR(1/J268*(Y268/H268),"0")</f>
        <v>8.241758241758243E-2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119</v>
      </c>
      <c r="Y269" s="550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127.925</v>
      </c>
      <c r="BN269" s="64">
        <f>IFERROR(Y269*I269/H269,"0")</f>
        <v>129.00000000000003</v>
      </c>
      <c r="BO269" s="64">
        <f>IFERROR(1/J269*(X269/H269),"0")</f>
        <v>0.27243589743589747</v>
      </c>
      <c r="BP269" s="64">
        <f>IFERROR(1/J269*(Y269/H269),"0")</f>
        <v>0.27472527472527475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64.583333333333343</v>
      </c>
      <c r="Y270" s="551">
        <f>IFERROR(Y267/H267,"0")+IFERROR(Y268/H268,"0")+IFERROR(Y269/H269,"0")</f>
        <v>65</v>
      </c>
      <c r="Z270" s="551">
        <f>IFERROR(IF(Z267="",0,Z267),"0")+IFERROR(IF(Z268="",0,Z268),"0")+IFERROR(IF(Z269="",0,Z269),"0")</f>
        <v>0.42315000000000003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155</v>
      </c>
      <c r="Y271" s="551">
        <f>IFERROR(SUM(Y267:Y269),"0")</f>
        <v>156</v>
      </c>
      <c r="Z271" s="37"/>
      <c r="AA271" s="552"/>
      <c r="AB271" s="552"/>
      <c r="AC271" s="552"/>
    </row>
    <row r="272" spans="1:68" ht="16.5" customHeight="1" x14ac:dyDescent="0.25">
      <c r="A272" s="577" t="s">
        <v>434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63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72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441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102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446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102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63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6" t="s">
        <v>72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164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33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35.038928571428571</v>
      </c>
      <c r="BN314" s="64">
        <f>IFERROR(Y314*I314/H314,"0")</f>
        <v>35.676000000000002</v>
      </c>
      <c r="BO314" s="64">
        <f>IFERROR(1/J314*(X314/H314),"0")</f>
        <v>6.1383928571428568E-2</v>
      </c>
      <c r="BP314" s="64">
        <f>IFERROR(1/J314*(Y314/H314),"0")</f>
        <v>6.25E-2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31</v>
      </c>
      <c r="Y315" s="550">
        <f>IFERROR(IF(X315="",0,CEILING((X315/$H315),1)*$H315),"")</f>
        <v>31.2</v>
      </c>
      <c r="Z315" s="36">
        <f>IFERROR(IF(Y315=0,"",ROUNDUP(Y315/H315,0)*0.01898),"")</f>
        <v>7.5920000000000001E-2</v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33.062692307692309</v>
      </c>
      <c r="BN315" s="64">
        <f>IFERROR(Y315*I315/H315,"0")</f>
        <v>33.276000000000003</v>
      </c>
      <c r="BO315" s="64">
        <f>IFERROR(1/J315*(X315/H315),"0")</f>
        <v>6.2099358974358976E-2</v>
      </c>
      <c r="BP315" s="64">
        <f>IFERROR(1/J315*(Y315/H315),"0")</f>
        <v>6.25E-2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18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19.112142857142857</v>
      </c>
      <c r="BN316" s="64">
        <f>IFERROR(Y316*I316/H316,"0")</f>
        <v>26.757000000000001</v>
      </c>
      <c r="BO316" s="64">
        <f>IFERROR(1/J316*(X316/H316),"0")</f>
        <v>3.3482142857142856E-2</v>
      </c>
      <c r="BP316" s="64">
        <f>IFERROR(1/J316*(Y316/H316),"0")</f>
        <v>4.6875E-2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10.045787545787546</v>
      </c>
      <c r="Y317" s="551">
        <f>IFERROR(Y314/H314,"0")+IFERROR(Y315/H315,"0")+IFERROR(Y316/H316,"0")</f>
        <v>11</v>
      </c>
      <c r="Z317" s="551">
        <f>IFERROR(IF(Z314="",0,Z314),"0")+IFERROR(IF(Z315="",0,Z315),"0")+IFERROR(IF(Z316="",0,Z316),"0")</f>
        <v>0.20878000000000002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82</v>
      </c>
      <c r="Y318" s="551">
        <f>IFERROR(SUM(Y314:Y316),"0")</f>
        <v>90</v>
      </c>
      <c r="Z318" s="37"/>
      <c r="AA318" s="552"/>
      <c r="AB318" s="552"/>
      <c r="AC318" s="552"/>
    </row>
    <row r="319" spans="1:68" ht="14.25" customHeight="1" x14ac:dyDescent="0.25">
      <c r="A319" s="566" t="s">
        <v>94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2" t="s">
        <v>506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6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6" t="s">
        <v>516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525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72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535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536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102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438</v>
      </c>
      <c r="Y342" s="550">
        <f t="shared" ref="Y342:Y348" si="38">IFERROR(IF(X342="",0,CEILING((X342/$H342),1)*$H342),"")</f>
        <v>450</v>
      </c>
      <c r="Z342" s="36">
        <f>IFERROR(IF(Y342=0,"",ROUNDUP(Y342/H342,0)*0.02175),"")</f>
        <v>0.65249999999999997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452.01599999999996</v>
      </c>
      <c r="BN342" s="64">
        <f t="shared" ref="BN342:BN348" si="40">IFERROR(Y342*I342/H342,"0")</f>
        <v>464.4</v>
      </c>
      <c r="BO342" s="64">
        <f t="shared" ref="BO342:BO348" si="41">IFERROR(1/J342*(X342/H342),"0")</f>
        <v>0.60833333333333328</v>
      </c>
      <c r="BP342" s="64">
        <f t="shared" ref="BP342:BP348" si="42">IFERROR(1/J342*(Y342/H342),"0")</f>
        <v>0.625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170</v>
      </c>
      <c r="Y344" s="550">
        <f t="shared" si="38"/>
        <v>180</v>
      </c>
      <c r="Z344" s="36">
        <f>IFERROR(IF(Y344=0,"",ROUNDUP(Y344/H344,0)*0.02175),"")</f>
        <v>0.26100000000000001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175.44</v>
      </c>
      <c r="BN344" s="64">
        <f t="shared" si="40"/>
        <v>185.76000000000002</v>
      </c>
      <c r="BO344" s="64">
        <f t="shared" si="41"/>
        <v>0.2361111111111111</v>
      </c>
      <c r="BP344" s="64">
        <f t="shared" si="42"/>
        <v>0.25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40.533333333333331</v>
      </c>
      <c r="Y349" s="551">
        <f>IFERROR(Y342/H342,"0")+IFERROR(Y343/H343,"0")+IFERROR(Y344/H344,"0")+IFERROR(Y345/H345,"0")+IFERROR(Y346/H346,"0")+IFERROR(Y347/H347,"0")+IFERROR(Y348/H348,"0")</f>
        <v>42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0.91349999999999998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608</v>
      </c>
      <c r="Y350" s="551">
        <f>IFERROR(SUM(Y342:Y348),"0")</f>
        <v>630</v>
      </c>
      <c r="Z350" s="37"/>
      <c r="AA350" s="552"/>
      <c r="AB350" s="552"/>
      <c r="AC350" s="552"/>
    </row>
    <row r="351" spans="1:68" ht="14.25" customHeight="1" x14ac:dyDescent="0.25">
      <c r="A351" s="566" t="s">
        <v>134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147</v>
      </c>
      <c r="Y352" s="550">
        <f>IFERROR(IF(X352="",0,CEILING((X352/$H352),1)*$H352),"")</f>
        <v>150</v>
      </c>
      <c r="Z352" s="36">
        <f>IFERROR(IF(Y352=0,"",ROUNDUP(Y352/H352,0)*0.02175),"")</f>
        <v>0.21749999999999997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151.70400000000001</v>
      </c>
      <c r="BN352" s="64">
        <f>IFERROR(Y352*I352/H352,"0")</f>
        <v>154.80000000000001</v>
      </c>
      <c r="BO352" s="64">
        <f>IFERROR(1/J352*(X352/H352),"0")</f>
        <v>0.20416666666666666</v>
      </c>
      <c r="BP352" s="64">
        <f>IFERROR(1/J352*(Y352/H352),"0")</f>
        <v>0.20833333333333331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9.8000000000000007</v>
      </c>
      <c r="Y354" s="551">
        <f>IFERROR(Y352/H352,"0")+IFERROR(Y353/H353,"0")</f>
        <v>10</v>
      </c>
      <c r="Z354" s="551">
        <f>IFERROR(IF(Z352="",0,Z352),"0")+IFERROR(IF(Z353="",0,Z353),"0")</f>
        <v>0.21749999999999997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147</v>
      </c>
      <c r="Y355" s="551">
        <f>IFERROR(SUM(Y352:Y353),"0")</f>
        <v>150</v>
      </c>
      <c r="Z355" s="37"/>
      <c r="AA355" s="552"/>
      <c r="AB355" s="552"/>
      <c r="AC355" s="552"/>
    </row>
    <row r="356" spans="1:68" ht="14.25" customHeight="1" x14ac:dyDescent="0.25">
      <c r="A356" s="566" t="s">
        <v>72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41</v>
      </c>
      <c r="Y358" s="550">
        <f>IFERROR(IF(X358="",0,CEILING((X358/$H358),1)*$H358),"")</f>
        <v>45</v>
      </c>
      <c r="Z358" s="36">
        <f>IFERROR(IF(Y358=0,"",ROUNDUP(Y358/H358,0)*0.01898),"")</f>
        <v>9.4899999999999998E-2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43.364333333333335</v>
      </c>
      <c r="BN358" s="64">
        <f>IFERROR(Y358*I358/H358,"0")</f>
        <v>47.594999999999999</v>
      </c>
      <c r="BO358" s="64">
        <f>IFERROR(1/J358*(X358/H358),"0")</f>
        <v>7.1180555555555552E-2</v>
      </c>
      <c r="BP358" s="64">
        <f>IFERROR(1/J358*(Y358/H358),"0")</f>
        <v>7.8125E-2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4.5555555555555554</v>
      </c>
      <c r="Y359" s="551">
        <f>IFERROR(Y357/H357,"0")+IFERROR(Y358/H358,"0")</f>
        <v>5</v>
      </c>
      <c r="Z359" s="551">
        <f>IFERROR(IF(Z357="",0,Z357),"0")+IFERROR(IF(Z358="",0,Z358),"0")</f>
        <v>9.4899999999999998E-2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41</v>
      </c>
      <c r="Y360" s="551">
        <f>IFERROR(SUM(Y357:Y358),"0")</f>
        <v>45</v>
      </c>
      <c r="Z360" s="37"/>
      <c r="AA360" s="552"/>
      <c r="AB360" s="552"/>
      <c r="AC360" s="552"/>
    </row>
    <row r="361" spans="1:68" ht="14.25" customHeight="1" x14ac:dyDescent="0.25">
      <c r="A361" s="566" t="s">
        <v>164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4" t="s">
        <v>569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79</v>
      </c>
      <c r="Y362" s="550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83.555666666666667</v>
      </c>
      <c r="BN362" s="64">
        <f>IFERROR(Y362*I362/H362,"0")</f>
        <v>85.670999999999992</v>
      </c>
      <c r="BO362" s="64">
        <f>IFERROR(1/J362*(X362/H362),"0")</f>
        <v>0.13715277777777779</v>
      </c>
      <c r="BP362" s="64">
        <f>IFERROR(1/J362*(Y362/H362),"0")</f>
        <v>0.140625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8.7777777777777786</v>
      </c>
      <c r="Y363" s="551">
        <f>IFERROR(Y362/H362,"0")</f>
        <v>9</v>
      </c>
      <c r="Z363" s="551">
        <f>IFERROR(IF(Z362="",0,Z362),"0")</f>
        <v>0.17082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79</v>
      </c>
      <c r="Y364" s="551">
        <f>IFERROR(SUM(Y362:Y362),"0")</f>
        <v>81</v>
      </c>
      <c r="Z364" s="37"/>
      <c r="AA364" s="552"/>
      <c r="AB364" s="552"/>
      <c r="AC364" s="552"/>
    </row>
    <row r="365" spans="1:68" ht="16.5" customHeight="1" x14ac:dyDescent="0.25">
      <c r="A365" s="577" t="s">
        <v>571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102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15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15.604166666666664</v>
      </c>
      <c r="BN367" s="64">
        <f>IFERROR(Y367*I367/H367,"0")</f>
        <v>22.47</v>
      </c>
      <c r="BO367" s="64">
        <f>IFERROR(1/J367*(X367/H367),"0")</f>
        <v>2.1701388888888888E-2</v>
      </c>
      <c r="BP367" s="64">
        <f>IFERROR(1/J367*(Y367/H367),"0")</f>
        <v>3.125E-2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1.3888888888888888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15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customHeight="1" x14ac:dyDescent="0.25">
      <c r="A372" s="566" t="s">
        <v>63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72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418</v>
      </c>
      <c r="Y377" s="550">
        <f>IFERROR(IF(X377="",0,CEILING((X377/$H377),1)*$H377),"")</f>
        <v>423</v>
      </c>
      <c r="Z377" s="36">
        <f>IFERROR(IF(Y377=0,"",ROUNDUP(Y377/H377,0)*0.01898),"")</f>
        <v>0.89205999999999996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442.10466666666667</v>
      </c>
      <c r="BN377" s="64">
        <f>IFERROR(Y377*I377/H377,"0")</f>
        <v>447.39300000000003</v>
      </c>
      <c r="BO377" s="64">
        <f>IFERROR(1/J377*(X377/H377),"0")</f>
        <v>0.72569444444444442</v>
      </c>
      <c r="BP377" s="64">
        <f>IFERROR(1/J377*(Y377/H377),"0")</f>
        <v>0.734375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46.444444444444443</v>
      </c>
      <c r="Y379" s="551">
        <f>IFERROR(Y377/H377,"0")+IFERROR(Y378/H378,"0")</f>
        <v>47</v>
      </c>
      <c r="Z379" s="551">
        <f>IFERROR(IF(Z377="",0,Z377),"0")+IFERROR(IF(Z378="",0,Z378),"0")</f>
        <v>0.89205999999999996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418</v>
      </c>
      <c r="Y380" s="551">
        <f>IFERROR(SUM(Y377:Y378),"0")</f>
        <v>423</v>
      </c>
      <c r="Z380" s="37"/>
      <c r="AA380" s="552"/>
      <c r="AB380" s="552"/>
      <c r="AC380" s="552"/>
    </row>
    <row r="381" spans="1:68" ht="14.25" customHeight="1" x14ac:dyDescent="0.25">
      <c r="A381" s="566" t="s">
        <v>164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591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592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63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6" t="s">
        <v>72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624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134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63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52</v>
      </c>
      <c r="Y411" s="550">
        <f>IFERROR(IF(X411="",0,CEILING((X411/$H411),1)*$H411),"")</f>
        <v>54</v>
      </c>
      <c r="Z411" s="36">
        <f>IFERROR(IF(Y411=0,"",ROUNDUP(Y411/H411,0)*0.00902),"")</f>
        <v>9.0200000000000002E-2</v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54.022222222222226</v>
      </c>
      <c r="BN411" s="64">
        <f>IFERROR(Y411*I411/H411,"0")</f>
        <v>56.099999999999994</v>
      </c>
      <c r="BO411" s="64">
        <f>IFERROR(1/J411*(X411/H411),"0")</f>
        <v>7.2951739618406286E-2</v>
      </c>
      <c r="BP411" s="64">
        <f>IFERROR(1/J411*(Y411/H411),"0")</f>
        <v>7.575757575757576E-2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9.6296296296296298</v>
      </c>
      <c r="Y415" s="551">
        <f>IFERROR(Y411/H411,"0")+IFERROR(Y412/H412,"0")+IFERROR(Y413/H413,"0")+IFERROR(Y414/H414,"0")</f>
        <v>10</v>
      </c>
      <c r="Z415" s="551">
        <f>IFERROR(IF(Z411="",0,Z411),"0")+IFERROR(IF(Z412="",0,Z412),"0")+IFERROR(IF(Z413="",0,Z413),"0")+IFERROR(IF(Z414="",0,Z414),"0")</f>
        <v>9.0200000000000002E-2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52</v>
      </c>
      <c r="Y416" s="551">
        <f>IFERROR(SUM(Y411:Y414),"0")</f>
        <v>54</v>
      </c>
      <c r="Z416" s="37"/>
      <c r="AA416" s="552"/>
      <c r="AB416" s="552"/>
      <c r="AC416" s="552"/>
    </row>
    <row r="417" spans="1:68" ht="16.5" customHeight="1" x14ac:dyDescent="0.25">
      <c r="A417" s="577" t="s">
        <v>639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63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16</v>
      </c>
      <c r="Y419" s="550">
        <f>IFERROR(IF(X419="",0,CEILING((X419/$H419),1)*$H419),"")</f>
        <v>16.8</v>
      </c>
      <c r="Z419" s="36">
        <f>IFERROR(IF(Y419=0,"",ROUNDUP(Y419/H419,0)*0.00651),"")</f>
        <v>9.1139999999999999E-2</v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28.000000000000004</v>
      </c>
      <c r="BN419" s="64">
        <f>IFERROR(Y419*I419/H419,"0")</f>
        <v>29.400000000000002</v>
      </c>
      <c r="BO419" s="64">
        <f>IFERROR(1/J419*(X419/H419),"0")</f>
        <v>7.3260073260073263E-2</v>
      </c>
      <c r="BP419" s="64">
        <f>IFERROR(1/J419*(Y419/H419),"0")</f>
        <v>7.6923076923076941E-2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13.333333333333334</v>
      </c>
      <c r="Y420" s="551">
        <f>IFERROR(Y419/H419,"0")</f>
        <v>14.000000000000002</v>
      </c>
      <c r="Z420" s="551">
        <f>IFERROR(IF(Z419="",0,Z419),"0")</f>
        <v>9.1139999999999999E-2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16</v>
      </c>
      <c r="Y421" s="551">
        <f>IFERROR(SUM(Y419:Y419),"0")</f>
        <v>16.8</v>
      </c>
      <c r="Z421" s="37"/>
      <c r="AA421" s="552"/>
      <c r="AB421" s="552"/>
      <c r="AC421" s="552"/>
    </row>
    <row r="422" spans="1:68" ht="16.5" customHeight="1" x14ac:dyDescent="0.25">
      <c r="A422" s="577" t="s">
        <v>643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63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647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647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102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50</v>
      </c>
      <c r="Y430" s="550">
        <f t="shared" ref="Y430:Y442" si="49">IFERROR(IF(X430="",0,CEILING((X430/$H430),1)*$H430),"")</f>
        <v>52.800000000000004</v>
      </c>
      <c r="Z430" s="36">
        <f t="shared" ref="Z430:Z436" si="50">IFERROR(IF(Y430=0,"",ROUNDUP(Y430/H430,0)*0.01196),"")</f>
        <v>0.1196</v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53.409090909090907</v>
      </c>
      <c r="BN430" s="64">
        <f t="shared" ref="BN430:BN442" si="52">IFERROR(Y430*I430/H430,"0")</f>
        <v>56.400000000000006</v>
      </c>
      <c r="BO430" s="64">
        <f t="shared" ref="BO430:BO442" si="53">IFERROR(1/J430*(X430/H430),"0")</f>
        <v>9.1054778554778545E-2</v>
      </c>
      <c r="BP430" s="64">
        <f t="shared" ref="BP430:BP442" si="54">IFERROR(1/J430*(Y430/H430),"0")</f>
        <v>9.6153846153846159E-2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47</v>
      </c>
      <c r="Y432" s="550">
        <f t="shared" si="49"/>
        <v>47.52</v>
      </c>
      <c r="Z432" s="36">
        <f t="shared" si="50"/>
        <v>0.10764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50.204545454545446</v>
      </c>
      <c r="BN432" s="64">
        <f t="shared" si="52"/>
        <v>50.760000000000005</v>
      </c>
      <c r="BO432" s="64">
        <f t="shared" si="53"/>
        <v>8.559149184149184E-2</v>
      </c>
      <c r="BP432" s="64">
        <f t="shared" si="54"/>
        <v>8.6538461538461536E-2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4" t="s">
        <v>659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134</v>
      </c>
      <c r="Y435" s="550">
        <f t="shared" si="49"/>
        <v>137.28</v>
      </c>
      <c r="Z435" s="36">
        <f t="shared" si="50"/>
        <v>0.31096000000000001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143.13636363636363</v>
      </c>
      <c r="BN435" s="64">
        <f t="shared" si="52"/>
        <v>146.63999999999999</v>
      </c>
      <c r="BO435" s="64">
        <f t="shared" si="53"/>
        <v>0.24402680652680653</v>
      </c>
      <c r="BP435" s="64">
        <f t="shared" si="54"/>
        <v>0.25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3" t="s">
        <v>676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43.75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45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0.53820000000000001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231</v>
      </c>
      <c r="Y444" s="551">
        <f>IFERROR(SUM(Y430:Y442),"0")</f>
        <v>237.60000000000002</v>
      </c>
      <c r="Z444" s="37"/>
      <c r="AA444" s="552"/>
      <c r="AB444" s="552"/>
      <c r="AC444" s="552"/>
    </row>
    <row r="445" spans="1:68" ht="14.25" customHeight="1" x14ac:dyDescent="0.25">
      <c r="A445" s="566" t="s">
        <v>134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119</v>
      </c>
      <c r="Y446" s="550">
        <f>IFERROR(IF(X446="",0,CEILING((X446/$H446),1)*$H446),"")</f>
        <v>121.44000000000001</v>
      </c>
      <c r="Z446" s="36">
        <f>IFERROR(IF(Y446=0,"",ROUNDUP(Y446/H446,0)*0.01196),"")</f>
        <v>0.27507999999999999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127.11363636363635</v>
      </c>
      <c r="BN446" s="64">
        <f>IFERROR(Y446*I446/H446,"0")</f>
        <v>129.72</v>
      </c>
      <c r="BO446" s="64">
        <f>IFERROR(1/J446*(X446/H446),"0")</f>
        <v>0.21671037296037296</v>
      </c>
      <c r="BP446" s="64">
        <f>IFERROR(1/J446*(Y446/H446),"0")</f>
        <v>0.22115384615384617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22.537878787878785</v>
      </c>
      <c r="Y449" s="551">
        <f>IFERROR(Y446/H446,"0")+IFERROR(Y447/H447,"0")+IFERROR(Y448/H448,"0")</f>
        <v>23</v>
      </c>
      <c r="Z449" s="551">
        <f>IFERROR(IF(Z446="",0,Z446),"0")+IFERROR(IF(Z447="",0,Z447),"0")+IFERROR(IF(Z448="",0,Z448),"0")</f>
        <v>0.27507999999999999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119</v>
      </c>
      <c r="Y450" s="551">
        <f>IFERROR(SUM(Y446:Y448),"0")</f>
        <v>121.44000000000001</v>
      </c>
      <c r="Z450" s="37"/>
      <c r="AA450" s="552"/>
      <c r="AB450" s="552"/>
      <c r="AC450" s="552"/>
    </row>
    <row r="451" spans="1:68" ht="14.25" customHeight="1" x14ac:dyDescent="0.25">
      <c r="A451" s="566" t="s">
        <v>63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62</v>
      </c>
      <c r="Y452" s="550">
        <f t="shared" ref="Y452:Y457" si="55">IFERROR(IF(X452="",0,CEILING((X452/$H452),1)*$H452),"")</f>
        <v>63.36</v>
      </c>
      <c r="Z452" s="36">
        <f>IFERROR(IF(Y452=0,"",ROUNDUP(Y452/H452,0)*0.01196),"")</f>
        <v>0.14352000000000001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66.22727272727272</v>
      </c>
      <c r="BN452" s="64">
        <f t="shared" ref="BN452:BN457" si="57">IFERROR(Y452*I452/H452,"0")</f>
        <v>67.679999999999993</v>
      </c>
      <c r="BO452" s="64">
        <f t="shared" ref="BO452:BO457" si="58">IFERROR(1/J452*(X452/H452),"0")</f>
        <v>0.11290792540792541</v>
      </c>
      <c r="BP452" s="64">
        <f t="shared" ref="BP452:BP457" si="59">IFERROR(1/J452*(Y452/H452),"0")</f>
        <v>0.11538461538461539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9</v>
      </c>
      <c r="Y453" s="550">
        <f t="shared" si="55"/>
        <v>10.56</v>
      </c>
      <c r="Z453" s="36">
        <f>IFERROR(IF(Y453=0,"",ROUNDUP(Y453/H453,0)*0.01196),"")</f>
        <v>2.392E-2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9.6136363636363633</v>
      </c>
      <c r="BN453" s="64">
        <f t="shared" si="57"/>
        <v>11.28</v>
      </c>
      <c r="BO453" s="64">
        <f t="shared" si="58"/>
        <v>1.638986013986014E-2</v>
      </c>
      <c r="BP453" s="64">
        <f t="shared" si="59"/>
        <v>1.9230769230769232E-2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14</v>
      </c>
      <c r="Y454" s="550">
        <f t="shared" si="55"/>
        <v>15.84</v>
      </c>
      <c r="Z454" s="36">
        <f>IFERROR(IF(Y454=0,"",ROUNDUP(Y454/H454,0)*0.01196),"")</f>
        <v>3.5880000000000002E-2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14.954545454545453</v>
      </c>
      <c r="BN454" s="64">
        <f t="shared" si="57"/>
        <v>16.919999999999998</v>
      </c>
      <c r="BO454" s="64">
        <f t="shared" si="58"/>
        <v>2.5495337995337996E-2</v>
      </c>
      <c r="BP454" s="64">
        <f t="shared" si="59"/>
        <v>2.8846153846153848E-2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16.098484848484848</v>
      </c>
      <c r="Y458" s="551">
        <f>IFERROR(Y452/H452,"0")+IFERROR(Y453/H453,"0")+IFERROR(Y454/H454,"0")+IFERROR(Y455/H455,"0")+IFERROR(Y456/H456,"0")+IFERROR(Y457/H457,"0")</f>
        <v>17</v>
      </c>
      <c r="Z458" s="551">
        <f>IFERROR(IF(Z452="",0,Z452),"0")+IFERROR(IF(Z453="",0,Z453),"0")+IFERROR(IF(Z454="",0,Z454),"0")+IFERROR(IF(Z455="",0,Z455),"0")+IFERROR(IF(Z456="",0,Z456),"0")+IFERROR(IF(Z457="",0,Z457),"0")</f>
        <v>0.20332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85</v>
      </c>
      <c r="Y459" s="551">
        <f>IFERROR(SUM(Y452:Y457),"0")</f>
        <v>89.76</v>
      </c>
      <c r="Z459" s="37"/>
      <c r="AA459" s="552"/>
      <c r="AB459" s="552"/>
      <c r="AC459" s="552"/>
    </row>
    <row r="460" spans="1:68" ht="14.25" customHeight="1" x14ac:dyDescent="0.25">
      <c r="A460" s="566" t="s">
        <v>72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714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714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102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134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731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63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72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58</v>
      </c>
      <c r="Y487" s="550">
        <f>IFERROR(IF(X487="",0,CEILING((X487/$H487),1)*$H487),"")</f>
        <v>63</v>
      </c>
      <c r="Z487" s="36">
        <f>IFERROR(IF(Y487=0,"",ROUNDUP(Y487/H487,0)*0.01898),"")</f>
        <v>0.13286000000000001</v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61.344666666666662</v>
      </c>
      <c r="BN487" s="64">
        <f>IFERROR(Y487*I487/H487,"0")</f>
        <v>66.632999999999996</v>
      </c>
      <c r="BO487" s="64">
        <f>IFERROR(1/J487*(X487/H487),"0")</f>
        <v>0.10069444444444445</v>
      </c>
      <c r="BP487" s="64">
        <f>IFERROR(1/J487*(Y487/H487),"0")</f>
        <v>0.109375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6.4444444444444446</v>
      </c>
      <c r="Y489" s="551">
        <f>IFERROR(Y487/H487,"0")+IFERROR(Y488/H488,"0")</f>
        <v>7</v>
      </c>
      <c r="Z489" s="551">
        <f>IFERROR(IF(Z487="",0,Z487),"0")+IFERROR(IF(Z488="",0,Z488),"0")</f>
        <v>0.13286000000000001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58</v>
      </c>
      <c r="Y490" s="551">
        <f>IFERROR(SUM(Y487:Y488),"0")</f>
        <v>63</v>
      </c>
      <c r="Z490" s="37"/>
      <c r="AA490" s="552"/>
      <c r="AB490" s="552"/>
      <c r="AC490" s="552"/>
    </row>
    <row r="491" spans="1:68" ht="14.25" customHeight="1" x14ac:dyDescent="0.25">
      <c r="A491" s="566" t="s">
        <v>164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753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134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8" t="s">
        <v>756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3510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3647.5000000000005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3744.3309374699379</v>
      </c>
      <c r="Y502" s="551">
        <f>IFERROR(SUM(BN22:BN498),"0")</f>
        <v>3889.7909999999997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7</v>
      </c>
      <c r="Y503" s="38">
        <f>ROUNDUP(SUM(BP22:BP498),0)</f>
        <v>7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3919.3309374699379</v>
      </c>
      <c r="Y504" s="551">
        <f>GrossWeightTotalR+PalletQtyTotalR*25</f>
        <v>4064.7909999999997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754.38605136881006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777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7.8262700000000009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250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535</v>
      </c>
      <c r="U508" s="663"/>
      <c r="V508" s="579" t="s">
        <v>591</v>
      </c>
      <c r="W508" s="662"/>
      <c r="X508" s="662"/>
      <c r="Y508" s="663"/>
      <c r="Z508" s="546" t="s">
        <v>647</v>
      </c>
      <c r="AA508" s="579" t="s">
        <v>714</v>
      </c>
      <c r="AB508" s="663"/>
      <c r="AC508" s="52"/>
      <c r="AF508" s="547"/>
    </row>
    <row r="509" spans="1:68" ht="14.25" customHeight="1" thickTop="1" x14ac:dyDescent="0.2">
      <c r="A509" s="626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54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79.8</v>
      </c>
      <c r="E511" s="46">
        <f>IFERROR(Y87*1,"0")+IFERROR(Y88*1,"0")+IFERROR(Y89*1,"0")+IFERROR(Y93*1,"0")+IFERROR(Y94*1,"0")+IFERROR(Y95*1,"0")+IFERROR(Y96*1,"0")+IFERROR(Y97*1,"0")</f>
        <v>145.80000000000001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177.89999999999998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99.600000000000023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867.6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43.6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156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90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906</v>
      </c>
      <c r="U511" s="46">
        <f>IFERROR(Y367*1,"0")+IFERROR(Y368*1,"0")+IFERROR(Y369*1,"0")+IFERROR(Y373*1,"0")+IFERROR(Y377*1,"0")+IFERROR(Y378*1,"0")+IFERROR(Y382*1,"0")</f>
        <v>444.6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54</v>
      </c>
      <c r="X511" s="46">
        <f>IFERROR(Y419*1,"0")</f>
        <v>16.8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448.8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63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2025-09-05T07:31:56Z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