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F4ADC5A1-A809-43CF-BE9A-95D8B1C403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4" i="1" l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7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Y334" i="1" s="1"/>
  <c r="P326" i="1"/>
  <c r="BP325" i="1"/>
  <c r="BO325" i="1"/>
  <c r="BN325" i="1"/>
  <c r="BM325" i="1"/>
  <c r="Z325" i="1"/>
  <c r="Y325" i="1"/>
  <c r="W364" i="1" s="1"/>
  <c r="P325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8" i="1"/>
  <c r="Y297" i="1"/>
  <c r="X297" i="1"/>
  <c r="BP296" i="1"/>
  <c r="BO296" i="1"/>
  <c r="BN296" i="1"/>
  <c r="BM296" i="1"/>
  <c r="Z296" i="1"/>
  <c r="Z297" i="1" s="1"/>
  <c r="Y296" i="1"/>
  <c r="Y298" i="1" s="1"/>
  <c r="P296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X289" i="1"/>
  <c r="X288" i="1"/>
  <c r="BO287" i="1"/>
  <c r="BM287" i="1"/>
  <c r="Y287" i="1"/>
  <c r="P287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R364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1" i="1"/>
  <c r="Y240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41" i="1" s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364" i="1" s="1"/>
  <c r="P200" i="1"/>
  <c r="X197" i="1"/>
  <c r="X196" i="1"/>
  <c r="BO195" i="1"/>
  <c r="BM195" i="1"/>
  <c r="Y195" i="1"/>
  <c r="O364" i="1" s="1"/>
  <c r="P195" i="1"/>
  <c r="X192" i="1"/>
  <c r="X191" i="1"/>
  <c r="BO190" i="1"/>
  <c r="BM190" i="1"/>
  <c r="Y190" i="1"/>
  <c r="M364" i="1" s="1"/>
  <c r="P190" i="1"/>
  <c r="X187" i="1"/>
  <c r="X186" i="1"/>
  <c r="BO185" i="1"/>
  <c r="BM185" i="1"/>
  <c r="Y185" i="1"/>
  <c r="BP185" i="1" s="1"/>
  <c r="BO184" i="1"/>
  <c r="BM184" i="1"/>
  <c r="Y184" i="1"/>
  <c r="L364" i="1" s="1"/>
  <c r="P184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K364" i="1" s="1"/>
  <c r="P175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Y146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Z128" i="1" s="1"/>
  <c r="Y127" i="1"/>
  <c r="Y129" i="1" s="1"/>
  <c r="P127" i="1"/>
  <c r="X125" i="1"/>
  <c r="Y124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5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X100" i="1"/>
  <c r="X99" i="1"/>
  <c r="BO98" i="1"/>
  <c r="BM98" i="1"/>
  <c r="Y98" i="1"/>
  <c r="P98" i="1"/>
  <c r="X95" i="1"/>
  <c r="X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Y85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4" i="1" s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D364" i="1" s="1"/>
  <c r="P40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64" i="1" s="1"/>
  <c r="P33" i="1"/>
  <c r="X29" i="1"/>
  <c r="X28" i="1"/>
  <c r="BO27" i="1"/>
  <c r="BM27" i="1"/>
  <c r="Y27" i="1"/>
  <c r="Y29" i="1" s="1"/>
  <c r="P27" i="1"/>
  <c r="X25" i="1"/>
  <c r="X24" i="1"/>
  <c r="X358" i="1" s="1"/>
  <c r="BO23" i="1"/>
  <c r="BM23" i="1"/>
  <c r="Y23" i="1"/>
  <c r="Y25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364" i="1"/>
  <c r="X355" i="1"/>
  <c r="X356" i="1"/>
  <c r="Z23" i="1"/>
  <c r="Z24" i="1" s="1"/>
  <c r="BN23" i="1"/>
  <c r="BP23" i="1"/>
  <c r="Y24" i="1"/>
  <c r="X354" i="1"/>
  <c r="Z27" i="1"/>
  <c r="Z28" i="1" s="1"/>
  <c r="BN27" i="1"/>
  <c r="BP27" i="1"/>
  <c r="Y28" i="1"/>
  <c r="Z33" i="1"/>
  <c r="BN33" i="1"/>
  <c r="BP33" i="1"/>
  <c r="Z35" i="1"/>
  <c r="BN35" i="1"/>
  <c r="Y36" i="1"/>
  <c r="Z40" i="1"/>
  <c r="BN40" i="1"/>
  <c r="BP40" i="1"/>
  <c r="Z42" i="1"/>
  <c r="BN42" i="1"/>
  <c r="Z44" i="1"/>
  <c r="BN44" i="1"/>
  <c r="Y47" i="1"/>
  <c r="Z50" i="1"/>
  <c r="Z53" i="1" s="1"/>
  <c r="BN50" i="1"/>
  <c r="BP50" i="1"/>
  <c r="Z52" i="1"/>
  <c r="BN52" i="1"/>
  <c r="Z56" i="1"/>
  <c r="Z58" i="1" s="1"/>
  <c r="BN56" i="1"/>
  <c r="BP56" i="1"/>
  <c r="Y71" i="1"/>
  <c r="BP75" i="1"/>
  <c r="BN75" i="1"/>
  <c r="Z75" i="1"/>
  <c r="BP83" i="1"/>
  <c r="BN83" i="1"/>
  <c r="Z83" i="1"/>
  <c r="Y90" i="1"/>
  <c r="BP87" i="1"/>
  <c r="BN87" i="1"/>
  <c r="Z87" i="1"/>
  <c r="BP104" i="1"/>
  <c r="BN104" i="1"/>
  <c r="Z104" i="1"/>
  <c r="H364" i="1"/>
  <c r="Y119" i="1"/>
  <c r="BP110" i="1"/>
  <c r="BN110" i="1"/>
  <c r="Z110" i="1"/>
  <c r="BP114" i="1"/>
  <c r="BN114" i="1"/>
  <c r="Z114" i="1"/>
  <c r="Y118" i="1"/>
  <c r="BP122" i="1"/>
  <c r="BN122" i="1"/>
  <c r="Z122" i="1"/>
  <c r="Z124" i="1" s="1"/>
  <c r="BP143" i="1"/>
  <c r="BN143" i="1"/>
  <c r="Z143" i="1"/>
  <c r="BP151" i="1"/>
  <c r="BN151" i="1"/>
  <c r="Z151" i="1"/>
  <c r="BP155" i="1"/>
  <c r="BN155" i="1"/>
  <c r="Z155" i="1"/>
  <c r="F9" i="1"/>
  <c r="J9" i="1"/>
  <c r="Y37" i="1"/>
  <c r="Y354" i="1" s="1"/>
  <c r="Y46" i="1"/>
  <c r="Y58" i="1"/>
  <c r="BP63" i="1"/>
  <c r="Y356" i="1" s="1"/>
  <c r="BN63" i="1"/>
  <c r="Y355" i="1" s="1"/>
  <c r="Y357" i="1" s="1"/>
  <c r="Z63" i="1"/>
  <c r="Z64" i="1" s="1"/>
  <c r="Y65" i="1"/>
  <c r="BP68" i="1"/>
  <c r="BN68" i="1"/>
  <c r="Z68" i="1"/>
  <c r="Z70" i="1" s="1"/>
  <c r="BP77" i="1"/>
  <c r="BN77" i="1"/>
  <c r="Z77" i="1"/>
  <c r="Y79" i="1"/>
  <c r="Y84" i="1"/>
  <c r="BP81" i="1"/>
  <c r="BN81" i="1"/>
  <c r="Z81" i="1"/>
  <c r="Z84" i="1" s="1"/>
  <c r="BP89" i="1"/>
  <c r="BN89" i="1"/>
  <c r="Z89" i="1"/>
  <c r="Y91" i="1"/>
  <c r="Y94" i="1"/>
  <c r="BP93" i="1"/>
  <c r="BN93" i="1"/>
  <c r="Z93" i="1"/>
  <c r="Z94" i="1" s="1"/>
  <c r="Y95" i="1"/>
  <c r="G364" i="1"/>
  <c r="Y99" i="1"/>
  <c r="BP98" i="1"/>
  <c r="BN98" i="1"/>
  <c r="Z98" i="1"/>
  <c r="Z99" i="1" s="1"/>
  <c r="Y100" i="1"/>
  <c r="Y105" i="1"/>
  <c r="BP102" i="1"/>
  <c r="BN102" i="1"/>
  <c r="Z102" i="1"/>
  <c r="Z105" i="1" s="1"/>
  <c r="BP112" i="1"/>
  <c r="BN112" i="1"/>
  <c r="Z112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45" i="1"/>
  <c r="BN145" i="1"/>
  <c r="Z145" i="1"/>
  <c r="Y147" i="1"/>
  <c r="Y158" i="1"/>
  <c r="BP149" i="1"/>
  <c r="BN149" i="1"/>
  <c r="Z149" i="1"/>
  <c r="BP153" i="1"/>
  <c r="BN153" i="1"/>
  <c r="Z153" i="1"/>
  <c r="Y157" i="1"/>
  <c r="BP166" i="1"/>
  <c r="BN166" i="1"/>
  <c r="Z166" i="1"/>
  <c r="Y172" i="1"/>
  <c r="Y181" i="1"/>
  <c r="Y187" i="1"/>
  <c r="Y192" i="1"/>
  <c r="Y197" i="1"/>
  <c r="Y202" i="1"/>
  <c r="Q364" i="1"/>
  <c r="Y211" i="1"/>
  <c r="BP214" i="1"/>
  <c r="BN214" i="1"/>
  <c r="Z214" i="1"/>
  <c r="Z219" i="1" s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Y233" i="1"/>
  <c r="BP230" i="1"/>
  <c r="BN230" i="1"/>
  <c r="Z230" i="1"/>
  <c r="Z246" i="1"/>
  <c r="BP244" i="1"/>
  <c r="BN244" i="1"/>
  <c r="Z244" i="1"/>
  <c r="BP259" i="1"/>
  <c r="BN259" i="1"/>
  <c r="Z259" i="1"/>
  <c r="Y263" i="1"/>
  <c r="BP267" i="1"/>
  <c r="BN267" i="1"/>
  <c r="Z267" i="1"/>
  <c r="Z268" i="1" s="1"/>
  <c r="Y269" i="1"/>
  <c r="Y274" i="1"/>
  <c r="BP271" i="1"/>
  <c r="BN271" i="1"/>
  <c r="Z271" i="1"/>
  <c r="Z273" i="1" s="1"/>
  <c r="E364" i="1"/>
  <c r="Y64" i="1"/>
  <c r="F364" i="1"/>
  <c r="Y78" i="1"/>
  <c r="I364" i="1"/>
  <c r="Y134" i="1"/>
  <c r="J364" i="1"/>
  <c r="Z168" i="1"/>
  <c r="Z171" i="1" s="1"/>
  <c r="BN168" i="1"/>
  <c r="Z170" i="1"/>
  <c r="BN170" i="1"/>
  <c r="Y171" i="1"/>
  <c r="Z175" i="1"/>
  <c r="BN175" i="1"/>
  <c r="BP175" i="1"/>
  <c r="Z177" i="1"/>
  <c r="BN177" i="1"/>
  <c r="Z179" i="1"/>
  <c r="BN179" i="1"/>
  <c r="Y180" i="1"/>
  <c r="Z184" i="1"/>
  <c r="BN184" i="1"/>
  <c r="BP184" i="1"/>
  <c r="Z185" i="1"/>
  <c r="BN185" i="1"/>
  <c r="Y186" i="1"/>
  <c r="Z190" i="1"/>
  <c r="Z191" i="1" s="1"/>
  <c r="BN190" i="1"/>
  <c r="BP190" i="1"/>
  <c r="Y191" i="1"/>
  <c r="Z195" i="1"/>
  <c r="Z196" i="1" s="1"/>
  <c r="BN195" i="1"/>
  <c r="BP195" i="1"/>
  <c r="Y196" i="1"/>
  <c r="Z200" i="1"/>
  <c r="Z201" i="1" s="1"/>
  <c r="BN200" i="1"/>
  <c r="BP200" i="1"/>
  <c r="Y201" i="1"/>
  <c r="Z205" i="1"/>
  <c r="BN205" i="1"/>
  <c r="BP205" i="1"/>
  <c r="Z207" i="1"/>
  <c r="BN207" i="1"/>
  <c r="Z209" i="1"/>
  <c r="BN209" i="1"/>
  <c r="Y210" i="1"/>
  <c r="Y219" i="1"/>
  <c r="BP216" i="1"/>
  <c r="BN216" i="1"/>
  <c r="Z216" i="1"/>
  <c r="BP224" i="1"/>
  <c r="BN224" i="1"/>
  <c r="Z224" i="1"/>
  <c r="BP232" i="1"/>
  <c r="BN232" i="1"/>
  <c r="Z232" i="1"/>
  <c r="Y234" i="1"/>
  <c r="BP238" i="1"/>
  <c r="BN238" i="1"/>
  <c r="Z238" i="1"/>
  <c r="Z240" i="1" s="1"/>
  <c r="Y247" i="1"/>
  <c r="Y246" i="1"/>
  <c r="BP251" i="1"/>
  <c r="BN251" i="1"/>
  <c r="Z251" i="1"/>
  <c r="Z252" i="1" s="1"/>
  <c r="Y253" i="1"/>
  <c r="S364" i="1"/>
  <c r="Y264" i="1"/>
  <c r="BP257" i="1"/>
  <c r="BN257" i="1"/>
  <c r="Z257" i="1"/>
  <c r="Z263" i="1" s="1"/>
  <c r="BP261" i="1"/>
  <c r="BN261" i="1"/>
  <c r="Z261" i="1"/>
  <c r="Y268" i="1"/>
  <c r="Y273" i="1"/>
  <c r="Y277" i="1"/>
  <c r="BP276" i="1"/>
  <c r="BN276" i="1"/>
  <c r="Z276" i="1"/>
  <c r="Z277" i="1" s="1"/>
  <c r="Y278" i="1"/>
  <c r="Y284" i="1"/>
  <c r="BP281" i="1"/>
  <c r="BN281" i="1"/>
  <c r="Z281" i="1"/>
  <c r="T364" i="1"/>
  <c r="Y285" i="1"/>
  <c r="BP303" i="1"/>
  <c r="BN303" i="1"/>
  <c r="Z303" i="1"/>
  <c r="Z306" i="1" s="1"/>
  <c r="Y307" i="1"/>
  <c r="Y252" i="1"/>
  <c r="BP283" i="1"/>
  <c r="BN283" i="1"/>
  <c r="Z283" i="1"/>
  <c r="Y288" i="1"/>
  <c r="BP287" i="1"/>
  <c r="BN287" i="1"/>
  <c r="Z287" i="1"/>
  <c r="Z288" i="1" s="1"/>
  <c r="Y289" i="1"/>
  <c r="Y294" i="1"/>
  <c r="BP291" i="1"/>
  <c r="BN291" i="1"/>
  <c r="Z291" i="1"/>
  <c r="Z293" i="1" s="1"/>
  <c r="U364" i="1"/>
  <c r="BP305" i="1"/>
  <c r="BN305" i="1"/>
  <c r="Z305" i="1"/>
  <c r="Y312" i="1"/>
  <c r="BP309" i="1"/>
  <c r="BN309" i="1"/>
  <c r="Z309" i="1"/>
  <c r="Z311" i="1" s="1"/>
  <c r="BP328" i="1"/>
  <c r="BN328" i="1"/>
  <c r="Z328" i="1"/>
  <c r="BP332" i="1"/>
  <c r="BN332" i="1"/>
  <c r="Z332" i="1"/>
  <c r="Y339" i="1"/>
  <c r="BP336" i="1"/>
  <c r="BN336" i="1"/>
  <c r="Z336" i="1"/>
  <c r="Z338" i="1" s="1"/>
  <c r="BP344" i="1"/>
  <c r="BN344" i="1"/>
  <c r="Z344" i="1"/>
  <c r="Y311" i="1"/>
  <c r="BP326" i="1"/>
  <c r="BN326" i="1"/>
  <c r="Z326" i="1"/>
  <c r="Z333" i="1" s="1"/>
  <c r="BP330" i="1"/>
  <c r="BN330" i="1"/>
  <c r="Z330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Z352" i="1" s="1"/>
  <c r="Y306" i="1"/>
  <c r="Y333" i="1"/>
  <c r="Z284" i="1" l="1"/>
  <c r="Z118" i="1"/>
  <c r="Z90" i="1"/>
  <c r="Z46" i="1"/>
  <c r="Z36" i="1"/>
  <c r="Z359" i="1" s="1"/>
  <c r="Y358" i="1"/>
  <c r="Z210" i="1"/>
  <c r="Z186" i="1"/>
  <c r="Z180" i="1"/>
  <c r="Z233" i="1"/>
  <c r="Z227" i="1"/>
  <c r="Z157" i="1"/>
  <c r="Z146" i="1"/>
  <c r="Z78" i="1"/>
  <c r="X357" i="1"/>
</calcChain>
</file>

<file path=xl/sharedStrings.xml><?xml version="1.0" encoding="utf-8"?>
<sst xmlns="http://schemas.openxmlformats.org/spreadsheetml/2006/main" count="1499" uniqueCount="561">
  <si>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</si>
  <si>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</si>
  <si>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</si>
  <si>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</si>
  <si>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</si>
  <si>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</si>
  <si>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</si>
  <si>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</si>
  <si>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</si>
  <si>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</si>
  <si>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</si>
  <si>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</si>
  <si>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</si>
  <si>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</si>
  <si>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</si>
  <si>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</si>
  <si>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</si>
  <si>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</si>
  <si>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</si>
  <si>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</si>
  <si>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</si>
  <si>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</si>
  <si>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</si>
  <si>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</si>
  <si>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</si>
  <si>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</si>
  <si>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</si>
  <si>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</si>
  <si>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</si>
  <si>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</si>
  <si>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</si>
  <si>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</si>
  <si>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</si>
  <si>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</si>
  <si>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</si>
  <si>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</si>
  <si>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</si>
  <si>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</si>
  <si>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</si>
  <si>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</si>
  <si>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</si>
  <si>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</si>
  <si>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</si>
  <si>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</si>
  <si>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</si>
  <si>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</si>
  <si>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</si>
  <si>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</si>
  <si>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</si>
  <si>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</si>
  <si>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</si>
  <si>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</si>
  <si>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</si>
  <si>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</si>
  <si>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</si>
  <si>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</si>
  <si>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</si>
  <si>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</si>
  <si>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</si>
  <si>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</si>
  <si>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</si>
  <si>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</si>
  <si>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</si>
  <si>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</si>
  <si>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</si>
  <si>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</si>
  <si>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</si>
  <si>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</si>
  <si>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</si>
  <si>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</si>
  <si>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</si>
  <si>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</si>
  <si>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</si>
  <si>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</si>
  <si>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</si>
  <si>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</si>
  <si>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</si>
  <si>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</si>
  <si>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</si>
  <si>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</si>
  <si>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</si>
  <si>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</si>
  <si>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</si>
  <si>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</si>
  <si>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</si>
  <si>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</si>
  <si>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</si>
  <si>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</si>
  <si>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</si>
  <si>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</si>
  <si>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</si>
  <si>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</si>
  <si>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</si>
  <si>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</si>
  <si>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</si>
  <si>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</si>
  <si>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</si>
  <si>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</si>
  <si>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</si>
  <si>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</si>
  <si>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</si>
  <si>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</si>
  <si>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</si>
  <si>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</si>
  <si>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</si>
  <si>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</si>
  <si>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</si>
  <si>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</si>
  <si>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</si>
  <si>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</si>
  <si>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</si>
  <si>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</si>
  <si>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</si>
  <si>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</si>
  <si>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</si>
  <si>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</si>
  <si>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</si>
  <si>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</si>
  <si>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</si>
  <si>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</si>
  <si>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</si>
  <si>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</si>
  <si>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</si>
  <si>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</si>
  <si>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</si>
  <si>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</si>
  <si>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</si>
  <si>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</si>
  <si>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</si>
  <si>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</si>
  <si>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</si>
  <si>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</si>
  <si>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</si>
  <si>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</si>
  <si>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</si>
  <si>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</si>
  <si>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</si>
  <si>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</si>
  <si>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</si>
  <si>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</si>
  <si>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</si>
  <si>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</si>
  <si>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</si>
  <si>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</si>
  <si>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</si>
  <si>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</si>
  <si>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</si>
  <si>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</si>
  <si>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</si>
  <si>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</si>
  <si>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</si>
  <si>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</si>
  <si>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</si>
  <si>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</si>
  <si>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</si>
  <si>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</si>
  <si>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</si>
  <si>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</si>
  <si>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</si>
  <si>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</si>
  <si>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</si>
  <si>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</si>
  <si>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</si>
  <si>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</si>
  <si>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</si>
  <si>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</si>
  <si>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</si>
  <si>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</si>
  <si>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</si>
  <si>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</si>
  <si>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</si>
  <si>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</si>
  <si>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</si>
  <si>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</si>
  <si>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</si>
  <si>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</si>
  <si>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</si>
  <si>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</si>
  <si>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</si>
  <si>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</si>
  <si>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</si>
  <si>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</si>
  <si>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</si>
  <si>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</si>
  <si>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</si>
  <si>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</si>
  <si>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</si>
  <si>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</si>
  <si>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</si>
  <si>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</si>
  <si>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</si>
  <si>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</si>
  <si>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</si>
  <si>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</si>
  <si>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</si>
  <si>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</si>
  <si>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</si>
  <si>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</si>
  <si>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</si>
  <si>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</si>
  <si>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</si>
  <si>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</si>
  <si>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</si>
  <si>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</si>
  <si>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</si>
  <si>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</si>
  <si>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</si>
  <si>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</si>
  <si>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</si>
  <si>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</si>
  <si>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</si>
  <si>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</si>
  <si>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</si>
  <si>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</si>
  <si>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</si>
  <si>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</si>
  <si>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</si>
  <si>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</si>
  <si>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</si>
  <si>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</si>
  <si>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</si>
  <si>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</si>
  <si>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</si>
  <si>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</si>
  <si>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</si>
  <si>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</si>
  <si>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</si>
  <si>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</si>
  <si>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</si>
  <si>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</si>
  <si>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</si>
  <si>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</si>
  <si>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</si>
  <si>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</si>
  <si>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</si>
  <si>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</si>
  <si>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</si>
  <si>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</si>
  <si>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</si>
  <si>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</si>
  <si>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</si>
  <si>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</si>
  <si>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</si>
  <si>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</si>
  <si>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</si>
  <si>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</si>
  <si>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</si>
  <si>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</si>
  <si>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</si>
  <si>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</si>
  <si>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</si>
  <si>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</si>
  <si>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</si>
  <si>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</si>
  <si>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</si>
  <si>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</si>
  <si>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</si>
  <si>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</si>
  <si>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</si>
  <si>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</si>
  <si>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</si>
  <si>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</si>
  <si>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</si>
  <si>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</si>
  <si>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</si>
  <si>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</si>
  <si>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</si>
  <si>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</si>
  <si>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</si>
  <si>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</si>
  <si>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</si>
  <si>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</si>
  <si>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</si>
  <si>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</si>
  <si>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</si>
  <si>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</si>
  <si>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</si>
  <si>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</si>
  <si>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</si>
  <si>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</si>
  <si>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</si>
  <si>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</si>
  <si>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</si>
  <si>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</si>
  <si>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</si>
  <si>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</si>
  <si>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</si>
  <si>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</si>
  <si>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ЕАЭС N RU Д-RU.РА01.В.54559/25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</si>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</sst>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6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4"/>
  <sheetViews>
    <sheetView showGridLines="0" tabSelected="1" topLeftCell="A332" zoomScaleNormal="100" zoomScaleSheetLayoutView="100" workbookViewId="0">
      <selection activeCell="AA360" sqref="AA3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5" customWidth="1"/>
    <col min="19" max="19" width="6.140625" style="3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5" customWidth="1"/>
    <col min="25" max="25" width="11" style="385" customWidth="1"/>
    <col min="26" max="26" width="10" style="385" customWidth="1"/>
    <col min="27" max="27" width="11.5703125" style="385" customWidth="1"/>
    <col min="28" max="28" width="10.42578125" style="385" customWidth="1"/>
    <col min="29" max="29" width="30" style="38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5" customWidth="1"/>
    <col min="34" max="34" width="9.140625" style="385" customWidth="1"/>
    <col min="35" max="16384" width="9.140625" style="385"/>
  </cols>
  <sheetData>
    <row r="1" spans="1:32" s="23" customFormat="1" ht="45" customHeight="1" x14ac:dyDescent="0.2">
      <c r="A1" s="42"/>
      <c r="B1" s="42"/>
      <c r="C1" s="42"/>
      <c r="D1" s="446" t="s">
        <v>0</v>
      </c>
      <c r="E1" s="415"/>
      <c r="F1" s="415"/>
      <c r="G1" s="12" t="s">
        <v>1</v>
      </c>
      <c r="H1" s="446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1" t="s">
        <v>8</v>
      </c>
      <c r="B5" s="459"/>
      <c r="C5" s="460"/>
      <c r="D5" s="448"/>
      <c r="E5" s="449"/>
      <c r="F5" s="611" t="s">
        <v>9</v>
      </c>
      <c r="G5" s="460"/>
      <c r="H5" s="448"/>
      <c r="I5" s="573"/>
      <c r="J5" s="573"/>
      <c r="K5" s="573"/>
      <c r="L5" s="573"/>
      <c r="M5" s="449"/>
      <c r="N5" s="59"/>
      <c r="P5" s="25" t="s">
        <v>10</v>
      </c>
      <c r="Q5" s="623">
        <v>45910</v>
      </c>
      <c r="R5" s="479"/>
      <c r="T5" s="513" t="s">
        <v>11</v>
      </c>
      <c r="U5" s="514"/>
      <c r="V5" s="516" t="s">
        <v>12</v>
      </c>
      <c r="W5" s="479"/>
      <c r="AB5" s="52"/>
      <c r="AC5" s="52"/>
      <c r="AD5" s="52"/>
      <c r="AE5" s="52"/>
    </row>
    <row r="6" spans="1:32" s="23" customFormat="1" ht="24" customHeight="1" x14ac:dyDescent="0.2">
      <c r="A6" s="481" t="s">
        <v>13</v>
      </c>
      <c r="B6" s="459"/>
      <c r="C6" s="460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79"/>
      <c r="N6" s="60"/>
      <c r="P6" s="25" t="s">
        <v>15</v>
      </c>
      <c r="Q6" s="625" t="str">
        <f>IF(Q5=0," ",CHOOSE(WEEKDAY(Q5,2),"Понедельник","Вторник","Среда","Четверг","Пятница","Суббота","Воскресенье"))</f>
        <v>Среда</v>
      </c>
      <c r="R6" s="403"/>
      <c r="T6" s="519" t="s">
        <v>16</v>
      </c>
      <c r="U6" s="514"/>
      <c r="V6" s="561" t="s">
        <v>17</v>
      </c>
      <c r="W6" s="428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3" t="str">
        <f>IFERROR(VLOOKUP(DeliveryAddress,Table,3,0),1)</f>
        <v>1</v>
      </c>
      <c r="E7" s="434"/>
      <c r="F7" s="434"/>
      <c r="G7" s="434"/>
      <c r="H7" s="434"/>
      <c r="I7" s="434"/>
      <c r="J7" s="434"/>
      <c r="K7" s="434"/>
      <c r="L7" s="434"/>
      <c r="M7" s="435"/>
      <c r="N7" s="61"/>
      <c r="P7" s="25"/>
      <c r="Q7" s="43"/>
      <c r="R7" s="43"/>
      <c r="T7" s="399"/>
      <c r="U7" s="514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5"/>
      <c r="C8" s="406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62"/>
      <c r="P8" s="25" t="s">
        <v>20</v>
      </c>
      <c r="Q8" s="485">
        <v>0.41666666666666669</v>
      </c>
      <c r="R8" s="435"/>
      <c r="T8" s="399"/>
      <c r="U8" s="514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90"/>
      <c r="E9" s="401"/>
      <c r="F9" s="4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1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1"/>
      <c r="L9" s="401"/>
      <c r="M9" s="401"/>
      <c r="N9" s="380"/>
      <c r="P9" s="27" t="s">
        <v>21</v>
      </c>
      <c r="Q9" s="476"/>
      <c r="R9" s="477"/>
      <c r="T9" s="399"/>
      <c r="U9" s="514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90"/>
      <c r="E10" s="401"/>
      <c r="F10" s="4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7" t="str">
        <f>IFERROR(VLOOKUP($D$10,Proxy,2,FALSE),"")</f>
        <v/>
      </c>
      <c r="I10" s="399"/>
      <c r="J10" s="399"/>
      <c r="K10" s="399"/>
      <c r="L10" s="399"/>
      <c r="M10" s="399"/>
      <c r="N10" s="381"/>
      <c r="P10" s="27" t="s">
        <v>22</v>
      </c>
      <c r="Q10" s="520"/>
      <c r="R10" s="521"/>
      <c r="U10" s="25" t="s">
        <v>23</v>
      </c>
      <c r="V10" s="427" t="s">
        <v>24</v>
      </c>
      <c r="W10" s="428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78"/>
      <c r="R11" s="479"/>
      <c r="U11" s="25" t="s">
        <v>27</v>
      </c>
      <c r="V11" s="590" t="s">
        <v>28</v>
      </c>
      <c r="W11" s="47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09" t="s">
        <v>29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60"/>
      <c r="N12" s="63"/>
      <c r="P12" s="25" t="s">
        <v>30</v>
      </c>
      <c r="Q12" s="485"/>
      <c r="R12" s="435"/>
      <c r="S12" s="24"/>
      <c r="U12" s="25" t="s">
        <v>31</v>
      </c>
      <c r="V12" s="590" t="s">
        <v>32</v>
      </c>
      <c r="W12" s="477"/>
      <c r="AB12" s="52"/>
      <c r="AC12" s="52"/>
      <c r="AD12" s="52"/>
      <c r="AE12" s="52"/>
    </row>
    <row r="13" spans="1:32" s="23" customFormat="1" ht="23.25" customHeight="1" x14ac:dyDescent="0.2">
      <c r="A13" s="509" t="s">
        <v>33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/>
      <c r="N13" s="63"/>
      <c r="O13" s="27"/>
      <c r="P13" s="27" t="s">
        <v>34</v>
      </c>
      <c r="Q13" s="590"/>
      <c r="R13" s="47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09" t="s">
        <v>35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60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6" t="s">
        <v>36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60"/>
      <c r="N15" s="64"/>
      <c r="P15" s="499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0"/>
      <c r="Q16" s="500"/>
      <c r="R16" s="500"/>
      <c r="S16" s="500"/>
      <c r="T16" s="5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2" t="s">
        <v>38</v>
      </c>
      <c r="B17" s="422" t="s">
        <v>39</v>
      </c>
      <c r="C17" s="488" t="s">
        <v>40</v>
      </c>
      <c r="D17" s="422" t="s">
        <v>41</v>
      </c>
      <c r="E17" s="463"/>
      <c r="F17" s="422" t="s">
        <v>42</v>
      </c>
      <c r="G17" s="422" t="s">
        <v>43</v>
      </c>
      <c r="H17" s="422" t="s">
        <v>44</v>
      </c>
      <c r="I17" s="422" t="s">
        <v>45</v>
      </c>
      <c r="J17" s="422" t="s">
        <v>46</v>
      </c>
      <c r="K17" s="422" t="s">
        <v>47</v>
      </c>
      <c r="L17" s="422" t="s">
        <v>48</v>
      </c>
      <c r="M17" s="422" t="s">
        <v>49</v>
      </c>
      <c r="N17" s="422" t="s">
        <v>50</v>
      </c>
      <c r="O17" s="422" t="s">
        <v>51</v>
      </c>
      <c r="P17" s="422" t="s">
        <v>52</v>
      </c>
      <c r="Q17" s="462"/>
      <c r="R17" s="462"/>
      <c r="S17" s="462"/>
      <c r="T17" s="463"/>
      <c r="U17" s="632" t="s">
        <v>53</v>
      </c>
      <c r="V17" s="460"/>
      <c r="W17" s="422" t="s">
        <v>54</v>
      </c>
      <c r="X17" s="422" t="s">
        <v>55</v>
      </c>
      <c r="Y17" s="633" t="s">
        <v>56</v>
      </c>
      <c r="Z17" s="571" t="s">
        <v>57</v>
      </c>
      <c r="AA17" s="555" t="s">
        <v>58</v>
      </c>
      <c r="AB17" s="555" t="s">
        <v>59</v>
      </c>
      <c r="AC17" s="555" t="s">
        <v>60</v>
      </c>
      <c r="AD17" s="555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3"/>
      <c r="B18" s="423"/>
      <c r="C18" s="423"/>
      <c r="D18" s="464"/>
      <c r="E18" s="466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464"/>
      <c r="Q18" s="465"/>
      <c r="R18" s="465"/>
      <c r="S18" s="465"/>
      <c r="T18" s="466"/>
      <c r="U18" s="68" t="s">
        <v>63</v>
      </c>
      <c r="V18" s="68" t="s">
        <v>64</v>
      </c>
      <c r="W18" s="423"/>
      <c r="X18" s="423"/>
      <c r="Y18" s="634"/>
      <c r="Z18" s="572"/>
      <c r="AA18" s="556"/>
      <c r="AB18" s="556"/>
      <c r="AC18" s="556"/>
      <c r="AD18" s="608"/>
      <c r="AE18" s="609"/>
      <c r="AF18" s="610"/>
      <c r="AG18" s="67"/>
      <c r="BD18" s="66"/>
    </row>
    <row r="19" spans="1:68" ht="27.75" customHeight="1" x14ac:dyDescent="0.2">
      <c r="A19" s="505" t="s">
        <v>65</v>
      </c>
      <c r="B19" s="506"/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49"/>
      <c r="AB19" s="49"/>
      <c r="AC19" s="49"/>
    </row>
    <row r="20" spans="1:68" ht="16.5" customHeight="1" x14ac:dyDescent="0.25">
      <c r="A20" s="424" t="s">
        <v>65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2"/>
      <c r="AB20" s="382"/>
      <c r="AC20" s="382"/>
    </row>
    <row r="21" spans="1:68" ht="14.25" customHeight="1" x14ac:dyDescent="0.25">
      <c r="A21" s="398" t="s">
        <v>66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3"/>
      <c r="AB21" s="383"/>
      <c r="AC21" s="38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2">
        <v>4680115886230</v>
      </c>
      <c r="E22" s="403"/>
      <c r="F22" s="386">
        <v>0.3</v>
      </c>
      <c r="G22" s="33">
        <v>6</v>
      </c>
      <c r="H22" s="386">
        <v>1.8</v>
      </c>
      <c r="I22" s="38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2"/>
      <c r="R22" s="392"/>
      <c r="S22" s="392"/>
      <c r="T22" s="393"/>
      <c r="U22" s="35"/>
      <c r="V22" s="35"/>
      <c r="W22" s="36" t="s">
        <v>71</v>
      </c>
      <c r="X22" s="387">
        <v>0</v>
      </c>
      <c r="Y22" s="38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2">
        <v>4680115886247</v>
      </c>
      <c r="E23" s="403"/>
      <c r="F23" s="386">
        <v>0.3</v>
      </c>
      <c r="G23" s="33">
        <v>6</v>
      </c>
      <c r="H23" s="386">
        <v>1.8</v>
      </c>
      <c r="I23" s="38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2"/>
      <c r="R23" s="392"/>
      <c r="S23" s="392"/>
      <c r="T23" s="393"/>
      <c r="U23" s="35"/>
      <c r="V23" s="35"/>
      <c r="W23" s="36" t="s">
        <v>71</v>
      </c>
      <c r="X23" s="387">
        <v>0</v>
      </c>
      <c r="Y23" s="38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9"/>
      <c r="P24" s="404" t="s">
        <v>76</v>
      </c>
      <c r="Q24" s="405"/>
      <c r="R24" s="405"/>
      <c r="S24" s="405"/>
      <c r="T24" s="405"/>
      <c r="U24" s="405"/>
      <c r="V24" s="406"/>
      <c r="W24" s="38" t="s">
        <v>77</v>
      </c>
      <c r="X24" s="389">
        <f>IFERROR(X22/H22,"0")+IFERROR(X23/H23,"0")</f>
        <v>0</v>
      </c>
      <c r="Y24" s="389">
        <f>IFERROR(Y22/H22,"0")+IFERROR(Y23/H23,"0")</f>
        <v>0</v>
      </c>
      <c r="Z24" s="389">
        <f>IFERROR(IF(Z22="",0,Z22),"0")+IFERROR(IF(Z23="",0,Z23),"0")</f>
        <v>0</v>
      </c>
      <c r="AA24" s="390"/>
      <c r="AB24" s="390"/>
      <c r="AC24" s="390"/>
    </row>
    <row r="25" spans="1:68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409"/>
      <c r="P25" s="404" t="s">
        <v>76</v>
      </c>
      <c r="Q25" s="405"/>
      <c r="R25" s="405"/>
      <c r="S25" s="405"/>
      <c r="T25" s="405"/>
      <c r="U25" s="405"/>
      <c r="V25" s="406"/>
      <c r="W25" s="38" t="s">
        <v>71</v>
      </c>
      <c r="X25" s="389">
        <f>IFERROR(SUM(X22:X23),"0")</f>
        <v>0</v>
      </c>
      <c r="Y25" s="389">
        <f>IFERROR(SUM(Y22:Y23),"0")</f>
        <v>0</v>
      </c>
      <c r="Z25" s="38"/>
      <c r="AA25" s="390"/>
      <c r="AB25" s="390"/>
      <c r="AC25" s="390"/>
    </row>
    <row r="26" spans="1:68" ht="14.25" customHeight="1" x14ac:dyDescent="0.25">
      <c r="A26" s="398" t="s">
        <v>78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83"/>
      <c r="AB26" s="383"/>
      <c r="AC26" s="38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2">
        <v>4607091388503</v>
      </c>
      <c r="E27" s="403"/>
      <c r="F27" s="386">
        <v>0.05</v>
      </c>
      <c r="G27" s="33">
        <v>12</v>
      </c>
      <c r="H27" s="386">
        <v>0.6</v>
      </c>
      <c r="I27" s="38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2"/>
      <c r="R27" s="392"/>
      <c r="S27" s="392"/>
      <c r="T27" s="393"/>
      <c r="U27" s="35"/>
      <c r="V27" s="35"/>
      <c r="W27" s="36" t="s">
        <v>71</v>
      </c>
      <c r="X27" s="387">
        <v>0</v>
      </c>
      <c r="Y27" s="38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08"/>
      <c r="B28" s="399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409"/>
      <c r="P28" s="404" t="s">
        <v>76</v>
      </c>
      <c r="Q28" s="405"/>
      <c r="R28" s="405"/>
      <c r="S28" s="405"/>
      <c r="T28" s="405"/>
      <c r="U28" s="405"/>
      <c r="V28" s="406"/>
      <c r="W28" s="38" t="s">
        <v>77</v>
      </c>
      <c r="X28" s="389">
        <f>IFERROR(X27/H27,"0")</f>
        <v>0</v>
      </c>
      <c r="Y28" s="389">
        <f>IFERROR(Y27/H27,"0")</f>
        <v>0</v>
      </c>
      <c r="Z28" s="389">
        <f>IFERROR(IF(Z27="",0,Z27),"0")</f>
        <v>0</v>
      </c>
      <c r="AA28" s="390"/>
      <c r="AB28" s="390"/>
      <c r="AC28" s="390"/>
    </row>
    <row r="29" spans="1:68" x14ac:dyDescent="0.2">
      <c r="A29" s="399"/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409"/>
      <c r="P29" s="404" t="s">
        <v>76</v>
      </c>
      <c r="Q29" s="405"/>
      <c r="R29" s="405"/>
      <c r="S29" s="405"/>
      <c r="T29" s="405"/>
      <c r="U29" s="405"/>
      <c r="V29" s="406"/>
      <c r="W29" s="38" t="s">
        <v>71</v>
      </c>
      <c r="X29" s="389">
        <f>IFERROR(SUM(X27:X27),"0")</f>
        <v>0</v>
      </c>
      <c r="Y29" s="389">
        <f>IFERROR(SUM(Y27:Y27),"0")</f>
        <v>0</v>
      </c>
      <c r="Z29" s="38"/>
      <c r="AA29" s="390"/>
      <c r="AB29" s="390"/>
      <c r="AC29" s="390"/>
    </row>
    <row r="30" spans="1:68" ht="27.75" customHeight="1" x14ac:dyDescent="0.2">
      <c r="A30" s="505" t="s">
        <v>84</v>
      </c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506"/>
      <c r="AA30" s="49"/>
      <c r="AB30" s="49"/>
      <c r="AC30" s="49"/>
    </row>
    <row r="31" spans="1:68" ht="16.5" customHeight="1" x14ac:dyDescent="0.25">
      <c r="A31" s="424" t="s">
        <v>85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82"/>
      <c r="AB31" s="382"/>
      <c r="AC31" s="382"/>
    </row>
    <row r="32" spans="1:68" ht="14.25" customHeight="1" x14ac:dyDescent="0.25">
      <c r="A32" s="398" t="s">
        <v>86</v>
      </c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83"/>
      <c r="AB32" s="383"/>
      <c r="AC32" s="38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2">
        <v>4607091385670</v>
      </c>
      <c r="E33" s="403"/>
      <c r="F33" s="386">
        <v>1.35</v>
      </c>
      <c r="G33" s="33">
        <v>8</v>
      </c>
      <c r="H33" s="386">
        <v>10.8</v>
      </c>
      <c r="I33" s="38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2"/>
      <c r="R33" s="392"/>
      <c r="S33" s="392"/>
      <c r="T33" s="393"/>
      <c r="U33" s="35"/>
      <c r="V33" s="35"/>
      <c r="W33" s="36" t="s">
        <v>71</v>
      </c>
      <c r="X33" s="387">
        <v>0</v>
      </c>
      <c r="Y33" s="38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2">
        <v>4607091385687</v>
      </c>
      <c r="E34" s="403"/>
      <c r="F34" s="386">
        <v>0.4</v>
      </c>
      <c r="G34" s="33">
        <v>10</v>
      </c>
      <c r="H34" s="386">
        <v>4</v>
      </c>
      <c r="I34" s="38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2"/>
      <c r="R34" s="392"/>
      <c r="S34" s="392"/>
      <c r="T34" s="393"/>
      <c r="U34" s="35"/>
      <c r="V34" s="35"/>
      <c r="W34" s="36" t="s">
        <v>71</v>
      </c>
      <c r="X34" s="387">
        <v>100</v>
      </c>
      <c r="Y34" s="388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2">
        <v>4680115882539</v>
      </c>
      <c r="E35" s="403"/>
      <c r="F35" s="386">
        <v>0.37</v>
      </c>
      <c r="G35" s="33">
        <v>10</v>
      </c>
      <c r="H35" s="386">
        <v>3.7</v>
      </c>
      <c r="I35" s="38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2"/>
      <c r="R35" s="392"/>
      <c r="S35" s="392"/>
      <c r="T35" s="393"/>
      <c r="U35" s="35"/>
      <c r="V35" s="35"/>
      <c r="W35" s="36" t="s">
        <v>71</v>
      </c>
      <c r="X35" s="387">
        <v>0</v>
      </c>
      <c r="Y35" s="38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0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9"/>
      <c r="P36" s="404" t="s">
        <v>76</v>
      </c>
      <c r="Q36" s="405"/>
      <c r="R36" s="405"/>
      <c r="S36" s="405"/>
      <c r="T36" s="405"/>
      <c r="U36" s="405"/>
      <c r="V36" s="406"/>
      <c r="W36" s="38" t="s">
        <v>77</v>
      </c>
      <c r="X36" s="389">
        <f>IFERROR(X33/H33,"0")+IFERROR(X34/H34,"0")+IFERROR(X35/H35,"0")</f>
        <v>25</v>
      </c>
      <c r="Y36" s="389">
        <f>IFERROR(Y33/H33,"0")+IFERROR(Y34/H34,"0")+IFERROR(Y35/H35,"0")</f>
        <v>25</v>
      </c>
      <c r="Z36" s="389">
        <f>IFERROR(IF(Z33="",0,Z33),"0")+IFERROR(IF(Z34="",0,Z34),"0")+IFERROR(IF(Z35="",0,Z35),"0")</f>
        <v>0.22550000000000001</v>
      </c>
      <c r="AA36" s="390"/>
      <c r="AB36" s="390"/>
      <c r="AC36" s="390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9"/>
      <c r="P37" s="404" t="s">
        <v>76</v>
      </c>
      <c r="Q37" s="405"/>
      <c r="R37" s="405"/>
      <c r="S37" s="405"/>
      <c r="T37" s="405"/>
      <c r="U37" s="405"/>
      <c r="V37" s="406"/>
      <c r="W37" s="38" t="s">
        <v>71</v>
      </c>
      <c r="X37" s="389">
        <f>IFERROR(SUM(X33:X35),"0")</f>
        <v>100</v>
      </c>
      <c r="Y37" s="389">
        <f>IFERROR(SUM(Y33:Y35),"0")</f>
        <v>100</v>
      </c>
      <c r="Z37" s="38"/>
      <c r="AA37" s="390"/>
      <c r="AB37" s="390"/>
      <c r="AC37" s="390"/>
    </row>
    <row r="38" spans="1:68" ht="16.5" customHeight="1" x14ac:dyDescent="0.25">
      <c r="A38" s="424" t="s">
        <v>98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14.25" customHeight="1" x14ac:dyDescent="0.25">
      <c r="A39" s="398" t="s">
        <v>86</v>
      </c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83"/>
      <c r="AB39" s="383"/>
      <c r="AC39" s="38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2">
        <v>4680115885882</v>
      </c>
      <c r="E40" s="403"/>
      <c r="F40" s="386">
        <v>1.4</v>
      </c>
      <c r="G40" s="33">
        <v>8</v>
      </c>
      <c r="H40" s="386">
        <v>11.2</v>
      </c>
      <c r="I40" s="38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2"/>
      <c r="R40" s="392"/>
      <c r="S40" s="392"/>
      <c r="T40" s="393"/>
      <c r="U40" s="35"/>
      <c r="V40" s="35"/>
      <c r="W40" s="36" t="s">
        <v>71</v>
      </c>
      <c r="X40" s="387">
        <v>0</v>
      </c>
      <c r="Y40" s="38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2">
        <v>4680115881426</v>
      </c>
      <c r="E41" s="403"/>
      <c r="F41" s="386">
        <v>1.35</v>
      </c>
      <c r="G41" s="33">
        <v>8</v>
      </c>
      <c r="H41" s="386">
        <v>10.8</v>
      </c>
      <c r="I41" s="38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2"/>
      <c r="R41" s="392"/>
      <c r="S41" s="392"/>
      <c r="T41" s="393"/>
      <c r="U41" s="35"/>
      <c r="V41" s="35"/>
      <c r="W41" s="36" t="s">
        <v>71</v>
      </c>
      <c r="X41" s="387">
        <v>0</v>
      </c>
      <c r="Y41" s="388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2">
        <v>4680115880283</v>
      </c>
      <c r="E42" s="403"/>
      <c r="F42" s="386">
        <v>0.6</v>
      </c>
      <c r="G42" s="33">
        <v>8</v>
      </c>
      <c r="H42" s="386">
        <v>4.8</v>
      </c>
      <c r="I42" s="38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2"/>
      <c r="R42" s="392"/>
      <c r="S42" s="392"/>
      <c r="T42" s="393"/>
      <c r="U42" s="35"/>
      <c r="V42" s="35"/>
      <c r="W42" s="36" t="s">
        <v>71</v>
      </c>
      <c r="X42" s="387">
        <v>0</v>
      </c>
      <c r="Y42" s="38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2">
        <v>4680115881525</v>
      </c>
      <c r="E43" s="403"/>
      <c r="F43" s="386">
        <v>0.4</v>
      </c>
      <c r="G43" s="33">
        <v>10</v>
      </c>
      <c r="H43" s="386">
        <v>4</v>
      </c>
      <c r="I43" s="38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2"/>
      <c r="R43" s="392"/>
      <c r="S43" s="392"/>
      <c r="T43" s="393"/>
      <c r="U43" s="35"/>
      <c r="V43" s="35"/>
      <c r="W43" s="36" t="s">
        <v>71</v>
      </c>
      <c r="X43" s="387">
        <v>0</v>
      </c>
      <c r="Y43" s="38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2">
        <v>4680115885899</v>
      </c>
      <c r="E44" s="403"/>
      <c r="F44" s="386">
        <v>0.35</v>
      </c>
      <c r="G44" s="33">
        <v>6</v>
      </c>
      <c r="H44" s="386">
        <v>2.1</v>
      </c>
      <c r="I44" s="38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2"/>
      <c r="R44" s="392"/>
      <c r="S44" s="392"/>
      <c r="T44" s="393"/>
      <c r="U44" s="35"/>
      <c r="V44" s="35"/>
      <c r="W44" s="36" t="s">
        <v>71</v>
      </c>
      <c r="X44" s="387">
        <v>0</v>
      </c>
      <c r="Y44" s="38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2">
        <v>4680115881419</v>
      </c>
      <c r="E45" s="403"/>
      <c r="F45" s="386">
        <v>0.45</v>
      </c>
      <c r="G45" s="33">
        <v>10</v>
      </c>
      <c r="H45" s="386">
        <v>4.5</v>
      </c>
      <c r="I45" s="38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2"/>
      <c r="R45" s="392"/>
      <c r="S45" s="392"/>
      <c r="T45" s="393"/>
      <c r="U45" s="35"/>
      <c r="V45" s="35"/>
      <c r="W45" s="36" t="s">
        <v>71</v>
      </c>
      <c r="X45" s="387">
        <v>0</v>
      </c>
      <c r="Y45" s="38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08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9"/>
      <c r="P46" s="404" t="s">
        <v>76</v>
      </c>
      <c r="Q46" s="405"/>
      <c r="R46" s="405"/>
      <c r="S46" s="405"/>
      <c r="T46" s="405"/>
      <c r="U46" s="405"/>
      <c r="V46" s="406"/>
      <c r="W46" s="38" t="s">
        <v>77</v>
      </c>
      <c r="X46" s="389">
        <f>IFERROR(X40/H40,"0")+IFERROR(X41/H41,"0")+IFERROR(X42/H42,"0")+IFERROR(X43/H43,"0")+IFERROR(X44/H44,"0")+IFERROR(X45/H45,"0")</f>
        <v>0</v>
      </c>
      <c r="Y46" s="389">
        <f>IFERROR(Y40/H40,"0")+IFERROR(Y41/H41,"0")+IFERROR(Y42/H42,"0")+IFERROR(Y43/H43,"0")+IFERROR(Y44/H44,"0")+IFERROR(Y45/H45,"0")</f>
        <v>0</v>
      </c>
      <c r="Z46" s="389">
        <f>IFERROR(IF(Z40="",0,Z40),"0")+IFERROR(IF(Z41="",0,Z41),"0")+IFERROR(IF(Z42="",0,Z42),"0")+IFERROR(IF(Z43="",0,Z43),"0")+IFERROR(IF(Z44="",0,Z44),"0")+IFERROR(IF(Z45="",0,Z45),"0")</f>
        <v>0</v>
      </c>
      <c r="AA46" s="390"/>
      <c r="AB46" s="390"/>
      <c r="AC46" s="390"/>
    </row>
    <row r="47" spans="1:68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9"/>
      <c r="P47" s="404" t="s">
        <v>76</v>
      </c>
      <c r="Q47" s="405"/>
      <c r="R47" s="405"/>
      <c r="S47" s="405"/>
      <c r="T47" s="405"/>
      <c r="U47" s="405"/>
      <c r="V47" s="406"/>
      <c r="W47" s="38" t="s">
        <v>71</v>
      </c>
      <c r="X47" s="389">
        <f>IFERROR(SUM(X40:X45),"0")</f>
        <v>0</v>
      </c>
      <c r="Y47" s="389">
        <f>IFERROR(SUM(Y40:Y45),"0")</f>
        <v>0</v>
      </c>
      <c r="Z47" s="38"/>
      <c r="AA47" s="390"/>
      <c r="AB47" s="390"/>
      <c r="AC47" s="390"/>
    </row>
    <row r="48" spans="1:68" ht="14.25" customHeight="1" x14ac:dyDescent="0.25">
      <c r="A48" s="398" t="s">
        <v>117</v>
      </c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83"/>
      <c r="AB48" s="383"/>
      <c r="AC48" s="38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2">
        <v>4680115881440</v>
      </c>
      <c r="E49" s="403"/>
      <c r="F49" s="386">
        <v>1.35</v>
      </c>
      <c r="G49" s="33">
        <v>8</v>
      </c>
      <c r="H49" s="386">
        <v>10.8</v>
      </c>
      <c r="I49" s="38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2"/>
      <c r="R49" s="392"/>
      <c r="S49" s="392"/>
      <c r="T49" s="393"/>
      <c r="U49" s="35"/>
      <c r="V49" s="35"/>
      <c r="W49" s="36" t="s">
        <v>71</v>
      </c>
      <c r="X49" s="387">
        <v>0</v>
      </c>
      <c r="Y49" s="38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02">
        <v>4680115882751</v>
      </c>
      <c r="E50" s="403"/>
      <c r="F50" s="386">
        <v>0.45</v>
      </c>
      <c r="G50" s="33">
        <v>10</v>
      </c>
      <c r="H50" s="386">
        <v>4.5</v>
      </c>
      <c r="I50" s="38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392"/>
      <c r="R50" s="392"/>
      <c r="S50" s="392"/>
      <c r="T50" s="393"/>
      <c r="U50" s="35"/>
      <c r="V50" s="35"/>
      <c r="W50" s="36" t="s">
        <v>71</v>
      </c>
      <c r="X50" s="387">
        <v>0</v>
      </c>
      <c r="Y50" s="38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02">
        <v>4680115885950</v>
      </c>
      <c r="E51" s="403"/>
      <c r="F51" s="386">
        <v>0.37</v>
      </c>
      <c r="G51" s="33">
        <v>6</v>
      </c>
      <c r="H51" s="386">
        <v>2.2200000000000002</v>
      </c>
      <c r="I51" s="38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392"/>
      <c r="R51" s="392"/>
      <c r="S51" s="392"/>
      <c r="T51" s="393"/>
      <c r="U51" s="35"/>
      <c r="V51" s="35"/>
      <c r="W51" s="36" t="s">
        <v>71</v>
      </c>
      <c r="X51" s="387">
        <v>0</v>
      </c>
      <c r="Y51" s="38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02">
        <v>4680115881433</v>
      </c>
      <c r="E52" s="403"/>
      <c r="F52" s="386">
        <v>0.45</v>
      </c>
      <c r="G52" s="33">
        <v>6</v>
      </c>
      <c r="H52" s="386">
        <v>2.7</v>
      </c>
      <c r="I52" s="38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392"/>
      <c r="R52" s="392"/>
      <c r="S52" s="392"/>
      <c r="T52" s="393"/>
      <c r="U52" s="35"/>
      <c r="V52" s="35"/>
      <c r="W52" s="36" t="s">
        <v>71</v>
      </c>
      <c r="X52" s="387">
        <v>0</v>
      </c>
      <c r="Y52" s="38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08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409"/>
      <c r="P53" s="404" t="s">
        <v>76</v>
      </c>
      <c r="Q53" s="405"/>
      <c r="R53" s="405"/>
      <c r="S53" s="405"/>
      <c r="T53" s="405"/>
      <c r="U53" s="405"/>
      <c r="V53" s="406"/>
      <c r="W53" s="38" t="s">
        <v>77</v>
      </c>
      <c r="X53" s="389">
        <f>IFERROR(X49/H49,"0")+IFERROR(X50/H50,"0")+IFERROR(X51/H51,"0")+IFERROR(X52/H52,"0")</f>
        <v>0</v>
      </c>
      <c r="Y53" s="389">
        <f>IFERROR(Y49/H49,"0")+IFERROR(Y50/H50,"0")+IFERROR(Y51/H51,"0")+IFERROR(Y52/H52,"0")</f>
        <v>0</v>
      </c>
      <c r="Z53" s="389">
        <f>IFERROR(IF(Z49="",0,Z49),"0")+IFERROR(IF(Z50="",0,Z50),"0")+IFERROR(IF(Z51="",0,Z51),"0")+IFERROR(IF(Z52="",0,Z52),"0")</f>
        <v>0</v>
      </c>
      <c r="AA53" s="390"/>
      <c r="AB53" s="390"/>
      <c r="AC53" s="390"/>
    </row>
    <row r="54" spans="1:68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409"/>
      <c r="P54" s="404" t="s">
        <v>76</v>
      </c>
      <c r="Q54" s="405"/>
      <c r="R54" s="405"/>
      <c r="S54" s="405"/>
      <c r="T54" s="405"/>
      <c r="U54" s="405"/>
      <c r="V54" s="406"/>
      <c r="W54" s="38" t="s">
        <v>71</v>
      </c>
      <c r="X54" s="389">
        <f>IFERROR(SUM(X49:X52),"0")</f>
        <v>0</v>
      </c>
      <c r="Y54" s="389">
        <f>IFERROR(SUM(Y49:Y52),"0")</f>
        <v>0</v>
      </c>
      <c r="Z54" s="38"/>
      <c r="AA54" s="390"/>
      <c r="AB54" s="390"/>
      <c r="AC54" s="390"/>
    </row>
    <row r="55" spans="1:68" ht="14.25" customHeight="1" x14ac:dyDescent="0.25">
      <c r="A55" s="398" t="s">
        <v>128</v>
      </c>
      <c r="B55" s="399"/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83"/>
      <c r="AB55" s="383"/>
      <c r="AC55" s="38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02">
        <v>4680115881532</v>
      </c>
      <c r="E56" s="403"/>
      <c r="F56" s="386">
        <v>1.3</v>
      </c>
      <c r="G56" s="33">
        <v>6</v>
      </c>
      <c r="H56" s="386">
        <v>7.8</v>
      </c>
      <c r="I56" s="38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2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392"/>
      <c r="R56" s="392"/>
      <c r="S56" s="392"/>
      <c r="T56" s="393"/>
      <c r="U56" s="35"/>
      <c r="V56" s="35"/>
      <c r="W56" s="36" t="s">
        <v>71</v>
      </c>
      <c r="X56" s="387">
        <v>0</v>
      </c>
      <c r="Y56" s="38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02">
        <v>4680115881464</v>
      </c>
      <c r="E57" s="403"/>
      <c r="F57" s="386">
        <v>0.4</v>
      </c>
      <c r="G57" s="33">
        <v>6</v>
      </c>
      <c r="H57" s="386">
        <v>2.4</v>
      </c>
      <c r="I57" s="38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392"/>
      <c r="R57" s="392"/>
      <c r="S57" s="392"/>
      <c r="T57" s="393"/>
      <c r="U57" s="35"/>
      <c r="V57" s="35"/>
      <c r="W57" s="36" t="s">
        <v>71</v>
      </c>
      <c r="X57" s="387">
        <v>0</v>
      </c>
      <c r="Y57" s="38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08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409"/>
      <c r="P58" s="404" t="s">
        <v>76</v>
      </c>
      <c r="Q58" s="405"/>
      <c r="R58" s="405"/>
      <c r="S58" s="405"/>
      <c r="T58" s="405"/>
      <c r="U58" s="405"/>
      <c r="V58" s="406"/>
      <c r="W58" s="38" t="s">
        <v>77</v>
      </c>
      <c r="X58" s="389">
        <f>IFERROR(X56/H56,"0")+IFERROR(X57/H57,"0")</f>
        <v>0</v>
      </c>
      <c r="Y58" s="389">
        <f>IFERROR(Y56/H56,"0")+IFERROR(Y57/H57,"0")</f>
        <v>0</v>
      </c>
      <c r="Z58" s="389">
        <f>IFERROR(IF(Z56="",0,Z56),"0")+IFERROR(IF(Z57="",0,Z57),"0")</f>
        <v>0</v>
      </c>
      <c r="AA58" s="390"/>
      <c r="AB58" s="390"/>
      <c r="AC58" s="390"/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9"/>
      <c r="P59" s="404" t="s">
        <v>76</v>
      </c>
      <c r="Q59" s="405"/>
      <c r="R59" s="405"/>
      <c r="S59" s="405"/>
      <c r="T59" s="405"/>
      <c r="U59" s="405"/>
      <c r="V59" s="406"/>
      <c r="W59" s="38" t="s">
        <v>71</v>
      </c>
      <c r="X59" s="389">
        <f>IFERROR(SUM(X56:X57),"0")</f>
        <v>0</v>
      </c>
      <c r="Y59" s="389">
        <f>IFERROR(SUM(Y56:Y57),"0")</f>
        <v>0</v>
      </c>
      <c r="Z59" s="38"/>
      <c r="AA59" s="390"/>
      <c r="AB59" s="390"/>
      <c r="AC59" s="390"/>
    </row>
    <row r="60" spans="1:68" ht="16.5" customHeight="1" x14ac:dyDescent="0.25">
      <c r="A60" s="424" t="s">
        <v>135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82"/>
      <c r="AB60" s="382"/>
      <c r="AC60" s="382"/>
    </row>
    <row r="61" spans="1:68" ht="14.25" customHeight="1" x14ac:dyDescent="0.25">
      <c r="A61" s="398" t="s">
        <v>86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3"/>
      <c r="AB61" s="383"/>
      <c r="AC61" s="38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02">
        <v>4680115881327</v>
      </c>
      <c r="E62" s="403"/>
      <c r="F62" s="386">
        <v>1.35</v>
      </c>
      <c r="G62" s="33">
        <v>8</v>
      </c>
      <c r="H62" s="386">
        <v>10.8</v>
      </c>
      <c r="I62" s="38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392"/>
      <c r="R62" s="392"/>
      <c r="S62" s="392"/>
      <c r="T62" s="393"/>
      <c r="U62" s="35"/>
      <c r="V62" s="35"/>
      <c r="W62" s="36" t="s">
        <v>71</v>
      </c>
      <c r="X62" s="387">
        <v>0</v>
      </c>
      <c r="Y62" s="388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27" customHeight="1" x14ac:dyDescent="0.25">
      <c r="A63" s="55" t="s">
        <v>139</v>
      </c>
      <c r="B63" s="55" t="s">
        <v>140</v>
      </c>
      <c r="C63" s="32">
        <v>4301011476</v>
      </c>
      <c r="D63" s="402">
        <v>4680115881518</v>
      </c>
      <c r="E63" s="403"/>
      <c r="F63" s="386">
        <v>0.4</v>
      </c>
      <c r="G63" s="33">
        <v>10</v>
      </c>
      <c r="H63" s="386">
        <v>4</v>
      </c>
      <c r="I63" s="38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392"/>
      <c r="R63" s="392"/>
      <c r="S63" s="392"/>
      <c r="T63" s="393"/>
      <c r="U63" s="35"/>
      <c r="V63" s="35"/>
      <c r="W63" s="36" t="s">
        <v>71</v>
      </c>
      <c r="X63" s="387">
        <v>0</v>
      </c>
      <c r="Y63" s="38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0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9"/>
      <c r="P64" s="404" t="s">
        <v>76</v>
      </c>
      <c r="Q64" s="405"/>
      <c r="R64" s="405"/>
      <c r="S64" s="405"/>
      <c r="T64" s="405"/>
      <c r="U64" s="405"/>
      <c r="V64" s="406"/>
      <c r="W64" s="38" t="s">
        <v>77</v>
      </c>
      <c r="X64" s="389">
        <f>IFERROR(X62/H62,"0")+IFERROR(X63/H63,"0")</f>
        <v>0</v>
      </c>
      <c r="Y64" s="389">
        <f>IFERROR(Y62/H62,"0")+IFERROR(Y63/H63,"0")</f>
        <v>0</v>
      </c>
      <c r="Z64" s="389">
        <f>IFERROR(IF(Z62="",0,Z62),"0")+IFERROR(IF(Z63="",0,Z63),"0")</f>
        <v>0</v>
      </c>
      <c r="AA64" s="390"/>
      <c r="AB64" s="390"/>
      <c r="AC64" s="390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9"/>
      <c r="P65" s="404" t="s">
        <v>76</v>
      </c>
      <c r="Q65" s="405"/>
      <c r="R65" s="405"/>
      <c r="S65" s="405"/>
      <c r="T65" s="405"/>
      <c r="U65" s="405"/>
      <c r="V65" s="406"/>
      <c r="W65" s="38" t="s">
        <v>71</v>
      </c>
      <c r="X65" s="389">
        <f>IFERROR(SUM(X62:X63),"0")</f>
        <v>0</v>
      </c>
      <c r="Y65" s="389">
        <f>IFERROR(SUM(Y62:Y63),"0")</f>
        <v>0</v>
      </c>
      <c r="Z65" s="38"/>
      <c r="AA65" s="390"/>
      <c r="AB65" s="390"/>
      <c r="AC65" s="390"/>
    </row>
    <row r="66" spans="1:68" ht="14.25" customHeight="1" x14ac:dyDescent="0.25">
      <c r="A66" s="398" t="s">
        <v>66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3"/>
      <c r="AB66" s="383"/>
      <c r="AC66" s="383"/>
    </row>
    <row r="67" spans="1:68" ht="16.5" customHeight="1" x14ac:dyDescent="0.25">
      <c r="A67" s="55" t="s">
        <v>141</v>
      </c>
      <c r="B67" s="55" t="s">
        <v>142</v>
      </c>
      <c r="C67" s="32">
        <v>4301051712</v>
      </c>
      <c r="D67" s="402">
        <v>4607091386967</v>
      </c>
      <c r="E67" s="403"/>
      <c r="F67" s="386">
        <v>1.35</v>
      </c>
      <c r="G67" s="33">
        <v>6</v>
      </c>
      <c r="H67" s="386">
        <v>8.1</v>
      </c>
      <c r="I67" s="386">
        <v>8.6189999999999998</v>
      </c>
      <c r="J67" s="33">
        <v>64</v>
      </c>
      <c r="K67" s="33" t="s">
        <v>89</v>
      </c>
      <c r="L67" s="33"/>
      <c r="M67" s="34" t="s">
        <v>112</v>
      </c>
      <c r="N67" s="34"/>
      <c r="O67" s="33">
        <v>45</v>
      </c>
      <c r="P67" s="612" t="s">
        <v>143</v>
      </c>
      <c r="Q67" s="392"/>
      <c r="R67" s="392"/>
      <c r="S67" s="392"/>
      <c r="T67" s="393"/>
      <c r="U67" s="35"/>
      <c r="V67" s="35"/>
      <c r="W67" s="36" t="s">
        <v>71</v>
      </c>
      <c r="X67" s="387">
        <v>100</v>
      </c>
      <c r="Y67" s="388">
        <f>IFERROR(IF(X67="",0,CEILING((X67/$H67),1)*$H67),"")</f>
        <v>105.3</v>
      </c>
      <c r="Z67" s="37">
        <f>IFERROR(IF(Y67=0,"",ROUNDUP(Y67/H67,0)*0.01898),"")</f>
        <v>0.24674000000000001</v>
      </c>
      <c r="AA67" s="57"/>
      <c r="AB67" s="58"/>
      <c r="AC67" s="110" t="s">
        <v>144</v>
      </c>
      <c r="AG67" s="65"/>
      <c r="AJ67" s="69"/>
      <c r="AK67" s="69">
        <v>0</v>
      </c>
      <c r="BB67" s="111" t="s">
        <v>1</v>
      </c>
      <c r="BM67" s="65">
        <f>IFERROR(X67*I67/H67,"0")</f>
        <v>106.4074074074074</v>
      </c>
      <c r="BN67" s="65">
        <f>IFERROR(Y67*I67/H67,"0")</f>
        <v>112.047</v>
      </c>
      <c r="BO67" s="65">
        <f>IFERROR(1/J67*(X67/H67),"0")</f>
        <v>0.19290123456790123</v>
      </c>
      <c r="BP67" s="65">
        <f>IFERROR(1/J67*(Y67/H67),"0")</f>
        <v>0.203125</v>
      </c>
    </row>
    <row r="68" spans="1:68" ht="27" customHeight="1" x14ac:dyDescent="0.25">
      <c r="A68" s="55" t="s">
        <v>145</v>
      </c>
      <c r="B68" s="55" t="s">
        <v>146</v>
      </c>
      <c r="C68" s="32">
        <v>4301051718</v>
      </c>
      <c r="D68" s="402">
        <v>4607091385731</v>
      </c>
      <c r="E68" s="403"/>
      <c r="F68" s="386">
        <v>0.45</v>
      </c>
      <c r="G68" s="33">
        <v>6</v>
      </c>
      <c r="H68" s="386">
        <v>2.7</v>
      </c>
      <c r="I68" s="386">
        <v>2.952</v>
      </c>
      <c r="J68" s="33">
        <v>182</v>
      </c>
      <c r="K68" s="33" t="s">
        <v>69</v>
      </c>
      <c r="L68" s="33"/>
      <c r="M68" s="34" t="s">
        <v>112</v>
      </c>
      <c r="N68" s="34"/>
      <c r="O68" s="33">
        <v>45</v>
      </c>
      <c r="P68" s="4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392"/>
      <c r="R68" s="392"/>
      <c r="S68" s="392"/>
      <c r="T68" s="393"/>
      <c r="U68" s="35"/>
      <c r="V68" s="35"/>
      <c r="W68" s="36" t="s">
        <v>71</v>
      </c>
      <c r="X68" s="387">
        <v>0</v>
      </c>
      <c r="Y68" s="388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144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16.5" customHeight="1" x14ac:dyDescent="0.25">
      <c r="A69" s="55" t="s">
        <v>147</v>
      </c>
      <c r="B69" s="55" t="s">
        <v>148</v>
      </c>
      <c r="C69" s="32">
        <v>4301051438</v>
      </c>
      <c r="D69" s="402">
        <v>4680115880894</v>
      </c>
      <c r="E69" s="403"/>
      <c r="F69" s="386">
        <v>0.33</v>
      </c>
      <c r="G69" s="33">
        <v>6</v>
      </c>
      <c r="H69" s="386">
        <v>1.98</v>
      </c>
      <c r="I69" s="386">
        <v>2.238</v>
      </c>
      <c r="J69" s="33">
        <v>182</v>
      </c>
      <c r="K69" s="33" t="s">
        <v>69</v>
      </c>
      <c r="L69" s="33"/>
      <c r="M69" s="34" t="s">
        <v>95</v>
      </c>
      <c r="N69" s="34"/>
      <c r="O69" s="33">
        <v>45</v>
      </c>
      <c r="P69" s="5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392"/>
      <c r="R69" s="392"/>
      <c r="S69" s="392"/>
      <c r="T69" s="393"/>
      <c r="U69" s="35"/>
      <c r="V69" s="35"/>
      <c r="W69" s="36" t="s">
        <v>71</v>
      </c>
      <c r="X69" s="387">
        <v>0</v>
      </c>
      <c r="Y69" s="38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149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408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9"/>
      <c r="P70" s="404" t="s">
        <v>76</v>
      </c>
      <c r="Q70" s="405"/>
      <c r="R70" s="405"/>
      <c r="S70" s="405"/>
      <c r="T70" s="405"/>
      <c r="U70" s="405"/>
      <c r="V70" s="406"/>
      <c r="W70" s="38" t="s">
        <v>77</v>
      </c>
      <c r="X70" s="389">
        <f>IFERROR(X67/H67,"0")+IFERROR(X68/H68,"0")+IFERROR(X69/H69,"0")</f>
        <v>12.345679012345679</v>
      </c>
      <c r="Y70" s="389">
        <f>IFERROR(Y67/H67,"0")+IFERROR(Y68/H68,"0")+IFERROR(Y69/H69,"0")</f>
        <v>13</v>
      </c>
      <c r="Z70" s="389">
        <f>IFERROR(IF(Z67="",0,Z67),"0")+IFERROR(IF(Z68="",0,Z68),"0")+IFERROR(IF(Z69="",0,Z69),"0")</f>
        <v>0.24674000000000001</v>
      </c>
      <c r="AA70" s="390"/>
      <c r="AB70" s="390"/>
      <c r="AC70" s="390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9"/>
      <c r="P71" s="404" t="s">
        <v>76</v>
      </c>
      <c r="Q71" s="405"/>
      <c r="R71" s="405"/>
      <c r="S71" s="405"/>
      <c r="T71" s="405"/>
      <c r="U71" s="405"/>
      <c r="V71" s="406"/>
      <c r="W71" s="38" t="s">
        <v>71</v>
      </c>
      <c r="X71" s="389">
        <f>IFERROR(SUM(X67:X69),"0")</f>
        <v>100</v>
      </c>
      <c r="Y71" s="389">
        <f>IFERROR(SUM(Y67:Y69),"0")</f>
        <v>105.3</v>
      </c>
      <c r="Z71" s="38"/>
      <c r="AA71" s="390"/>
      <c r="AB71" s="390"/>
      <c r="AC71" s="390"/>
    </row>
    <row r="72" spans="1:68" ht="16.5" customHeight="1" x14ac:dyDescent="0.25">
      <c r="A72" s="424" t="s">
        <v>150</v>
      </c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82"/>
      <c r="AB72" s="382"/>
      <c r="AC72" s="382"/>
    </row>
    <row r="73" spans="1:68" ht="14.25" customHeight="1" x14ac:dyDescent="0.25">
      <c r="A73" s="398" t="s">
        <v>86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383"/>
      <c r="AB73" s="383"/>
      <c r="AC73" s="383"/>
    </row>
    <row r="74" spans="1:68" ht="27" customHeight="1" x14ac:dyDescent="0.25">
      <c r="A74" s="55" t="s">
        <v>151</v>
      </c>
      <c r="B74" s="55" t="s">
        <v>152</v>
      </c>
      <c r="C74" s="32">
        <v>4301011514</v>
      </c>
      <c r="D74" s="402">
        <v>4680115882133</v>
      </c>
      <c r="E74" s="403"/>
      <c r="F74" s="386">
        <v>1.35</v>
      </c>
      <c r="G74" s="33">
        <v>8</v>
      </c>
      <c r="H74" s="386">
        <v>10.8</v>
      </c>
      <c r="I74" s="386">
        <v>11.234999999999999</v>
      </c>
      <c r="J74" s="33">
        <v>64</v>
      </c>
      <c r="K74" s="33" t="s">
        <v>89</v>
      </c>
      <c r="L74" s="33"/>
      <c r="M74" s="34" t="s">
        <v>90</v>
      </c>
      <c r="N74" s="34"/>
      <c r="O74" s="33">
        <v>50</v>
      </c>
      <c r="P74" s="5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392"/>
      <c r="R74" s="392"/>
      <c r="S74" s="392"/>
      <c r="T74" s="393"/>
      <c r="U74" s="35"/>
      <c r="V74" s="35"/>
      <c r="W74" s="36" t="s">
        <v>71</v>
      </c>
      <c r="X74" s="387">
        <v>0</v>
      </c>
      <c r="Y74" s="388">
        <f>IFERROR(IF(X74="",0,CEILING((X74/$H74),1)*$H74),"")</f>
        <v>0</v>
      </c>
      <c r="Z74" s="37" t="str">
        <f>IFERROR(IF(Y74=0,"",ROUNDUP(Y74/H74,0)*0.01898),"")</f>
        <v/>
      </c>
      <c r="AA74" s="57"/>
      <c r="AB74" s="58"/>
      <c r="AC74" s="116" t="s">
        <v>153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154</v>
      </c>
      <c r="B75" s="55" t="s">
        <v>155</v>
      </c>
      <c r="C75" s="32">
        <v>4301011417</v>
      </c>
      <c r="D75" s="402">
        <v>4680115880269</v>
      </c>
      <c r="E75" s="403"/>
      <c r="F75" s="386">
        <v>0.375</v>
      </c>
      <c r="G75" s="33">
        <v>10</v>
      </c>
      <c r="H75" s="386">
        <v>3.75</v>
      </c>
      <c r="I75" s="386">
        <v>3.96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392"/>
      <c r="R75" s="392"/>
      <c r="S75" s="392"/>
      <c r="T75" s="393"/>
      <c r="U75" s="35"/>
      <c r="V75" s="35"/>
      <c r="W75" s="36" t="s">
        <v>71</v>
      </c>
      <c r="X75" s="387">
        <v>0</v>
      </c>
      <c r="Y75" s="388">
        <f>IFERROR(IF(X75="",0,CEILING((X75/$H75),1)*$H75),"")</f>
        <v>0</v>
      </c>
      <c r="Z75" s="37" t="str">
        <f>IFERROR(IF(Y75=0,"",ROUNDUP(Y75/H75,0)*0.00902),"")</f>
        <v/>
      </c>
      <c r="AA75" s="57"/>
      <c r="AB75" s="58"/>
      <c r="AC75" s="118" t="s">
        <v>153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27" customHeight="1" x14ac:dyDescent="0.25">
      <c r="A76" s="55" t="s">
        <v>156</v>
      </c>
      <c r="B76" s="55" t="s">
        <v>157</v>
      </c>
      <c r="C76" s="32">
        <v>4301011415</v>
      </c>
      <c r="D76" s="402">
        <v>4680115880429</v>
      </c>
      <c r="E76" s="403"/>
      <c r="F76" s="386">
        <v>0.45</v>
      </c>
      <c r="G76" s="33">
        <v>10</v>
      </c>
      <c r="H76" s="386">
        <v>4.5</v>
      </c>
      <c r="I76" s="386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392"/>
      <c r="R76" s="392"/>
      <c r="S76" s="392"/>
      <c r="T76" s="393"/>
      <c r="U76" s="35"/>
      <c r="V76" s="35"/>
      <c r="W76" s="36" t="s">
        <v>71</v>
      </c>
      <c r="X76" s="387">
        <v>150</v>
      </c>
      <c r="Y76" s="388">
        <f>IFERROR(IF(X76="",0,CEILING((X76/$H76),1)*$H76),"")</f>
        <v>153</v>
      </c>
      <c r="Z76" s="37">
        <f>IFERROR(IF(Y76=0,"",ROUNDUP(Y76/H76,0)*0.00902),"")</f>
        <v>0.30668000000000001</v>
      </c>
      <c r="AA76" s="57"/>
      <c r="AB76" s="58"/>
      <c r="AC76" s="120" t="s">
        <v>153</v>
      </c>
      <c r="AG76" s="65"/>
      <c r="AJ76" s="69"/>
      <c r="AK76" s="69">
        <v>0</v>
      </c>
      <c r="BB76" s="121" t="s">
        <v>1</v>
      </c>
      <c r="BM76" s="65">
        <f>IFERROR(X76*I76/H76,"0")</f>
        <v>157</v>
      </c>
      <c r="BN76" s="65">
        <f>IFERROR(Y76*I76/H76,"0")</f>
        <v>160.13999999999999</v>
      </c>
      <c r="BO76" s="65">
        <f>IFERROR(1/J76*(X76/H76),"0")</f>
        <v>0.25252525252525254</v>
      </c>
      <c r="BP76" s="65">
        <f>IFERROR(1/J76*(Y76/H76),"0")</f>
        <v>0.25757575757575757</v>
      </c>
    </row>
    <row r="77" spans="1:68" ht="27" customHeight="1" x14ac:dyDescent="0.25">
      <c r="A77" s="55" t="s">
        <v>158</v>
      </c>
      <c r="B77" s="55" t="s">
        <v>159</v>
      </c>
      <c r="C77" s="32">
        <v>4301011462</v>
      </c>
      <c r="D77" s="402">
        <v>4680115881457</v>
      </c>
      <c r="E77" s="403"/>
      <c r="F77" s="386">
        <v>0.75</v>
      </c>
      <c r="G77" s="33">
        <v>6</v>
      </c>
      <c r="H77" s="386">
        <v>4.5</v>
      </c>
      <c r="I77" s="38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392"/>
      <c r="R77" s="392"/>
      <c r="S77" s="392"/>
      <c r="T77" s="393"/>
      <c r="U77" s="35"/>
      <c r="V77" s="35"/>
      <c r="W77" s="36" t="s">
        <v>71</v>
      </c>
      <c r="X77" s="387">
        <v>0</v>
      </c>
      <c r="Y77" s="388">
        <f>IFERROR(IF(X77="",0,CEILING((X77/$H77),1)*$H77),"")</f>
        <v>0</v>
      </c>
      <c r="Z77" s="37" t="str">
        <f>IFERROR(IF(Y77=0,"",ROUNDUP(Y77/H77,0)*0.00902),"")</f>
        <v/>
      </c>
      <c r="AA77" s="57"/>
      <c r="AB77" s="58"/>
      <c r="AC77" s="122" t="s">
        <v>153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x14ac:dyDescent="0.2">
      <c r="A78" s="408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9"/>
      <c r="P78" s="404" t="s">
        <v>76</v>
      </c>
      <c r="Q78" s="405"/>
      <c r="R78" s="405"/>
      <c r="S78" s="405"/>
      <c r="T78" s="405"/>
      <c r="U78" s="405"/>
      <c r="V78" s="406"/>
      <c r="W78" s="38" t="s">
        <v>77</v>
      </c>
      <c r="X78" s="389">
        <f>IFERROR(X74/H74,"0")+IFERROR(X75/H75,"0")+IFERROR(X76/H76,"0")+IFERROR(X77/H77,"0")</f>
        <v>33.333333333333336</v>
      </c>
      <c r="Y78" s="389">
        <f>IFERROR(Y74/H74,"0")+IFERROR(Y75/H75,"0")+IFERROR(Y76/H76,"0")+IFERROR(Y77/H77,"0")</f>
        <v>34</v>
      </c>
      <c r="Z78" s="389">
        <f>IFERROR(IF(Z74="",0,Z74),"0")+IFERROR(IF(Z75="",0,Z75),"0")+IFERROR(IF(Z76="",0,Z76),"0")+IFERROR(IF(Z77="",0,Z77),"0")</f>
        <v>0.30668000000000001</v>
      </c>
      <c r="AA78" s="390"/>
      <c r="AB78" s="390"/>
      <c r="AC78" s="390"/>
    </row>
    <row r="79" spans="1:68" x14ac:dyDescent="0.2">
      <c r="A79" s="399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9"/>
      <c r="P79" s="404" t="s">
        <v>76</v>
      </c>
      <c r="Q79" s="405"/>
      <c r="R79" s="405"/>
      <c r="S79" s="405"/>
      <c r="T79" s="405"/>
      <c r="U79" s="405"/>
      <c r="V79" s="406"/>
      <c r="W79" s="38" t="s">
        <v>71</v>
      </c>
      <c r="X79" s="389">
        <f>IFERROR(SUM(X74:X77),"0")</f>
        <v>150</v>
      </c>
      <c r="Y79" s="389">
        <f>IFERROR(SUM(Y74:Y77),"0")</f>
        <v>153</v>
      </c>
      <c r="Z79" s="38"/>
      <c r="AA79" s="390"/>
      <c r="AB79" s="390"/>
      <c r="AC79" s="390"/>
    </row>
    <row r="80" spans="1:68" ht="14.25" customHeight="1" x14ac:dyDescent="0.25">
      <c r="A80" s="398" t="s">
        <v>117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83"/>
      <c r="AB80" s="383"/>
      <c r="AC80" s="383"/>
    </row>
    <row r="81" spans="1:68" ht="16.5" customHeight="1" x14ac:dyDescent="0.25">
      <c r="A81" s="55" t="s">
        <v>160</v>
      </c>
      <c r="B81" s="55" t="s">
        <v>161</v>
      </c>
      <c r="C81" s="32">
        <v>4301020345</v>
      </c>
      <c r="D81" s="402">
        <v>4680115881488</v>
      </c>
      <c r="E81" s="403"/>
      <c r="F81" s="386">
        <v>1.35</v>
      </c>
      <c r="G81" s="33">
        <v>8</v>
      </c>
      <c r="H81" s="386">
        <v>10.8</v>
      </c>
      <c r="I81" s="386">
        <v>11.234999999999999</v>
      </c>
      <c r="J81" s="33">
        <v>64</v>
      </c>
      <c r="K81" s="33" t="s">
        <v>89</v>
      </c>
      <c r="L81" s="33"/>
      <c r="M81" s="34" t="s">
        <v>90</v>
      </c>
      <c r="N81" s="34"/>
      <c r="O81" s="33">
        <v>55</v>
      </c>
      <c r="P81" s="4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392"/>
      <c r="R81" s="392"/>
      <c r="S81" s="392"/>
      <c r="T81" s="393"/>
      <c r="U81" s="35"/>
      <c r="V81" s="35"/>
      <c r="W81" s="36" t="s">
        <v>71</v>
      </c>
      <c r="X81" s="387">
        <v>0</v>
      </c>
      <c r="Y81" s="388">
        <f>IFERROR(IF(X81="",0,CEILING((X81/$H81),1)*$H81),"")</f>
        <v>0</v>
      </c>
      <c r="Z81" s="37" t="str">
        <f>IFERROR(IF(Y81=0,"",ROUNDUP(Y81/H81,0)*0.01898),"")</f>
        <v/>
      </c>
      <c r="AA81" s="57"/>
      <c r="AB81" s="58"/>
      <c r="AC81" s="124" t="s">
        <v>162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4301020346</v>
      </c>
      <c r="D82" s="402">
        <v>4680115882775</v>
      </c>
      <c r="E82" s="403"/>
      <c r="F82" s="386">
        <v>0.3</v>
      </c>
      <c r="G82" s="33">
        <v>8</v>
      </c>
      <c r="H82" s="386">
        <v>2.4</v>
      </c>
      <c r="I82" s="386">
        <v>2.5</v>
      </c>
      <c r="J82" s="33">
        <v>234</v>
      </c>
      <c r="K82" s="33" t="s">
        <v>165</v>
      </c>
      <c r="L82" s="33"/>
      <c r="M82" s="34" t="s">
        <v>90</v>
      </c>
      <c r="N82" s="34"/>
      <c r="O82" s="33">
        <v>55</v>
      </c>
      <c r="P82" s="6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392"/>
      <c r="R82" s="392"/>
      <c r="S82" s="392"/>
      <c r="T82" s="393"/>
      <c r="U82" s="35"/>
      <c r="V82" s="35"/>
      <c r="W82" s="36" t="s">
        <v>71</v>
      </c>
      <c r="X82" s="387">
        <v>0</v>
      </c>
      <c r="Y82" s="388">
        <f>IFERROR(IF(X82="",0,CEILING((X82/$H82),1)*$H82),"")</f>
        <v>0</v>
      </c>
      <c r="Z82" s="37" t="str">
        <f>IFERROR(IF(Y82=0,"",ROUNDUP(Y82/H82,0)*0.00502),"")</f>
        <v/>
      </c>
      <c r="AA82" s="57"/>
      <c r="AB82" s="58"/>
      <c r="AC82" s="126" t="s">
        <v>162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167</v>
      </c>
      <c r="C83" s="32">
        <v>4301020344</v>
      </c>
      <c r="D83" s="402">
        <v>4680115880658</v>
      </c>
      <c r="E83" s="403"/>
      <c r="F83" s="386">
        <v>0.4</v>
      </c>
      <c r="G83" s="33">
        <v>6</v>
      </c>
      <c r="H83" s="386">
        <v>2.4</v>
      </c>
      <c r="I83" s="386">
        <v>2.58</v>
      </c>
      <c r="J83" s="33">
        <v>182</v>
      </c>
      <c r="K83" s="33" t="s">
        <v>69</v>
      </c>
      <c r="L83" s="33"/>
      <c r="M83" s="34" t="s">
        <v>90</v>
      </c>
      <c r="N83" s="34"/>
      <c r="O83" s="33">
        <v>55</v>
      </c>
      <c r="P83" s="6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392"/>
      <c r="R83" s="392"/>
      <c r="S83" s="392"/>
      <c r="T83" s="393"/>
      <c r="U83" s="35"/>
      <c r="V83" s="35"/>
      <c r="W83" s="36" t="s">
        <v>71</v>
      </c>
      <c r="X83" s="387">
        <v>0</v>
      </c>
      <c r="Y83" s="388">
        <f>IFERROR(IF(X83="",0,CEILING((X83/$H83),1)*$H83),"")</f>
        <v>0</v>
      </c>
      <c r="Z83" s="37" t="str">
        <f>IFERROR(IF(Y83=0,"",ROUNDUP(Y83/H83,0)*0.00651),"")</f>
        <v/>
      </c>
      <c r="AA83" s="57"/>
      <c r="AB83" s="58"/>
      <c r="AC83" s="128" t="s">
        <v>162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x14ac:dyDescent="0.2">
      <c r="A84" s="408"/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409"/>
      <c r="P84" s="404" t="s">
        <v>76</v>
      </c>
      <c r="Q84" s="405"/>
      <c r="R84" s="405"/>
      <c r="S84" s="405"/>
      <c r="T84" s="405"/>
      <c r="U84" s="405"/>
      <c r="V84" s="406"/>
      <c r="W84" s="38" t="s">
        <v>77</v>
      </c>
      <c r="X84" s="389">
        <f>IFERROR(X81/H81,"0")+IFERROR(X82/H82,"0")+IFERROR(X83/H83,"0")</f>
        <v>0</v>
      </c>
      <c r="Y84" s="389">
        <f>IFERROR(Y81/H81,"0")+IFERROR(Y82/H82,"0")+IFERROR(Y83/H83,"0")</f>
        <v>0</v>
      </c>
      <c r="Z84" s="389">
        <f>IFERROR(IF(Z81="",0,Z81),"0")+IFERROR(IF(Z82="",0,Z82),"0")+IFERROR(IF(Z83="",0,Z83),"0")</f>
        <v>0</v>
      </c>
      <c r="AA84" s="390"/>
      <c r="AB84" s="390"/>
      <c r="AC84" s="390"/>
    </row>
    <row r="85" spans="1:68" x14ac:dyDescent="0.2">
      <c r="A85" s="399"/>
      <c r="B85" s="399"/>
      <c r="C85" s="399"/>
      <c r="D85" s="399"/>
      <c r="E85" s="399"/>
      <c r="F85" s="399"/>
      <c r="G85" s="399"/>
      <c r="H85" s="399"/>
      <c r="I85" s="399"/>
      <c r="J85" s="399"/>
      <c r="K85" s="399"/>
      <c r="L85" s="399"/>
      <c r="M85" s="399"/>
      <c r="N85" s="399"/>
      <c r="O85" s="409"/>
      <c r="P85" s="404" t="s">
        <v>76</v>
      </c>
      <c r="Q85" s="405"/>
      <c r="R85" s="405"/>
      <c r="S85" s="405"/>
      <c r="T85" s="405"/>
      <c r="U85" s="405"/>
      <c r="V85" s="406"/>
      <c r="W85" s="38" t="s">
        <v>71</v>
      </c>
      <c r="X85" s="389">
        <f>IFERROR(SUM(X81:X83),"0")</f>
        <v>0</v>
      </c>
      <c r="Y85" s="389">
        <f>IFERROR(SUM(Y81:Y83),"0")</f>
        <v>0</v>
      </c>
      <c r="Z85" s="38"/>
      <c r="AA85" s="390"/>
      <c r="AB85" s="390"/>
      <c r="AC85" s="390"/>
    </row>
    <row r="86" spans="1:68" ht="14.25" customHeight="1" x14ac:dyDescent="0.25">
      <c r="A86" s="398" t="s">
        <v>66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383"/>
      <c r="AB86" s="383"/>
      <c r="AC86" s="383"/>
    </row>
    <row r="87" spans="1:68" ht="16.5" customHeight="1" x14ac:dyDescent="0.25">
      <c r="A87" s="55" t="s">
        <v>168</v>
      </c>
      <c r="B87" s="55" t="s">
        <v>169</v>
      </c>
      <c r="C87" s="32">
        <v>4301051724</v>
      </c>
      <c r="D87" s="402">
        <v>4607091385168</v>
      </c>
      <c r="E87" s="403"/>
      <c r="F87" s="386">
        <v>1.35</v>
      </c>
      <c r="G87" s="33">
        <v>6</v>
      </c>
      <c r="H87" s="386">
        <v>8.1</v>
      </c>
      <c r="I87" s="386">
        <v>8.6129999999999995</v>
      </c>
      <c r="J87" s="33">
        <v>64</v>
      </c>
      <c r="K87" s="33" t="s">
        <v>89</v>
      </c>
      <c r="L87" s="33"/>
      <c r="M87" s="34" t="s">
        <v>112</v>
      </c>
      <c r="N87" s="34"/>
      <c r="O87" s="33">
        <v>45</v>
      </c>
      <c r="P87" s="52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392"/>
      <c r="R87" s="392"/>
      <c r="S87" s="392"/>
      <c r="T87" s="393"/>
      <c r="U87" s="35"/>
      <c r="V87" s="35"/>
      <c r="W87" s="36" t="s">
        <v>71</v>
      </c>
      <c r="X87" s="387">
        <v>600</v>
      </c>
      <c r="Y87" s="388">
        <f>IFERROR(IF(X87="",0,CEILING((X87/$H87),1)*$H87),"")</f>
        <v>607.5</v>
      </c>
      <c r="Z87" s="37">
        <f>IFERROR(IF(Y87=0,"",ROUNDUP(Y87/H87,0)*0.01898),"")</f>
        <v>1.4235</v>
      </c>
      <c r="AA87" s="57"/>
      <c r="AB87" s="58"/>
      <c r="AC87" s="130" t="s">
        <v>170</v>
      </c>
      <c r="AG87" s="65"/>
      <c r="AJ87" s="69"/>
      <c r="AK87" s="69">
        <v>0</v>
      </c>
      <c r="BB87" s="131" t="s">
        <v>1</v>
      </c>
      <c r="BM87" s="65">
        <f>IFERROR(X87*I87/H87,"0")</f>
        <v>637.99999999999989</v>
      </c>
      <c r="BN87" s="65">
        <f>IFERROR(Y87*I87/H87,"0")</f>
        <v>645.97500000000002</v>
      </c>
      <c r="BO87" s="65">
        <f>IFERROR(1/J87*(X87/H87),"0")</f>
        <v>1.1574074074074074</v>
      </c>
      <c r="BP87" s="65">
        <f>IFERROR(1/J87*(Y87/H87),"0")</f>
        <v>1.171875</v>
      </c>
    </row>
    <row r="88" spans="1:68" ht="27" customHeight="1" x14ac:dyDescent="0.25">
      <c r="A88" s="55" t="s">
        <v>171</v>
      </c>
      <c r="B88" s="55" t="s">
        <v>172</v>
      </c>
      <c r="C88" s="32">
        <v>4301051730</v>
      </c>
      <c r="D88" s="402">
        <v>4607091383256</v>
      </c>
      <c r="E88" s="403"/>
      <c r="F88" s="386">
        <v>0.33</v>
      </c>
      <c r="G88" s="33">
        <v>6</v>
      </c>
      <c r="H88" s="386">
        <v>1.98</v>
      </c>
      <c r="I88" s="386">
        <v>2.226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392"/>
      <c r="R88" s="392"/>
      <c r="S88" s="392"/>
      <c r="T88" s="393"/>
      <c r="U88" s="35"/>
      <c r="V88" s="35"/>
      <c r="W88" s="36" t="s">
        <v>71</v>
      </c>
      <c r="X88" s="387">
        <v>0</v>
      </c>
      <c r="Y88" s="388">
        <f>IFERROR(IF(X88="",0,CEILING((X88/$H88),1)*$H88),"")</f>
        <v>0</v>
      </c>
      <c r="Z88" s="37" t="str">
        <f>IFERROR(IF(Y88=0,"",ROUNDUP(Y88/H88,0)*0.00651),"")</f>
        <v/>
      </c>
      <c r="AA88" s="57"/>
      <c r="AB88" s="58"/>
      <c r="AC88" s="132" t="s">
        <v>170</v>
      </c>
      <c r="AG88" s="65"/>
      <c r="AJ88" s="69"/>
      <c r="AK88" s="69">
        <v>0</v>
      </c>
      <c r="BB88" s="133" t="s">
        <v>1</v>
      </c>
      <c r="BM88" s="65">
        <f>IFERROR(X88*I88/H88,"0")</f>
        <v>0</v>
      </c>
      <c r="BN88" s="65">
        <f>IFERROR(Y88*I88/H88,"0")</f>
        <v>0</v>
      </c>
      <c r="BO88" s="65">
        <f>IFERROR(1/J88*(X88/H88),"0")</f>
        <v>0</v>
      </c>
      <c r="BP88" s="65">
        <f>IFERROR(1/J88*(Y88/H88),"0")</f>
        <v>0</v>
      </c>
    </row>
    <row r="89" spans="1:68" ht="27" customHeight="1" x14ac:dyDescent="0.25">
      <c r="A89" s="55" t="s">
        <v>173</v>
      </c>
      <c r="B89" s="55" t="s">
        <v>174</v>
      </c>
      <c r="C89" s="32">
        <v>4301051721</v>
      </c>
      <c r="D89" s="402">
        <v>4607091385748</v>
      </c>
      <c r="E89" s="403"/>
      <c r="F89" s="386">
        <v>0.45</v>
      </c>
      <c r="G89" s="33">
        <v>6</v>
      </c>
      <c r="H89" s="386">
        <v>2.7</v>
      </c>
      <c r="I89" s="386">
        <v>2.952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392"/>
      <c r="R89" s="392"/>
      <c r="S89" s="392"/>
      <c r="T89" s="393"/>
      <c r="U89" s="35"/>
      <c r="V89" s="35"/>
      <c r="W89" s="36" t="s">
        <v>71</v>
      </c>
      <c r="X89" s="387">
        <v>100</v>
      </c>
      <c r="Y89" s="388">
        <f>IFERROR(IF(X89="",0,CEILING((X89/$H89),1)*$H89),"")</f>
        <v>102.60000000000001</v>
      </c>
      <c r="Z89" s="37">
        <f>IFERROR(IF(Y89=0,"",ROUNDUP(Y89/H89,0)*0.00651),"")</f>
        <v>0.24738000000000002</v>
      </c>
      <c r="AA89" s="57"/>
      <c r="AB89" s="58"/>
      <c r="AC89" s="134" t="s">
        <v>170</v>
      </c>
      <c r="AG89" s="65"/>
      <c r="AJ89" s="69"/>
      <c r="AK89" s="69">
        <v>0</v>
      </c>
      <c r="BB89" s="135" t="s">
        <v>1</v>
      </c>
      <c r="BM89" s="65">
        <f>IFERROR(X89*I89/H89,"0")</f>
        <v>109.33333333333333</v>
      </c>
      <c r="BN89" s="65">
        <f>IFERROR(Y89*I89/H89,"0")</f>
        <v>112.176</v>
      </c>
      <c r="BO89" s="65">
        <f>IFERROR(1/J89*(X89/H89),"0")</f>
        <v>0.20350020350020351</v>
      </c>
      <c r="BP89" s="65">
        <f>IFERROR(1/J89*(Y89/H89),"0")</f>
        <v>0.2087912087912088</v>
      </c>
    </row>
    <row r="90" spans="1:68" x14ac:dyDescent="0.2">
      <c r="A90" s="408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09"/>
      <c r="P90" s="404" t="s">
        <v>76</v>
      </c>
      <c r="Q90" s="405"/>
      <c r="R90" s="405"/>
      <c r="S90" s="405"/>
      <c r="T90" s="405"/>
      <c r="U90" s="405"/>
      <c r="V90" s="406"/>
      <c r="W90" s="38" t="s">
        <v>77</v>
      </c>
      <c r="X90" s="389">
        <f>IFERROR(X87/H87,"0")+IFERROR(X88/H88,"0")+IFERROR(X89/H89,"0")</f>
        <v>111.11111111111111</v>
      </c>
      <c r="Y90" s="389">
        <f>IFERROR(Y87/H87,"0")+IFERROR(Y88/H88,"0")+IFERROR(Y89/H89,"0")</f>
        <v>113</v>
      </c>
      <c r="Z90" s="389">
        <f>IFERROR(IF(Z87="",0,Z87),"0")+IFERROR(IF(Z88="",0,Z88),"0")+IFERROR(IF(Z89="",0,Z89),"0")</f>
        <v>1.6708799999999999</v>
      </c>
      <c r="AA90" s="390"/>
      <c r="AB90" s="390"/>
      <c r="AC90" s="390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09"/>
      <c r="P91" s="404" t="s">
        <v>76</v>
      </c>
      <c r="Q91" s="405"/>
      <c r="R91" s="405"/>
      <c r="S91" s="405"/>
      <c r="T91" s="405"/>
      <c r="U91" s="405"/>
      <c r="V91" s="406"/>
      <c r="W91" s="38" t="s">
        <v>71</v>
      </c>
      <c r="X91" s="389">
        <f>IFERROR(SUM(X87:X89),"0")</f>
        <v>700</v>
      </c>
      <c r="Y91" s="389">
        <f>IFERROR(SUM(Y87:Y89),"0")</f>
        <v>710.1</v>
      </c>
      <c r="Z91" s="38"/>
      <c r="AA91" s="390"/>
      <c r="AB91" s="390"/>
      <c r="AC91" s="390"/>
    </row>
    <row r="92" spans="1:68" ht="14.25" customHeight="1" x14ac:dyDescent="0.25">
      <c r="A92" s="398" t="s">
        <v>128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3"/>
      <c r="AB92" s="383"/>
      <c r="AC92" s="383"/>
    </row>
    <row r="93" spans="1:68" ht="16.5" customHeight="1" x14ac:dyDescent="0.25">
      <c r="A93" s="55" t="s">
        <v>175</v>
      </c>
      <c r="B93" s="55" t="s">
        <v>176</v>
      </c>
      <c r="C93" s="32">
        <v>4301060317</v>
      </c>
      <c r="D93" s="402">
        <v>4680115880238</v>
      </c>
      <c r="E93" s="403"/>
      <c r="F93" s="386">
        <v>0.33</v>
      </c>
      <c r="G93" s="33">
        <v>6</v>
      </c>
      <c r="H93" s="386">
        <v>1.98</v>
      </c>
      <c r="I93" s="386">
        <v>2.238</v>
      </c>
      <c r="J93" s="33">
        <v>182</v>
      </c>
      <c r="K93" s="33" t="s">
        <v>69</v>
      </c>
      <c r="L93" s="33"/>
      <c r="M93" s="34" t="s">
        <v>95</v>
      </c>
      <c r="N93" s="34"/>
      <c r="O93" s="33">
        <v>40</v>
      </c>
      <c r="P93" s="5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392"/>
      <c r="R93" s="392"/>
      <c r="S93" s="392"/>
      <c r="T93" s="393"/>
      <c r="U93" s="35"/>
      <c r="V93" s="35"/>
      <c r="W93" s="36" t="s">
        <v>71</v>
      </c>
      <c r="X93" s="387">
        <v>0</v>
      </c>
      <c r="Y93" s="388">
        <f>IFERROR(IF(X93="",0,CEILING((X93/$H93),1)*$H93),"")</f>
        <v>0</v>
      </c>
      <c r="Z93" s="37" t="str">
        <f>IFERROR(IF(Y93=0,"",ROUNDUP(Y93/H93,0)*0.00651),"")</f>
        <v/>
      </c>
      <c r="AA93" s="57"/>
      <c r="AB93" s="58"/>
      <c r="AC93" s="136" t="s">
        <v>177</v>
      </c>
      <c r="AG93" s="65"/>
      <c r="AJ93" s="69"/>
      <c r="AK93" s="69">
        <v>0</v>
      </c>
      <c r="BB93" s="137" t="s">
        <v>1</v>
      </c>
      <c r="BM93" s="65">
        <f>IFERROR(X93*I93/H93,"0")</f>
        <v>0</v>
      </c>
      <c r="BN93" s="65">
        <f>IFERROR(Y93*I93/H93,"0")</f>
        <v>0</v>
      </c>
      <c r="BO93" s="65">
        <f>IFERROR(1/J93*(X93/H93),"0")</f>
        <v>0</v>
      </c>
      <c r="BP93" s="65">
        <f>IFERROR(1/J93*(Y93/H93),"0")</f>
        <v>0</v>
      </c>
    </row>
    <row r="94" spans="1:68" x14ac:dyDescent="0.2">
      <c r="A94" s="408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9"/>
      <c r="P94" s="404" t="s">
        <v>76</v>
      </c>
      <c r="Q94" s="405"/>
      <c r="R94" s="405"/>
      <c r="S94" s="405"/>
      <c r="T94" s="405"/>
      <c r="U94" s="405"/>
      <c r="V94" s="406"/>
      <c r="W94" s="38" t="s">
        <v>77</v>
      </c>
      <c r="X94" s="389">
        <f>IFERROR(X93/H93,"0")</f>
        <v>0</v>
      </c>
      <c r="Y94" s="389">
        <f>IFERROR(Y93/H93,"0")</f>
        <v>0</v>
      </c>
      <c r="Z94" s="389">
        <f>IFERROR(IF(Z93="",0,Z93),"0")</f>
        <v>0</v>
      </c>
      <c r="AA94" s="390"/>
      <c r="AB94" s="390"/>
      <c r="AC94" s="390"/>
    </row>
    <row r="95" spans="1:68" x14ac:dyDescent="0.2">
      <c r="A95" s="399"/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409"/>
      <c r="P95" s="404" t="s">
        <v>76</v>
      </c>
      <c r="Q95" s="405"/>
      <c r="R95" s="405"/>
      <c r="S95" s="405"/>
      <c r="T95" s="405"/>
      <c r="U95" s="405"/>
      <c r="V95" s="406"/>
      <c r="W95" s="38" t="s">
        <v>71</v>
      </c>
      <c r="X95" s="389">
        <f>IFERROR(SUM(X93:X93),"0")</f>
        <v>0</v>
      </c>
      <c r="Y95" s="389">
        <f>IFERROR(SUM(Y93:Y93),"0")</f>
        <v>0</v>
      </c>
      <c r="Z95" s="38"/>
      <c r="AA95" s="390"/>
      <c r="AB95" s="390"/>
      <c r="AC95" s="390"/>
    </row>
    <row r="96" spans="1:68" ht="16.5" customHeight="1" x14ac:dyDescent="0.25">
      <c r="A96" s="424" t="s">
        <v>84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382"/>
      <c r="AB96" s="382"/>
      <c r="AC96" s="382"/>
    </row>
    <row r="97" spans="1:68" ht="14.25" customHeight="1" x14ac:dyDescent="0.25">
      <c r="A97" s="398" t="s">
        <v>86</v>
      </c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399"/>
      <c r="P97" s="399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383"/>
      <c r="AB97" s="383"/>
      <c r="AC97" s="383"/>
    </row>
    <row r="98" spans="1:68" ht="27" customHeight="1" x14ac:dyDescent="0.25">
      <c r="A98" s="55" t="s">
        <v>178</v>
      </c>
      <c r="B98" s="55" t="s">
        <v>179</v>
      </c>
      <c r="C98" s="32">
        <v>4301011705</v>
      </c>
      <c r="D98" s="402">
        <v>4607091384604</v>
      </c>
      <c r="E98" s="403"/>
      <c r="F98" s="386">
        <v>0.4</v>
      </c>
      <c r="G98" s="33">
        <v>10</v>
      </c>
      <c r="H98" s="386">
        <v>4</v>
      </c>
      <c r="I98" s="386">
        <v>4.21</v>
      </c>
      <c r="J98" s="33">
        <v>132</v>
      </c>
      <c r="K98" s="33" t="s">
        <v>94</v>
      </c>
      <c r="L98" s="33"/>
      <c r="M98" s="34" t="s">
        <v>90</v>
      </c>
      <c r="N98" s="34"/>
      <c r="O98" s="33">
        <v>50</v>
      </c>
      <c r="P98" s="5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392"/>
      <c r="R98" s="392"/>
      <c r="S98" s="392"/>
      <c r="T98" s="393"/>
      <c r="U98" s="35"/>
      <c r="V98" s="35"/>
      <c r="W98" s="36" t="s">
        <v>71</v>
      </c>
      <c r="X98" s="387">
        <v>0</v>
      </c>
      <c r="Y98" s="388">
        <f>IFERROR(IF(X98="",0,CEILING((X98/$H98),1)*$H98),"")</f>
        <v>0</v>
      </c>
      <c r="Z98" s="37" t="str">
        <f>IFERROR(IF(Y98=0,"",ROUNDUP(Y98/H98,0)*0.00902),"")</f>
        <v/>
      </c>
      <c r="AA98" s="57"/>
      <c r="AB98" s="58"/>
      <c r="AC98" s="138" t="s">
        <v>180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9"/>
      <c r="P99" s="404" t="s">
        <v>76</v>
      </c>
      <c r="Q99" s="405"/>
      <c r="R99" s="405"/>
      <c r="S99" s="405"/>
      <c r="T99" s="405"/>
      <c r="U99" s="405"/>
      <c r="V99" s="406"/>
      <c r="W99" s="38" t="s">
        <v>77</v>
      </c>
      <c r="X99" s="389">
        <f>IFERROR(X98/H98,"0")</f>
        <v>0</v>
      </c>
      <c r="Y99" s="389">
        <f>IFERROR(Y98/H98,"0")</f>
        <v>0</v>
      </c>
      <c r="Z99" s="389">
        <f>IFERROR(IF(Z98="",0,Z98),"0")</f>
        <v>0</v>
      </c>
      <c r="AA99" s="390"/>
      <c r="AB99" s="390"/>
      <c r="AC99" s="390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9"/>
      <c r="P100" s="404" t="s">
        <v>76</v>
      </c>
      <c r="Q100" s="405"/>
      <c r="R100" s="405"/>
      <c r="S100" s="405"/>
      <c r="T100" s="405"/>
      <c r="U100" s="405"/>
      <c r="V100" s="406"/>
      <c r="W100" s="38" t="s">
        <v>71</v>
      </c>
      <c r="X100" s="389">
        <f>IFERROR(SUM(X98:X98),"0")</f>
        <v>0</v>
      </c>
      <c r="Y100" s="389">
        <f>IFERROR(SUM(Y98:Y98),"0")</f>
        <v>0</v>
      </c>
      <c r="Z100" s="38"/>
      <c r="AA100" s="390"/>
      <c r="AB100" s="390"/>
      <c r="AC100" s="390"/>
    </row>
    <row r="101" spans="1:68" ht="14.25" customHeight="1" x14ac:dyDescent="0.25">
      <c r="A101" s="398" t="s">
        <v>181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83"/>
      <c r="AB101" s="383"/>
      <c r="AC101" s="383"/>
    </row>
    <row r="102" spans="1:68" ht="16.5" customHeight="1" x14ac:dyDescent="0.25">
      <c r="A102" s="55" t="s">
        <v>182</v>
      </c>
      <c r="B102" s="55" t="s">
        <v>183</v>
      </c>
      <c r="C102" s="32">
        <v>4301030895</v>
      </c>
      <c r="D102" s="402">
        <v>4607091387667</v>
      </c>
      <c r="E102" s="403"/>
      <c r="F102" s="386">
        <v>0.9</v>
      </c>
      <c r="G102" s="33">
        <v>10</v>
      </c>
      <c r="H102" s="386">
        <v>9</v>
      </c>
      <c r="I102" s="386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2"/>
      <c r="R102" s="392"/>
      <c r="S102" s="392"/>
      <c r="T102" s="393"/>
      <c r="U102" s="35"/>
      <c r="V102" s="35"/>
      <c r="W102" s="36" t="s">
        <v>71</v>
      </c>
      <c r="X102" s="387">
        <v>0</v>
      </c>
      <c r="Y102" s="388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184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185</v>
      </c>
      <c r="B103" s="55" t="s">
        <v>186</v>
      </c>
      <c r="C103" s="32">
        <v>4301030961</v>
      </c>
      <c r="D103" s="402">
        <v>4607091387636</v>
      </c>
      <c r="E103" s="403"/>
      <c r="F103" s="386">
        <v>0.7</v>
      </c>
      <c r="G103" s="33">
        <v>6</v>
      </c>
      <c r="H103" s="386">
        <v>4.2</v>
      </c>
      <c r="I103" s="386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2"/>
      <c r="R103" s="392"/>
      <c r="S103" s="392"/>
      <c r="T103" s="393"/>
      <c r="U103" s="35"/>
      <c r="V103" s="35"/>
      <c r="W103" s="36" t="s">
        <v>71</v>
      </c>
      <c r="X103" s="387">
        <v>0</v>
      </c>
      <c r="Y103" s="388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187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188</v>
      </c>
      <c r="B104" s="55" t="s">
        <v>189</v>
      </c>
      <c r="C104" s="32">
        <v>4301030963</v>
      </c>
      <c r="D104" s="402">
        <v>4607091382426</v>
      </c>
      <c r="E104" s="403"/>
      <c r="F104" s="386">
        <v>0.9</v>
      </c>
      <c r="G104" s="33">
        <v>10</v>
      </c>
      <c r="H104" s="386">
        <v>9</v>
      </c>
      <c r="I104" s="386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2"/>
      <c r="R104" s="392"/>
      <c r="S104" s="392"/>
      <c r="T104" s="393"/>
      <c r="U104" s="35"/>
      <c r="V104" s="35"/>
      <c r="W104" s="36" t="s">
        <v>71</v>
      </c>
      <c r="X104" s="387">
        <v>0</v>
      </c>
      <c r="Y104" s="388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190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08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9"/>
      <c r="P105" s="404" t="s">
        <v>76</v>
      </c>
      <c r="Q105" s="405"/>
      <c r="R105" s="405"/>
      <c r="S105" s="405"/>
      <c r="T105" s="405"/>
      <c r="U105" s="405"/>
      <c r="V105" s="406"/>
      <c r="W105" s="38" t="s">
        <v>77</v>
      </c>
      <c r="X105" s="389">
        <f>IFERROR(X102/H102,"0")+IFERROR(X103/H103,"0")+IFERROR(X104/H104,"0")</f>
        <v>0</v>
      </c>
      <c r="Y105" s="389">
        <f>IFERROR(Y102/H102,"0")+IFERROR(Y103/H103,"0")+IFERROR(Y104/H104,"0")</f>
        <v>0</v>
      </c>
      <c r="Z105" s="389">
        <f>IFERROR(IF(Z102="",0,Z102),"0")+IFERROR(IF(Z103="",0,Z103),"0")+IFERROR(IF(Z104="",0,Z104),"0")</f>
        <v>0</v>
      </c>
      <c r="AA105" s="390"/>
      <c r="AB105" s="390"/>
      <c r="AC105" s="390"/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9"/>
      <c r="P106" s="404" t="s">
        <v>76</v>
      </c>
      <c r="Q106" s="405"/>
      <c r="R106" s="405"/>
      <c r="S106" s="405"/>
      <c r="T106" s="405"/>
      <c r="U106" s="405"/>
      <c r="V106" s="406"/>
      <c r="W106" s="38" t="s">
        <v>71</v>
      </c>
      <c r="X106" s="389">
        <f>IFERROR(SUM(X102:X104),"0")</f>
        <v>0</v>
      </c>
      <c r="Y106" s="389">
        <f>IFERROR(SUM(Y102:Y104),"0")</f>
        <v>0</v>
      </c>
      <c r="Z106" s="38"/>
      <c r="AA106" s="390"/>
      <c r="AB106" s="390"/>
      <c r="AC106" s="390"/>
    </row>
    <row r="107" spans="1:68" ht="27.75" customHeight="1" x14ac:dyDescent="0.2">
      <c r="A107" s="505" t="s">
        <v>191</v>
      </c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  <c r="L107" s="506"/>
      <c r="M107" s="506"/>
      <c r="N107" s="506"/>
      <c r="O107" s="506"/>
      <c r="P107" s="506"/>
      <c r="Q107" s="506"/>
      <c r="R107" s="506"/>
      <c r="S107" s="506"/>
      <c r="T107" s="506"/>
      <c r="U107" s="506"/>
      <c r="V107" s="506"/>
      <c r="W107" s="506"/>
      <c r="X107" s="506"/>
      <c r="Y107" s="506"/>
      <c r="Z107" s="506"/>
      <c r="AA107" s="49"/>
      <c r="AB107" s="49"/>
      <c r="AC107" s="49"/>
    </row>
    <row r="108" spans="1:68" ht="16.5" customHeight="1" x14ac:dyDescent="0.25">
      <c r="A108" s="424" t="s">
        <v>192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82"/>
      <c r="AB108" s="382"/>
      <c r="AC108" s="382"/>
    </row>
    <row r="109" spans="1:68" ht="14.25" customHeight="1" x14ac:dyDescent="0.25">
      <c r="A109" s="398" t="s">
        <v>181</v>
      </c>
      <c r="B109" s="399"/>
      <c r="C109" s="399"/>
      <c r="D109" s="399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383"/>
      <c r="AB109" s="383"/>
      <c r="AC109" s="383"/>
    </row>
    <row r="110" spans="1:68" ht="27" customHeight="1" x14ac:dyDescent="0.25">
      <c r="A110" s="55" t="s">
        <v>193</v>
      </c>
      <c r="B110" s="55" t="s">
        <v>194</v>
      </c>
      <c r="C110" s="32">
        <v>4301031191</v>
      </c>
      <c r="D110" s="402">
        <v>4680115880993</v>
      </c>
      <c r="E110" s="403"/>
      <c r="F110" s="386">
        <v>0.7</v>
      </c>
      <c r="G110" s="33">
        <v>6</v>
      </c>
      <c r="H110" s="386">
        <v>4.2</v>
      </c>
      <c r="I110" s="386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2"/>
      <c r="R110" s="392"/>
      <c r="S110" s="392"/>
      <c r="T110" s="393"/>
      <c r="U110" s="35"/>
      <c r="V110" s="35"/>
      <c r="W110" s="36" t="s">
        <v>71</v>
      </c>
      <c r="X110" s="387">
        <v>0</v>
      </c>
      <c r="Y110" s="388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195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196</v>
      </c>
      <c r="B111" s="55" t="s">
        <v>197</v>
      </c>
      <c r="C111" s="32">
        <v>4301031204</v>
      </c>
      <c r="D111" s="402">
        <v>4680115881761</v>
      </c>
      <c r="E111" s="403"/>
      <c r="F111" s="386">
        <v>0.7</v>
      </c>
      <c r="G111" s="33">
        <v>6</v>
      </c>
      <c r="H111" s="386">
        <v>4.2</v>
      </c>
      <c r="I111" s="38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2"/>
      <c r="R111" s="392"/>
      <c r="S111" s="392"/>
      <c r="T111" s="393"/>
      <c r="U111" s="35"/>
      <c r="V111" s="35"/>
      <c r="W111" s="36" t="s">
        <v>71</v>
      </c>
      <c r="X111" s="387">
        <v>100</v>
      </c>
      <c r="Y111" s="388">
        <f t="shared" si="5"/>
        <v>100.80000000000001</v>
      </c>
      <c r="Z111" s="37">
        <f>IFERROR(IF(Y111=0,"",ROUNDUP(Y111/H111,0)*0.00902),"")</f>
        <v>0.21648000000000001</v>
      </c>
      <c r="AA111" s="57"/>
      <c r="AB111" s="58"/>
      <c r="AC111" s="148" t="s">
        <v>198</v>
      </c>
      <c r="AG111" s="65"/>
      <c r="AJ111" s="69"/>
      <c r="AK111" s="69">
        <v>0</v>
      </c>
      <c r="BB111" s="149" t="s">
        <v>1</v>
      </c>
      <c r="BM111" s="65">
        <f t="shared" si="6"/>
        <v>106.42857142857143</v>
      </c>
      <c r="BN111" s="65">
        <f t="shared" si="7"/>
        <v>107.28</v>
      </c>
      <c r="BO111" s="65">
        <f t="shared" si="8"/>
        <v>0.18037518037518038</v>
      </c>
      <c r="BP111" s="65">
        <f t="shared" si="9"/>
        <v>0.18181818181818182</v>
      </c>
    </row>
    <row r="112" spans="1:68" ht="27" customHeight="1" x14ac:dyDescent="0.25">
      <c r="A112" s="55" t="s">
        <v>199</v>
      </c>
      <c r="B112" s="55" t="s">
        <v>200</v>
      </c>
      <c r="C112" s="32">
        <v>4301031201</v>
      </c>
      <c r="D112" s="402">
        <v>4680115881563</v>
      </c>
      <c r="E112" s="403"/>
      <c r="F112" s="386">
        <v>0.7</v>
      </c>
      <c r="G112" s="33">
        <v>6</v>
      </c>
      <c r="H112" s="386">
        <v>4.2</v>
      </c>
      <c r="I112" s="386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2"/>
      <c r="R112" s="392"/>
      <c r="S112" s="392"/>
      <c r="T112" s="393"/>
      <c r="U112" s="35"/>
      <c r="V112" s="35"/>
      <c r="W112" s="36" t="s">
        <v>71</v>
      </c>
      <c r="X112" s="387">
        <v>100</v>
      </c>
      <c r="Y112" s="388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201</v>
      </c>
      <c r="AG112" s="65"/>
      <c r="AJ112" s="69"/>
      <c r="AK112" s="69">
        <v>0</v>
      </c>
      <c r="BB112" s="151" t="s">
        <v>1</v>
      </c>
      <c r="BM112" s="65">
        <f t="shared" si="6"/>
        <v>105</v>
      </c>
      <c r="BN112" s="65">
        <f t="shared" si="7"/>
        <v>105.84000000000002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202</v>
      </c>
      <c r="B113" s="55" t="s">
        <v>203</v>
      </c>
      <c r="C113" s="32">
        <v>4301031199</v>
      </c>
      <c r="D113" s="402">
        <v>4680115880986</v>
      </c>
      <c r="E113" s="403"/>
      <c r="F113" s="386">
        <v>0.35</v>
      </c>
      <c r="G113" s="33">
        <v>6</v>
      </c>
      <c r="H113" s="386">
        <v>2.1</v>
      </c>
      <c r="I113" s="386">
        <v>2.23</v>
      </c>
      <c r="J113" s="33">
        <v>234</v>
      </c>
      <c r="K113" s="33" t="s">
        <v>165</v>
      </c>
      <c r="L113" s="33"/>
      <c r="M113" s="34" t="s">
        <v>70</v>
      </c>
      <c r="N113" s="34"/>
      <c r="O113" s="33">
        <v>40</v>
      </c>
      <c r="P113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2"/>
      <c r="R113" s="392"/>
      <c r="S113" s="392"/>
      <c r="T113" s="393"/>
      <c r="U113" s="35"/>
      <c r="V113" s="35"/>
      <c r="W113" s="36" t="s">
        <v>71</v>
      </c>
      <c r="X113" s="387">
        <v>0</v>
      </c>
      <c r="Y113" s="388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195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204</v>
      </c>
      <c r="B114" s="55" t="s">
        <v>205</v>
      </c>
      <c r="C114" s="32">
        <v>4301031205</v>
      </c>
      <c r="D114" s="402">
        <v>4680115881785</v>
      </c>
      <c r="E114" s="403"/>
      <c r="F114" s="386">
        <v>0.35</v>
      </c>
      <c r="G114" s="33">
        <v>6</v>
      </c>
      <c r="H114" s="386">
        <v>2.1</v>
      </c>
      <c r="I114" s="386">
        <v>2.23</v>
      </c>
      <c r="J114" s="33">
        <v>234</v>
      </c>
      <c r="K114" s="33" t="s">
        <v>165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2"/>
      <c r="R114" s="392"/>
      <c r="S114" s="392"/>
      <c r="T114" s="393"/>
      <c r="U114" s="35"/>
      <c r="V114" s="35"/>
      <c r="W114" s="36" t="s">
        <v>71</v>
      </c>
      <c r="X114" s="387">
        <v>100</v>
      </c>
      <c r="Y114" s="388">
        <f t="shared" si="5"/>
        <v>100.80000000000001</v>
      </c>
      <c r="Z114" s="37">
        <f>IFERROR(IF(Y114=0,"",ROUNDUP(Y114/H114,0)*0.00502),"")</f>
        <v>0.24096000000000001</v>
      </c>
      <c r="AA114" s="57"/>
      <c r="AB114" s="58"/>
      <c r="AC114" s="154" t="s">
        <v>198</v>
      </c>
      <c r="AG114" s="65"/>
      <c r="AJ114" s="69"/>
      <c r="AK114" s="69">
        <v>0</v>
      </c>
      <c r="BB114" s="155" t="s">
        <v>1</v>
      </c>
      <c r="BM114" s="65">
        <f t="shared" si="6"/>
        <v>106.19047619047619</v>
      </c>
      <c r="BN114" s="65">
        <f t="shared" si="7"/>
        <v>107.04</v>
      </c>
      <c r="BO114" s="65">
        <f t="shared" si="8"/>
        <v>0.20350020350020354</v>
      </c>
      <c r="BP114" s="65">
        <f t="shared" si="9"/>
        <v>0.20512820512820515</v>
      </c>
    </row>
    <row r="115" spans="1:68" ht="37.5" customHeight="1" x14ac:dyDescent="0.25">
      <c r="A115" s="55" t="s">
        <v>206</v>
      </c>
      <c r="B115" s="55" t="s">
        <v>207</v>
      </c>
      <c r="C115" s="32">
        <v>4301031202</v>
      </c>
      <c r="D115" s="402">
        <v>4680115881679</v>
      </c>
      <c r="E115" s="403"/>
      <c r="F115" s="386">
        <v>0.35</v>
      </c>
      <c r="G115" s="33">
        <v>6</v>
      </c>
      <c r="H115" s="386">
        <v>2.1</v>
      </c>
      <c r="I115" s="386">
        <v>2.2000000000000002</v>
      </c>
      <c r="J115" s="33">
        <v>234</v>
      </c>
      <c r="K115" s="33" t="s">
        <v>165</v>
      </c>
      <c r="L115" s="33"/>
      <c r="M115" s="34" t="s">
        <v>70</v>
      </c>
      <c r="N115" s="34"/>
      <c r="O115" s="33">
        <v>40</v>
      </c>
      <c r="P115" s="5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2"/>
      <c r="R115" s="392"/>
      <c r="S115" s="392"/>
      <c r="T115" s="393"/>
      <c r="U115" s="35"/>
      <c r="V115" s="35"/>
      <c r="W115" s="36" t="s">
        <v>71</v>
      </c>
      <c r="X115" s="387">
        <v>100</v>
      </c>
      <c r="Y115" s="388">
        <f t="shared" si="5"/>
        <v>100.80000000000001</v>
      </c>
      <c r="Z115" s="37">
        <f>IFERROR(IF(Y115=0,"",ROUNDUP(Y115/H115,0)*0.00502),"")</f>
        <v>0.24096000000000001</v>
      </c>
      <c r="AA115" s="57"/>
      <c r="AB115" s="58"/>
      <c r="AC115" s="156" t="s">
        <v>201</v>
      </c>
      <c r="AG115" s="65"/>
      <c r="AJ115" s="69"/>
      <c r="AK115" s="69">
        <v>0</v>
      </c>
      <c r="BB115" s="157" t="s">
        <v>1</v>
      </c>
      <c r="BM115" s="65">
        <f t="shared" si="6"/>
        <v>104.76190476190477</v>
      </c>
      <c r="BN115" s="65">
        <f t="shared" si="7"/>
        <v>105.60000000000002</v>
      </c>
      <c r="BO115" s="65">
        <f t="shared" si="8"/>
        <v>0.20350020350020354</v>
      </c>
      <c r="BP115" s="65">
        <f t="shared" si="9"/>
        <v>0.20512820512820515</v>
      </c>
    </row>
    <row r="116" spans="1:68" ht="27" customHeight="1" x14ac:dyDescent="0.25">
      <c r="A116" s="55" t="s">
        <v>208</v>
      </c>
      <c r="B116" s="55" t="s">
        <v>209</v>
      </c>
      <c r="C116" s="32">
        <v>4301031158</v>
      </c>
      <c r="D116" s="402">
        <v>4680115880191</v>
      </c>
      <c r="E116" s="403"/>
      <c r="F116" s="386">
        <v>0.4</v>
      </c>
      <c r="G116" s="33">
        <v>6</v>
      </c>
      <c r="H116" s="386">
        <v>2.4</v>
      </c>
      <c r="I116" s="386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2"/>
      <c r="R116" s="392"/>
      <c r="S116" s="392"/>
      <c r="T116" s="393"/>
      <c r="U116" s="35"/>
      <c r="V116" s="35"/>
      <c r="W116" s="36" t="s">
        <v>71</v>
      </c>
      <c r="X116" s="387">
        <v>0</v>
      </c>
      <c r="Y116" s="388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201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210</v>
      </c>
      <c r="B117" s="55" t="s">
        <v>211</v>
      </c>
      <c r="C117" s="32">
        <v>4301031245</v>
      </c>
      <c r="D117" s="402">
        <v>4680115883963</v>
      </c>
      <c r="E117" s="403"/>
      <c r="F117" s="386">
        <v>0.28000000000000003</v>
      </c>
      <c r="G117" s="33">
        <v>6</v>
      </c>
      <c r="H117" s="386">
        <v>1.68</v>
      </c>
      <c r="I117" s="386">
        <v>1.78</v>
      </c>
      <c r="J117" s="33">
        <v>234</v>
      </c>
      <c r="K117" s="33" t="s">
        <v>165</v>
      </c>
      <c r="L117" s="33"/>
      <c r="M117" s="34" t="s">
        <v>70</v>
      </c>
      <c r="N117" s="34"/>
      <c r="O117" s="33">
        <v>40</v>
      </c>
      <c r="P117" s="4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2"/>
      <c r="R117" s="392"/>
      <c r="S117" s="392"/>
      <c r="T117" s="393"/>
      <c r="U117" s="35"/>
      <c r="V117" s="35"/>
      <c r="W117" s="36" t="s">
        <v>71</v>
      </c>
      <c r="X117" s="387">
        <v>0</v>
      </c>
      <c r="Y117" s="388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08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9"/>
      <c r="P118" s="404" t="s">
        <v>76</v>
      </c>
      <c r="Q118" s="405"/>
      <c r="R118" s="405"/>
      <c r="S118" s="405"/>
      <c r="T118" s="405"/>
      <c r="U118" s="405"/>
      <c r="V118" s="406"/>
      <c r="W118" s="38" t="s">
        <v>77</v>
      </c>
      <c r="X118" s="389">
        <f>IFERROR(X110/H110,"0")+IFERROR(X111/H111,"0")+IFERROR(X112/H112,"0")+IFERROR(X113/H113,"0")+IFERROR(X114/H114,"0")+IFERROR(X115/H115,"0")+IFERROR(X116/H116,"0")+IFERROR(X117/H117,"0")</f>
        <v>142.85714285714286</v>
      </c>
      <c r="Y118" s="389">
        <f>IFERROR(Y110/H110,"0")+IFERROR(Y111/H111,"0")+IFERROR(Y112/H112,"0")+IFERROR(Y113/H113,"0")+IFERROR(Y114/H114,"0")+IFERROR(Y115/H115,"0")+IFERROR(Y116/H116,"0")+IFERROR(Y117/H117,"0")</f>
        <v>144</v>
      </c>
      <c r="Z118" s="389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0.91488000000000014</v>
      </c>
      <c r="AA118" s="390"/>
      <c r="AB118" s="390"/>
      <c r="AC118" s="390"/>
    </row>
    <row r="119" spans="1:68" x14ac:dyDescent="0.2">
      <c r="A119" s="39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09"/>
      <c r="P119" s="404" t="s">
        <v>76</v>
      </c>
      <c r="Q119" s="405"/>
      <c r="R119" s="405"/>
      <c r="S119" s="405"/>
      <c r="T119" s="405"/>
      <c r="U119" s="405"/>
      <c r="V119" s="406"/>
      <c r="W119" s="38" t="s">
        <v>71</v>
      </c>
      <c r="X119" s="389">
        <f>IFERROR(SUM(X110:X117),"0")</f>
        <v>400</v>
      </c>
      <c r="Y119" s="389">
        <f>IFERROR(SUM(Y110:Y117),"0")</f>
        <v>403.20000000000005</v>
      </c>
      <c r="Z119" s="38"/>
      <c r="AA119" s="390"/>
      <c r="AB119" s="390"/>
      <c r="AC119" s="390"/>
    </row>
    <row r="120" spans="1:68" ht="14.25" customHeight="1" x14ac:dyDescent="0.25">
      <c r="A120" s="398" t="s">
        <v>78</v>
      </c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399"/>
      <c r="Y120" s="399"/>
      <c r="Z120" s="399"/>
      <c r="AA120" s="383"/>
      <c r="AB120" s="383"/>
      <c r="AC120" s="383"/>
    </row>
    <row r="121" spans="1:68" ht="27" customHeight="1" x14ac:dyDescent="0.25">
      <c r="A121" s="55" t="s">
        <v>213</v>
      </c>
      <c r="B121" s="55" t="s">
        <v>214</v>
      </c>
      <c r="C121" s="32">
        <v>4301032053</v>
      </c>
      <c r="D121" s="402">
        <v>4680115886780</v>
      </c>
      <c r="E121" s="403"/>
      <c r="F121" s="386">
        <v>7.0000000000000007E-2</v>
      </c>
      <c r="G121" s="33">
        <v>18</v>
      </c>
      <c r="H121" s="386">
        <v>1.26</v>
      </c>
      <c r="I121" s="386">
        <v>1.45</v>
      </c>
      <c r="J121" s="33">
        <v>216</v>
      </c>
      <c r="K121" s="33" t="s">
        <v>215</v>
      </c>
      <c r="L121" s="33"/>
      <c r="M121" s="34" t="s">
        <v>216</v>
      </c>
      <c r="N121" s="34"/>
      <c r="O121" s="33">
        <v>60</v>
      </c>
      <c r="P121" s="61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2"/>
      <c r="R121" s="392"/>
      <c r="S121" s="392"/>
      <c r="T121" s="393"/>
      <c r="U121" s="35"/>
      <c r="V121" s="35"/>
      <c r="W121" s="36" t="s">
        <v>71</v>
      </c>
      <c r="X121" s="387">
        <v>0</v>
      </c>
      <c r="Y121" s="388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217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218</v>
      </c>
      <c r="B122" s="55" t="s">
        <v>219</v>
      </c>
      <c r="C122" s="32">
        <v>4301032051</v>
      </c>
      <c r="D122" s="402">
        <v>4680115886742</v>
      </c>
      <c r="E122" s="403"/>
      <c r="F122" s="386">
        <v>7.0000000000000007E-2</v>
      </c>
      <c r="G122" s="33">
        <v>18</v>
      </c>
      <c r="H122" s="386">
        <v>1.26</v>
      </c>
      <c r="I122" s="386">
        <v>1.45</v>
      </c>
      <c r="J122" s="33">
        <v>216</v>
      </c>
      <c r="K122" s="33" t="s">
        <v>215</v>
      </c>
      <c r="L122" s="33"/>
      <c r="M122" s="34" t="s">
        <v>216</v>
      </c>
      <c r="N122" s="34"/>
      <c r="O122" s="33">
        <v>90</v>
      </c>
      <c r="P122" s="5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2"/>
      <c r="R122" s="392"/>
      <c r="S122" s="392"/>
      <c r="T122" s="393"/>
      <c r="U122" s="35"/>
      <c r="V122" s="35"/>
      <c r="W122" s="36" t="s">
        <v>71</v>
      </c>
      <c r="X122" s="387">
        <v>0</v>
      </c>
      <c r="Y122" s="38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220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221</v>
      </c>
      <c r="B123" s="55" t="s">
        <v>222</v>
      </c>
      <c r="C123" s="32">
        <v>4301032052</v>
      </c>
      <c r="D123" s="402">
        <v>4680115886766</v>
      </c>
      <c r="E123" s="403"/>
      <c r="F123" s="386">
        <v>7.0000000000000007E-2</v>
      </c>
      <c r="G123" s="33">
        <v>18</v>
      </c>
      <c r="H123" s="386">
        <v>1.26</v>
      </c>
      <c r="I123" s="386">
        <v>1.45</v>
      </c>
      <c r="J123" s="33">
        <v>216</v>
      </c>
      <c r="K123" s="33" t="s">
        <v>215</v>
      </c>
      <c r="L123" s="33"/>
      <c r="M123" s="34" t="s">
        <v>216</v>
      </c>
      <c r="N123" s="34"/>
      <c r="O123" s="33">
        <v>90</v>
      </c>
      <c r="P123" s="62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2"/>
      <c r="R123" s="392"/>
      <c r="S123" s="392"/>
      <c r="T123" s="393"/>
      <c r="U123" s="35"/>
      <c r="V123" s="35"/>
      <c r="W123" s="36" t="s">
        <v>71</v>
      </c>
      <c r="X123" s="387">
        <v>0</v>
      </c>
      <c r="Y123" s="38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220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08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9"/>
      <c r="P124" s="404" t="s">
        <v>76</v>
      </c>
      <c r="Q124" s="405"/>
      <c r="R124" s="405"/>
      <c r="S124" s="405"/>
      <c r="T124" s="405"/>
      <c r="U124" s="405"/>
      <c r="V124" s="406"/>
      <c r="W124" s="38" t="s">
        <v>77</v>
      </c>
      <c r="X124" s="389">
        <f>IFERROR(X121/H121,"0")+IFERROR(X122/H122,"0")+IFERROR(X123/H123,"0")</f>
        <v>0</v>
      </c>
      <c r="Y124" s="389">
        <f>IFERROR(Y121/H121,"0")+IFERROR(Y122/H122,"0")+IFERROR(Y123/H123,"0")</f>
        <v>0</v>
      </c>
      <c r="Z124" s="389">
        <f>IFERROR(IF(Z121="",0,Z121),"0")+IFERROR(IF(Z122="",0,Z122),"0")+IFERROR(IF(Z123="",0,Z123),"0")</f>
        <v>0</v>
      </c>
      <c r="AA124" s="390"/>
      <c r="AB124" s="390"/>
      <c r="AC124" s="390"/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9"/>
      <c r="P125" s="404" t="s">
        <v>76</v>
      </c>
      <c r="Q125" s="405"/>
      <c r="R125" s="405"/>
      <c r="S125" s="405"/>
      <c r="T125" s="405"/>
      <c r="U125" s="405"/>
      <c r="V125" s="406"/>
      <c r="W125" s="38" t="s">
        <v>71</v>
      </c>
      <c r="X125" s="389">
        <f>IFERROR(SUM(X121:X123),"0")</f>
        <v>0</v>
      </c>
      <c r="Y125" s="389">
        <f>IFERROR(SUM(Y121:Y123),"0")</f>
        <v>0</v>
      </c>
      <c r="Z125" s="38"/>
      <c r="AA125" s="390"/>
      <c r="AB125" s="390"/>
      <c r="AC125" s="390"/>
    </row>
    <row r="126" spans="1:68" ht="14.25" customHeight="1" x14ac:dyDescent="0.25">
      <c r="A126" s="398" t="s">
        <v>223</v>
      </c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  <c r="Q126" s="399"/>
      <c r="R126" s="399"/>
      <c r="S126" s="399"/>
      <c r="T126" s="399"/>
      <c r="U126" s="399"/>
      <c r="V126" s="399"/>
      <c r="W126" s="399"/>
      <c r="X126" s="399"/>
      <c r="Y126" s="399"/>
      <c r="Z126" s="399"/>
      <c r="AA126" s="383"/>
      <c r="AB126" s="383"/>
      <c r="AC126" s="383"/>
    </row>
    <row r="127" spans="1:68" ht="27" customHeight="1" x14ac:dyDescent="0.25">
      <c r="A127" s="55" t="s">
        <v>224</v>
      </c>
      <c r="B127" s="55" t="s">
        <v>225</v>
      </c>
      <c r="C127" s="32">
        <v>4301170013</v>
      </c>
      <c r="D127" s="402">
        <v>4680115886797</v>
      </c>
      <c r="E127" s="403"/>
      <c r="F127" s="386">
        <v>7.0000000000000007E-2</v>
      </c>
      <c r="G127" s="33">
        <v>18</v>
      </c>
      <c r="H127" s="386">
        <v>1.26</v>
      </c>
      <c r="I127" s="386">
        <v>1.45</v>
      </c>
      <c r="J127" s="33">
        <v>216</v>
      </c>
      <c r="K127" s="33" t="s">
        <v>215</v>
      </c>
      <c r="L127" s="33"/>
      <c r="M127" s="34" t="s">
        <v>216</v>
      </c>
      <c r="N127" s="34"/>
      <c r="O127" s="33">
        <v>90</v>
      </c>
      <c r="P127" s="6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2"/>
      <c r="R127" s="392"/>
      <c r="S127" s="392"/>
      <c r="T127" s="393"/>
      <c r="U127" s="35"/>
      <c r="V127" s="35"/>
      <c r="W127" s="36" t="s">
        <v>71</v>
      </c>
      <c r="X127" s="387">
        <v>0</v>
      </c>
      <c r="Y127" s="388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220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08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09"/>
      <c r="P128" s="404" t="s">
        <v>76</v>
      </c>
      <c r="Q128" s="405"/>
      <c r="R128" s="405"/>
      <c r="S128" s="405"/>
      <c r="T128" s="405"/>
      <c r="U128" s="405"/>
      <c r="V128" s="406"/>
      <c r="W128" s="38" t="s">
        <v>77</v>
      </c>
      <c r="X128" s="389">
        <f>IFERROR(X127/H127,"0")</f>
        <v>0</v>
      </c>
      <c r="Y128" s="389">
        <f>IFERROR(Y127/H127,"0")</f>
        <v>0</v>
      </c>
      <c r="Z128" s="389">
        <f>IFERROR(IF(Z127="",0,Z127),"0")</f>
        <v>0</v>
      </c>
      <c r="AA128" s="390"/>
      <c r="AB128" s="390"/>
      <c r="AC128" s="390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9"/>
      <c r="P129" s="404" t="s">
        <v>76</v>
      </c>
      <c r="Q129" s="405"/>
      <c r="R129" s="405"/>
      <c r="S129" s="405"/>
      <c r="T129" s="405"/>
      <c r="U129" s="405"/>
      <c r="V129" s="406"/>
      <c r="W129" s="38" t="s">
        <v>71</v>
      </c>
      <c r="X129" s="389">
        <f>IFERROR(SUM(X127:X127),"0")</f>
        <v>0</v>
      </c>
      <c r="Y129" s="389">
        <f>IFERROR(SUM(Y127:Y127),"0")</f>
        <v>0</v>
      </c>
      <c r="Z129" s="38"/>
      <c r="AA129" s="390"/>
      <c r="AB129" s="390"/>
      <c r="AC129" s="390"/>
    </row>
    <row r="130" spans="1:68" ht="16.5" customHeight="1" x14ac:dyDescent="0.25">
      <c r="A130" s="424" t="s">
        <v>226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4.25" customHeight="1" x14ac:dyDescent="0.25">
      <c r="A131" s="398" t="s">
        <v>86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83"/>
      <c r="AB131" s="383"/>
      <c r="AC131" s="383"/>
    </row>
    <row r="132" spans="1:68" ht="16.5" customHeight="1" x14ac:dyDescent="0.25">
      <c r="A132" s="55" t="s">
        <v>227</v>
      </c>
      <c r="B132" s="55" t="s">
        <v>228</v>
      </c>
      <c r="C132" s="32">
        <v>4301011450</v>
      </c>
      <c r="D132" s="402">
        <v>4680115881402</v>
      </c>
      <c r="E132" s="403"/>
      <c r="F132" s="386">
        <v>1.35</v>
      </c>
      <c r="G132" s="33">
        <v>8</v>
      </c>
      <c r="H132" s="386">
        <v>10.8</v>
      </c>
      <c r="I132" s="386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2"/>
      <c r="R132" s="392"/>
      <c r="S132" s="392"/>
      <c r="T132" s="393"/>
      <c r="U132" s="35"/>
      <c r="V132" s="35"/>
      <c r="W132" s="36" t="s">
        <v>71</v>
      </c>
      <c r="X132" s="387">
        <v>0</v>
      </c>
      <c r="Y132" s="388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229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230</v>
      </c>
      <c r="B133" s="55" t="s">
        <v>231</v>
      </c>
      <c r="C133" s="32">
        <v>4301011768</v>
      </c>
      <c r="D133" s="402">
        <v>4680115881396</v>
      </c>
      <c r="E133" s="403"/>
      <c r="F133" s="386">
        <v>0.45</v>
      </c>
      <c r="G133" s="33">
        <v>6</v>
      </c>
      <c r="H133" s="386">
        <v>2.7</v>
      </c>
      <c r="I133" s="386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2"/>
      <c r="R133" s="392"/>
      <c r="S133" s="392"/>
      <c r="T133" s="393"/>
      <c r="U133" s="35"/>
      <c r="V133" s="35"/>
      <c r="W133" s="36" t="s">
        <v>71</v>
      </c>
      <c r="X133" s="387">
        <v>0</v>
      </c>
      <c r="Y133" s="388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229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08"/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409"/>
      <c r="P134" s="404" t="s">
        <v>76</v>
      </c>
      <c r="Q134" s="405"/>
      <c r="R134" s="405"/>
      <c r="S134" s="405"/>
      <c r="T134" s="405"/>
      <c r="U134" s="405"/>
      <c r="V134" s="406"/>
      <c r="W134" s="38" t="s">
        <v>77</v>
      </c>
      <c r="X134" s="389">
        <f>IFERROR(X132/H132,"0")+IFERROR(X133/H133,"0")</f>
        <v>0</v>
      </c>
      <c r="Y134" s="389">
        <f>IFERROR(Y132/H132,"0")+IFERROR(Y133/H133,"0")</f>
        <v>0</v>
      </c>
      <c r="Z134" s="389">
        <f>IFERROR(IF(Z132="",0,Z132),"0")+IFERROR(IF(Z133="",0,Z133),"0")</f>
        <v>0</v>
      </c>
      <c r="AA134" s="390"/>
      <c r="AB134" s="390"/>
      <c r="AC134" s="390"/>
    </row>
    <row r="135" spans="1:68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9"/>
      <c r="P135" s="404" t="s">
        <v>76</v>
      </c>
      <c r="Q135" s="405"/>
      <c r="R135" s="405"/>
      <c r="S135" s="405"/>
      <c r="T135" s="405"/>
      <c r="U135" s="405"/>
      <c r="V135" s="406"/>
      <c r="W135" s="38" t="s">
        <v>71</v>
      </c>
      <c r="X135" s="389">
        <f>IFERROR(SUM(X132:X133),"0")</f>
        <v>0</v>
      </c>
      <c r="Y135" s="389">
        <f>IFERROR(SUM(Y132:Y133),"0")</f>
        <v>0</v>
      </c>
      <c r="Z135" s="38"/>
      <c r="AA135" s="390"/>
      <c r="AB135" s="390"/>
      <c r="AC135" s="390"/>
    </row>
    <row r="136" spans="1:68" ht="14.25" customHeight="1" x14ac:dyDescent="0.25">
      <c r="A136" s="398" t="s">
        <v>117</v>
      </c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399"/>
      <c r="P136" s="399"/>
      <c r="Q136" s="399"/>
      <c r="R136" s="399"/>
      <c r="S136" s="399"/>
      <c r="T136" s="399"/>
      <c r="U136" s="399"/>
      <c r="V136" s="399"/>
      <c r="W136" s="399"/>
      <c r="X136" s="399"/>
      <c r="Y136" s="399"/>
      <c r="Z136" s="399"/>
      <c r="AA136" s="383"/>
      <c r="AB136" s="383"/>
      <c r="AC136" s="383"/>
    </row>
    <row r="137" spans="1:68" ht="16.5" customHeight="1" x14ac:dyDescent="0.25">
      <c r="A137" s="55" t="s">
        <v>232</v>
      </c>
      <c r="B137" s="55" t="s">
        <v>233</v>
      </c>
      <c r="C137" s="32">
        <v>4301020262</v>
      </c>
      <c r="D137" s="402">
        <v>4680115882935</v>
      </c>
      <c r="E137" s="403"/>
      <c r="F137" s="386">
        <v>1.35</v>
      </c>
      <c r="G137" s="33">
        <v>8</v>
      </c>
      <c r="H137" s="386">
        <v>10.8</v>
      </c>
      <c r="I137" s="386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2"/>
      <c r="R137" s="392"/>
      <c r="S137" s="392"/>
      <c r="T137" s="393"/>
      <c r="U137" s="35"/>
      <c r="V137" s="35"/>
      <c r="W137" s="36" t="s">
        <v>71</v>
      </c>
      <c r="X137" s="387">
        <v>0</v>
      </c>
      <c r="Y137" s="388">
        <f>IFERROR(IF(X137="",0,CEILING((X137/$H137),1)*$H137),"")</f>
        <v>0</v>
      </c>
      <c r="Z137" s="37" t="str">
        <f>IFERROR(IF(Y137=0,"",ROUNDUP(Y137/H137,0)*0.01898),"")</f>
        <v/>
      </c>
      <c r="AA137" s="57"/>
      <c r="AB137" s="58"/>
      <c r="AC137" s="174" t="s">
        <v>234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ht="16.5" customHeight="1" x14ac:dyDescent="0.25">
      <c r="A138" s="55" t="s">
        <v>235</v>
      </c>
      <c r="B138" s="55" t="s">
        <v>236</v>
      </c>
      <c r="C138" s="32">
        <v>4301020220</v>
      </c>
      <c r="D138" s="402">
        <v>4680115880764</v>
      </c>
      <c r="E138" s="403"/>
      <c r="F138" s="386">
        <v>0.35</v>
      </c>
      <c r="G138" s="33">
        <v>6</v>
      </c>
      <c r="H138" s="386">
        <v>2.1</v>
      </c>
      <c r="I138" s="386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2"/>
      <c r="R138" s="392"/>
      <c r="S138" s="392"/>
      <c r="T138" s="393"/>
      <c r="U138" s="35"/>
      <c r="V138" s="35"/>
      <c r="W138" s="36" t="s">
        <v>71</v>
      </c>
      <c r="X138" s="387">
        <v>0</v>
      </c>
      <c r="Y138" s="388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234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08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9"/>
      <c r="P139" s="404" t="s">
        <v>76</v>
      </c>
      <c r="Q139" s="405"/>
      <c r="R139" s="405"/>
      <c r="S139" s="405"/>
      <c r="T139" s="405"/>
      <c r="U139" s="405"/>
      <c r="V139" s="406"/>
      <c r="W139" s="38" t="s">
        <v>77</v>
      </c>
      <c r="X139" s="389">
        <f>IFERROR(X137/H137,"0")+IFERROR(X138/H138,"0")</f>
        <v>0</v>
      </c>
      <c r="Y139" s="389">
        <f>IFERROR(Y137/H137,"0")+IFERROR(Y138/H138,"0")</f>
        <v>0</v>
      </c>
      <c r="Z139" s="389">
        <f>IFERROR(IF(Z137="",0,Z137),"0")+IFERROR(IF(Z138="",0,Z138),"0")</f>
        <v>0</v>
      </c>
      <c r="AA139" s="390"/>
      <c r="AB139" s="390"/>
      <c r="AC139" s="390"/>
    </row>
    <row r="140" spans="1:68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409"/>
      <c r="P140" s="404" t="s">
        <v>76</v>
      </c>
      <c r="Q140" s="405"/>
      <c r="R140" s="405"/>
      <c r="S140" s="405"/>
      <c r="T140" s="405"/>
      <c r="U140" s="405"/>
      <c r="V140" s="406"/>
      <c r="W140" s="38" t="s">
        <v>71</v>
      </c>
      <c r="X140" s="389">
        <f>IFERROR(SUM(X137:X138),"0")</f>
        <v>0</v>
      </c>
      <c r="Y140" s="389">
        <f>IFERROR(SUM(Y137:Y138),"0")</f>
        <v>0</v>
      </c>
      <c r="Z140" s="38"/>
      <c r="AA140" s="390"/>
      <c r="AB140" s="390"/>
      <c r="AC140" s="390"/>
    </row>
    <row r="141" spans="1:68" ht="14.25" customHeight="1" x14ac:dyDescent="0.25">
      <c r="A141" s="398" t="s">
        <v>181</v>
      </c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383"/>
      <c r="AB141" s="383"/>
      <c r="AC141" s="383"/>
    </row>
    <row r="142" spans="1:68" ht="27" customHeight="1" x14ac:dyDescent="0.25">
      <c r="A142" s="55" t="s">
        <v>237</v>
      </c>
      <c r="B142" s="55" t="s">
        <v>238</v>
      </c>
      <c r="C142" s="32">
        <v>4301031224</v>
      </c>
      <c r="D142" s="402">
        <v>4680115882683</v>
      </c>
      <c r="E142" s="403"/>
      <c r="F142" s="386">
        <v>0.9</v>
      </c>
      <c r="G142" s="33">
        <v>6</v>
      </c>
      <c r="H142" s="386">
        <v>5.4</v>
      </c>
      <c r="I142" s="386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2"/>
      <c r="R142" s="392"/>
      <c r="S142" s="392"/>
      <c r="T142" s="393"/>
      <c r="U142" s="35"/>
      <c r="V142" s="35"/>
      <c r="W142" s="36" t="s">
        <v>71</v>
      </c>
      <c r="X142" s="387">
        <v>100</v>
      </c>
      <c r="Y142" s="388">
        <f>IFERROR(IF(X142="",0,CEILING((X142/$H142),1)*$H142),"")</f>
        <v>102.60000000000001</v>
      </c>
      <c r="Z142" s="37">
        <f>IFERROR(IF(Y142=0,"",ROUNDUP(Y142/H142,0)*0.00902),"")</f>
        <v>0.17138</v>
      </c>
      <c r="AA142" s="57"/>
      <c r="AB142" s="58"/>
      <c r="AC142" s="178" t="s">
        <v>239</v>
      </c>
      <c r="AG142" s="65"/>
      <c r="AJ142" s="69"/>
      <c r="AK142" s="69">
        <v>0</v>
      </c>
      <c r="BB142" s="179" t="s">
        <v>1</v>
      </c>
      <c r="BM142" s="65">
        <f>IFERROR(X142*I142/H142,"0")</f>
        <v>103.88888888888889</v>
      </c>
      <c r="BN142" s="65">
        <f>IFERROR(Y142*I142/H142,"0")</f>
        <v>106.59000000000002</v>
      </c>
      <c r="BO142" s="65">
        <f>IFERROR(1/J142*(X142/H142),"0")</f>
        <v>0.14029180695847362</v>
      </c>
      <c r="BP142" s="65">
        <f>IFERROR(1/J142*(Y142/H142),"0")</f>
        <v>0.14393939393939395</v>
      </c>
    </row>
    <row r="143" spans="1:68" ht="27" customHeight="1" x14ac:dyDescent="0.25">
      <c r="A143" s="55" t="s">
        <v>240</v>
      </c>
      <c r="B143" s="55" t="s">
        <v>241</v>
      </c>
      <c r="C143" s="32">
        <v>4301031230</v>
      </c>
      <c r="D143" s="402">
        <v>4680115882690</v>
      </c>
      <c r="E143" s="403"/>
      <c r="F143" s="386">
        <v>0.9</v>
      </c>
      <c r="G143" s="33">
        <v>6</v>
      </c>
      <c r="H143" s="386">
        <v>5.4</v>
      </c>
      <c r="I143" s="38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2"/>
      <c r="R143" s="392"/>
      <c r="S143" s="392"/>
      <c r="T143" s="393"/>
      <c r="U143" s="35"/>
      <c r="V143" s="35"/>
      <c r="W143" s="36" t="s">
        <v>71</v>
      </c>
      <c r="X143" s="387">
        <v>0</v>
      </c>
      <c r="Y143" s="388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242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243</v>
      </c>
      <c r="B144" s="55" t="s">
        <v>244</v>
      </c>
      <c r="C144" s="32">
        <v>4301031220</v>
      </c>
      <c r="D144" s="402">
        <v>4680115882669</v>
      </c>
      <c r="E144" s="403"/>
      <c r="F144" s="386">
        <v>0.9</v>
      </c>
      <c r="G144" s="33">
        <v>6</v>
      </c>
      <c r="H144" s="386">
        <v>5.4</v>
      </c>
      <c r="I144" s="38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2"/>
      <c r="R144" s="392"/>
      <c r="S144" s="392"/>
      <c r="T144" s="393"/>
      <c r="U144" s="35"/>
      <c r="V144" s="35"/>
      <c r="W144" s="36" t="s">
        <v>71</v>
      </c>
      <c r="X144" s="387">
        <v>0</v>
      </c>
      <c r="Y144" s="38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245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246</v>
      </c>
      <c r="B145" s="55" t="s">
        <v>247</v>
      </c>
      <c r="C145" s="32">
        <v>4301031221</v>
      </c>
      <c r="D145" s="402">
        <v>4680115882676</v>
      </c>
      <c r="E145" s="403"/>
      <c r="F145" s="386">
        <v>0.9</v>
      </c>
      <c r="G145" s="33">
        <v>6</v>
      </c>
      <c r="H145" s="386">
        <v>5.4</v>
      </c>
      <c r="I145" s="38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2"/>
      <c r="R145" s="392"/>
      <c r="S145" s="392"/>
      <c r="T145" s="393"/>
      <c r="U145" s="35"/>
      <c r="V145" s="35"/>
      <c r="W145" s="36" t="s">
        <v>71</v>
      </c>
      <c r="X145" s="387">
        <v>0</v>
      </c>
      <c r="Y145" s="38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248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09"/>
      <c r="P146" s="404" t="s">
        <v>76</v>
      </c>
      <c r="Q146" s="405"/>
      <c r="R146" s="405"/>
      <c r="S146" s="405"/>
      <c r="T146" s="405"/>
      <c r="U146" s="405"/>
      <c r="V146" s="406"/>
      <c r="W146" s="38" t="s">
        <v>77</v>
      </c>
      <c r="X146" s="389">
        <f>IFERROR(X142/H142,"0")+IFERROR(X143/H143,"0")+IFERROR(X144/H144,"0")+IFERROR(X145/H145,"0")</f>
        <v>18.518518518518519</v>
      </c>
      <c r="Y146" s="389">
        <f>IFERROR(Y142/H142,"0")+IFERROR(Y143/H143,"0")+IFERROR(Y144/H144,"0")+IFERROR(Y145/H145,"0")</f>
        <v>19</v>
      </c>
      <c r="Z146" s="389">
        <f>IFERROR(IF(Z142="",0,Z142),"0")+IFERROR(IF(Z143="",0,Z143),"0")+IFERROR(IF(Z144="",0,Z144),"0")+IFERROR(IF(Z145="",0,Z145),"0")</f>
        <v>0.17138</v>
      </c>
      <c r="AA146" s="390"/>
      <c r="AB146" s="390"/>
      <c r="AC146" s="390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9"/>
      <c r="P147" s="404" t="s">
        <v>76</v>
      </c>
      <c r="Q147" s="405"/>
      <c r="R147" s="405"/>
      <c r="S147" s="405"/>
      <c r="T147" s="405"/>
      <c r="U147" s="405"/>
      <c r="V147" s="406"/>
      <c r="W147" s="38" t="s">
        <v>71</v>
      </c>
      <c r="X147" s="389">
        <f>IFERROR(SUM(X142:X145),"0")</f>
        <v>100</v>
      </c>
      <c r="Y147" s="389">
        <f>IFERROR(SUM(Y142:Y145),"0")</f>
        <v>102.60000000000001</v>
      </c>
      <c r="Z147" s="38"/>
      <c r="AA147" s="390"/>
      <c r="AB147" s="390"/>
      <c r="AC147" s="390"/>
    </row>
    <row r="148" spans="1:68" ht="14.25" customHeight="1" x14ac:dyDescent="0.25">
      <c r="A148" s="398" t="s">
        <v>66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3"/>
      <c r="AB148" s="383"/>
      <c r="AC148" s="383"/>
    </row>
    <row r="149" spans="1:68" ht="27" customHeight="1" x14ac:dyDescent="0.25">
      <c r="A149" s="55" t="s">
        <v>249</v>
      </c>
      <c r="B149" s="55" t="s">
        <v>250</v>
      </c>
      <c r="C149" s="32">
        <v>4301051408</v>
      </c>
      <c r="D149" s="402">
        <v>4680115881594</v>
      </c>
      <c r="E149" s="403"/>
      <c r="F149" s="386">
        <v>1.35</v>
      </c>
      <c r="G149" s="33">
        <v>6</v>
      </c>
      <c r="H149" s="386">
        <v>8.1</v>
      </c>
      <c r="I149" s="386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2"/>
      <c r="R149" s="392"/>
      <c r="S149" s="392"/>
      <c r="T149" s="393"/>
      <c r="U149" s="35"/>
      <c r="V149" s="35"/>
      <c r="W149" s="36" t="s">
        <v>71</v>
      </c>
      <c r="X149" s="387">
        <v>0</v>
      </c>
      <c r="Y149" s="388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251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252</v>
      </c>
      <c r="B150" s="55" t="s">
        <v>253</v>
      </c>
      <c r="C150" s="32">
        <v>4301051411</v>
      </c>
      <c r="D150" s="402">
        <v>4680115881617</v>
      </c>
      <c r="E150" s="403"/>
      <c r="F150" s="386">
        <v>1.35</v>
      </c>
      <c r="G150" s="33">
        <v>6</v>
      </c>
      <c r="H150" s="386">
        <v>8.1</v>
      </c>
      <c r="I150" s="386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2"/>
      <c r="R150" s="392"/>
      <c r="S150" s="392"/>
      <c r="T150" s="393"/>
      <c r="U150" s="35"/>
      <c r="V150" s="35"/>
      <c r="W150" s="36" t="s">
        <v>71</v>
      </c>
      <c r="X150" s="387">
        <v>250</v>
      </c>
      <c r="Y150" s="388">
        <f t="shared" si="10"/>
        <v>251.1</v>
      </c>
      <c r="Z150" s="37">
        <f>IFERROR(IF(Y150=0,"",ROUNDUP(Y150/H150,0)*0.01898),"")</f>
        <v>0.58838000000000001</v>
      </c>
      <c r="AA150" s="57"/>
      <c r="AB150" s="58"/>
      <c r="AC150" s="188" t="s">
        <v>254</v>
      </c>
      <c r="AG150" s="65"/>
      <c r="AJ150" s="69"/>
      <c r="AK150" s="69">
        <v>0</v>
      </c>
      <c r="BB150" s="189" t="s">
        <v>1</v>
      </c>
      <c r="BM150" s="65">
        <f t="shared" si="11"/>
        <v>265.46296296296299</v>
      </c>
      <c r="BN150" s="65">
        <f t="shared" si="12"/>
        <v>266.63100000000003</v>
      </c>
      <c r="BO150" s="65">
        <f t="shared" si="13"/>
        <v>0.48225308641975312</v>
      </c>
      <c r="BP150" s="65">
        <f t="shared" si="14"/>
        <v>0.484375</v>
      </c>
    </row>
    <row r="151" spans="1:68" ht="16.5" customHeight="1" x14ac:dyDescent="0.25">
      <c r="A151" s="55" t="s">
        <v>255</v>
      </c>
      <c r="B151" s="55" t="s">
        <v>256</v>
      </c>
      <c r="C151" s="32">
        <v>4301051656</v>
      </c>
      <c r="D151" s="402">
        <v>4680115880573</v>
      </c>
      <c r="E151" s="403"/>
      <c r="F151" s="386">
        <v>1.45</v>
      </c>
      <c r="G151" s="33">
        <v>6</v>
      </c>
      <c r="H151" s="386">
        <v>8.6999999999999993</v>
      </c>
      <c r="I151" s="386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2"/>
      <c r="R151" s="392"/>
      <c r="S151" s="392"/>
      <c r="T151" s="393"/>
      <c r="U151" s="35"/>
      <c r="V151" s="35"/>
      <c r="W151" s="36" t="s">
        <v>71</v>
      </c>
      <c r="X151" s="387">
        <v>200</v>
      </c>
      <c r="Y151" s="388">
        <f t="shared" si="10"/>
        <v>200.1</v>
      </c>
      <c r="Z151" s="37">
        <f>IFERROR(IF(Y151=0,"",ROUNDUP(Y151/H151,0)*0.01898),"")</f>
        <v>0.43653999999999998</v>
      </c>
      <c r="AA151" s="57"/>
      <c r="AB151" s="58"/>
      <c r="AC151" s="190" t="s">
        <v>257</v>
      </c>
      <c r="AG151" s="65"/>
      <c r="AJ151" s="69"/>
      <c r="AK151" s="69">
        <v>0</v>
      </c>
      <c r="BB151" s="191" t="s">
        <v>1</v>
      </c>
      <c r="BM151" s="65">
        <f t="shared" si="11"/>
        <v>211.93103448275863</v>
      </c>
      <c r="BN151" s="65">
        <f t="shared" si="12"/>
        <v>212.03699999999998</v>
      </c>
      <c r="BO151" s="65">
        <f t="shared" si="13"/>
        <v>0.35919540229885061</v>
      </c>
      <c r="BP151" s="65">
        <f t="shared" si="14"/>
        <v>0.359375</v>
      </c>
    </row>
    <row r="152" spans="1:68" ht="27" customHeight="1" x14ac:dyDescent="0.25">
      <c r="A152" s="55" t="s">
        <v>258</v>
      </c>
      <c r="B152" s="55" t="s">
        <v>259</v>
      </c>
      <c r="C152" s="32">
        <v>4301051407</v>
      </c>
      <c r="D152" s="402">
        <v>4680115882195</v>
      </c>
      <c r="E152" s="403"/>
      <c r="F152" s="386">
        <v>0.4</v>
      </c>
      <c r="G152" s="33">
        <v>6</v>
      </c>
      <c r="H152" s="386">
        <v>2.4</v>
      </c>
      <c r="I152" s="386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2"/>
      <c r="R152" s="392"/>
      <c r="S152" s="392"/>
      <c r="T152" s="393"/>
      <c r="U152" s="35"/>
      <c r="V152" s="35"/>
      <c r="W152" s="36" t="s">
        <v>71</v>
      </c>
      <c r="X152" s="387">
        <v>0</v>
      </c>
      <c r="Y152" s="388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251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4301051752</v>
      </c>
      <c r="D153" s="402">
        <v>4680115882607</v>
      </c>
      <c r="E153" s="403"/>
      <c r="F153" s="386">
        <v>0.3</v>
      </c>
      <c r="G153" s="33">
        <v>6</v>
      </c>
      <c r="H153" s="386">
        <v>1.8</v>
      </c>
      <c r="I153" s="386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2"/>
      <c r="R153" s="392"/>
      <c r="S153" s="392"/>
      <c r="T153" s="393"/>
      <c r="U153" s="35"/>
      <c r="V153" s="35"/>
      <c r="W153" s="36" t="s">
        <v>71</v>
      </c>
      <c r="X153" s="387">
        <v>0</v>
      </c>
      <c r="Y153" s="38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263</v>
      </c>
      <c r="B154" s="55" t="s">
        <v>264</v>
      </c>
      <c r="C154" s="32">
        <v>4301051666</v>
      </c>
      <c r="D154" s="402">
        <v>4680115880092</v>
      </c>
      <c r="E154" s="403"/>
      <c r="F154" s="386">
        <v>0.4</v>
      </c>
      <c r="G154" s="33">
        <v>6</v>
      </c>
      <c r="H154" s="386">
        <v>2.4</v>
      </c>
      <c r="I154" s="386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2"/>
      <c r="R154" s="392"/>
      <c r="S154" s="392"/>
      <c r="T154" s="393"/>
      <c r="U154" s="35"/>
      <c r="V154" s="35"/>
      <c r="W154" s="36" t="s">
        <v>71</v>
      </c>
      <c r="X154" s="387">
        <v>0</v>
      </c>
      <c r="Y154" s="38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257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265</v>
      </c>
      <c r="B155" s="55" t="s">
        <v>266</v>
      </c>
      <c r="C155" s="32">
        <v>4301051668</v>
      </c>
      <c r="D155" s="402">
        <v>4680115880221</v>
      </c>
      <c r="E155" s="403"/>
      <c r="F155" s="386">
        <v>0.4</v>
      </c>
      <c r="G155" s="33">
        <v>6</v>
      </c>
      <c r="H155" s="386">
        <v>2.4</v>
      </c>
      <c r="I155" s="38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2"/>
      <c r="R155" s="392"/>
      <c r="S155" s="392"/>
      <c r="T155" s="393"/>
      <c r="U155" s="35"/>
      <c r="V155" s="35"/>
      <c r="W155" s="36" t="s">
        <v>71</v>
      </c>
      <c r="X155" s="387">
        <v>0</v>
      </c>
      <c r="Y155" s="388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257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267</v>
      </c>
      <c r="B156" s="55" t="s">
        <v>268</v>
      </c>
      <c r="C156" s="32">
        <v>4301051410</v>
      </c>
      <c r="D156" s="402">
        <v>4680115882164</v>
      </c>
      <c r="E156" s="403"/>
      <c r="F156" s="386">
        <v>0.4</v>
      </c>
      <c r="G156" s="33">
        <v>6</v>
      </c>
      <c r="H156" s="386">
        <v>2.4</v>
      </c>
      <c r="I156" s="386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2"/>
      <c r="R156" s="392"/>
      <c r="S156" s="392"/>
      <c r="T156" s="393"/>
      <c r="U156" s="35"/>
      <c r="V156" s="35"/>
      <c r="W156" s="36" t="s">
        <v>71</v>
      </c>
      <c r="X156" s="387">
        <v>0</v>
      </c>
      <c r="Y156" s="388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254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0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09"/>
      <c r="P157" s="404" t="s">
        <v>76</v>
      </c>
      <c r="Q157" s="405"/>
      <c r="R157" s="405"/>
      <c r="S157" s="405"/>
      <c r="T157" s="405"/>
      <c r="U157" s="405"/>
      <c r="V157" s="406"/>
      <c r="W157" s="38" t="s">
        <v>77</v>
      </c>
      <c r="X157" s="389">
        <f>IFERROR(X149/H149,"0")+IFERROR(X150/H150,"0")+IFERROR(X151/H151,"0")+IFERROR(X152/H152,"0")+IFERROR(X153/H153,"0")+IFERROR(X154/H154,"0")+IFERROR(X155/H155,"0")+IFERROR(X156/H156,"0")</f>
        <v>53.852703277990642</v>
      </c>
      <c r="Y157" s="389">
        <f>IFERROR(Y149/H149,"0")+IFERROR(Y150/H150,"0")+IFERROR(Y151/H151,"0")+IFERROR(Y152/H152,"0")+IFERROR(Y153/H153,"0")+IFERROR(Y154/H154,"0")+IFERROR(Y155/H155,"0")+IFERROR(Y156/H156,"0")</f>
        <v>54</v>
      </c>
      <c r="Z157" s="389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1.0249200000000001</v>
      </c>
      <c r="AA157" s="390"/>
      <c r="AB157" s="390"/>
      <c r="AC157" s="390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09"/>
      <c r="P158" s="404" t="s">
        <v>76</v>
      </c>
      <c r="Q158" s="405"/>
      <c r="R158" s="405"/>
      <c r="S158" s="405"/>
      <c r="T158" s="405"/>
      <c r="U158" s="405"/>
      <c r="V158" s="406"/>
      <c r="W158" s="38" t="s">
        <v>71</v>
      </c>
      <c r="X158" s="389">
        <f>IFERROR(SUM(X149:X156),"0")</f>
        <v>450</v>
      </c>
      <c r="Y158" s="389">
        <f>IFERROR(SUM(Y149:Y156),"0")</f>
        <v>451.2</v>
      </c>
      <c r="Z158" s="38"/>
      <c r="AA158" s="390"/>
      <c r="AB158" s="390"/>
      <c r="AC158" s="390"/>
    </row>
    <row r="159" spans="1:68" ht="14.25" customHeight="1" x14ac:dyDescent="0.25">
      <c r="A159" s="398" t="s">
        <v>128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3"/>
      <c r="AB159" s="383"/>
      <c r="AC159" s="383"/>
    </row>
    <row r="160" spans="1:68" ht="27" customHeight="1" x14ac:dyDescent="0.25">
      <c r="A160" s="55" t="s">
        <v>269</v>
      </c>
      <c r="B160" s="55" t="s">
        <v>270</v>
      </c>
      <c r="C160" s="32">
        <v>4301060389</v>
      </c>
      <c r="D160" s="402">
        <v>4680115880801</v>
      </c>
      <c r="E160" s="403"/>
      <c r="F160" s="386">
        <v>0.4</v>
      </c>
      <c r="G160" s="33">
        <v>6</v>
      </c>
      <c r="H160" s="386">
        <v>2.4</v>
      </c>
      <c r="I160" s="386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2"/>
      <c r="R160" s="392"/>
      <c r="S160" s="392"/>
      <c r="T160" s="393"/>
      <c r="U160" s="35"/>
      <c r="V160" s="35"/>
      <c r="W160" s="36" t="s">
        <v>71</v>
      </c>
      <c r="X160" s="387">
        <v>0</v>
      </c>
      <c r="Y160" s="388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271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08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409"/>
      <c r="P161" s="404" t="s">
        <v>76</v>
      </c>
      <c r="Q161" s="405"/>
      <c r="R161" s="405"/>
      <c r="S161" s="405"/>
      <c r="T161" s="405"/>
      <c r="U161" s="405"/>
      <c r="V161" s="406"/>
      <c r="W161" s="38" t="s">
        <v>77</v>
      </c>
      <c r="X161" s="389">
        <f>IFERROR(X160/H160,"0")</f>
        <v>0</v>
      </c>
      <c r="Y161" s="389">
        <f>IFERROR(Y160/H160,"0")</f>
        <v>0</v>
      </c>
      <c r="Z161" s="389">
        <f>IFERROR(IF(Z160="",0,Z160),"0")</f>
        <v>0</v>
      </c>
      <c r="AA161" s="390"/>
      <c r="AB161" s="390"/>
      <c r="AC161" s="390"/>
    </row>
    <row r="162" spans="1:68" x14ac:dyDescent="0.2">
      <c r="A162" s="39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09"/>
      <c r="P162" s="404" t="s">
        <v>76</v>
      </c>
      <c r="Q162" s="405"/>
      <c r="R162" s="405"/>
      <c r="S162" s="405"/>
      <c r="T162" s="405"/>
      <c r="U162" s="405"/>
      <c r="V162" s="406"/>
      <c r="W162" s="38" t="s">
        <v>71</v>
      </c>
      <c r="X162" s="389">
        <f>IFERROR(SUM(X160:X160),"0")</f>
        <v>0</v>
      </c>
      <c r="Y162" s="389">
        <f>IFERROR(SUM(Y160:Y160),"0")</f>
        <v>0</v>
      </c>
      <c r="Z162" s="38"/>
      <c r="AA162" s="390"/>
      <c r="AB162" s="390"/>
      <c r="AC162" s="390"/>
    </row>
    <row r="163" spans="1:68" ht="16.5" customHeight="1" x14ac:dyDescent="0.25">
      <c r="A163" s="424" t="s">
        <v>272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382"/>
      <c r="AB163" s="382"/>
      <c r="AC163" s="382"/>
    </row>
    <row r="164" spans="1:68" ht="14.25" customHeight="1" x14ac:dyDescent="0.25">
      <c r="A164" s="398" t="s">
        <v>86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3"/>
      <c r="AB164" s="383"/>
      <c r="AC164" s="383"/>
    </row>
    <row r="165" spans="1:68" ht="27" customHeight="1" x14ac:dyDescent="0.25">
      <c r="A165" s="55" t="s">
        <v>273</v>
      </c>
      <c r="B165" s="55" t="s">
        <v>274</v>
      </c>
      <c r="C165" s="32">
        <v>4301011826</v>
      </c>
      <c r="D165" s="402">
        <v>4680115884137</v>
      </c>
      <c r="E165" s="403"/>
      <c r="F165" s="386">
        <v>1.45</v>
      </c>
      <c r="G165" s="33">
        <v>8</v>
      </c>
      <c r="H165" s="386">
        <v>11.6</v>
      </c>
      <c r="I165" s="386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2"/>
      <c r="R165" s="392"/>
      <c r="S165" s="392"/>
      <c r="T165" s="393"/>
      <c r="U165" s="35"/>
      <c r="V165" s="35"/>
      <c r="W165" s="36" t="s">
        <v>71</v>
      </c>
      <c r="X165" s="387">
        <v>0</v>
      </c>
      <c r="Y165" s="388">
        <f t="shared" ref="Y165:Y170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275</v>
      </c>
      <c r="AG165" s="65"/>
      <c r="AJ165" s="69"/>
      <c r="AK165" s="69">
        <v>0</v>
      </c>
      <c r="BB165" s="205" t="s">
        <v>1</v>
      </c>
      <c r="BM165" s="65">
        <f t="shared" ref="BM165:BM170" si="16">IFERROR(X165*I165/H165,"0")</f>
        <v>0</v>
      </c>
      <c r="BN165" s="65">
        <f t="shared" ref="BN165:BN170" si="17">IFERROR(Y165*I165/H165,"0")</f>
        <v>0</v>
      </c>
      <c r="BO165" s="65">
        <f t="shared" ref="BO165:BO170" si="18">IFERROR(1/J165*(X165/H165),"0")</f>
        <v>0</v>
      </c>
      <c r="BP165" s="65">
        <f t="shared" ref="BP165:BP170" si="19">IFERROR(1/J165*(Y165/H165),"0")</f>
        <v>0</v>
      </c>
    </row>
    <row r="166" spans="1:68" ht="27" customHeight="1" x14ac:dyDescent="0.25">
      <c r="A166" s="55" t="s">
        <v>276</v>
      </c>
      <c r="B166" s="55" t="s">
        <v>277</v>
      </c>
      <c r="C166" s="32">
        <v>4301011724</v>
      </c>
      <c r="D166" s="402">
        <v>4680115884236</v>
      </c>
      <c r="E166" s="403"/>
      <c r="F166" s="386">
        <v>1.45</v>
      </c>
      <c r="G166" s="33">
        <v>8</v>
      </c>
      <c r="H166" s="386">
        <v>11.6</v>
      </c>
      <c r="I166" s="38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2"/>
      <c r="R166" s="392"/>
      <c r="S166" s="392"/>
      <c r="T166" s="393"/>
      <c r="U166" s="35"/>
      <c r="V166" s="35"/>
      <c r="W166" s="36" t="s">
        <v>71</v>
      </c>
      <c r="X166" s="387">
        <v>0</v>
      </c>
      <c r="Y166" s="388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278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279</v>
      </c>
      <c r="B167" s="55" t="s">
        <v>280</v>
      </c>
      <c r="C167" s="32">
        <v>4301011721</v>
      </c>
      <c r="D167" s="402">
        <v>4680115884175</v>
      </c>
      <c r="E167" s="403"/>
      <c r="F167" s="386">
        <v>1.45</v>
      </c>
      <c r="G167" s="33">
        <v>8</v>
      </c>
      <c r="H167" s="386">
        <v>11.6</v>
      </c>
      <c r="I167" s="38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2"/>
      <c r="R167" s="392"/>
      <c r="S167" s="392"/>
      <c r="T167" s="393"/>
      <c r="U167" s="35"/>
      <c r="V167" s="35"/>
      <c r="W167" s="36" t="s">
        <v>71</v>
      </c>
      <c r="X167" s="387">
        <v>0</v>
      </c>
      <c r="Y167" s="38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281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282</v>
      </c>
      <c r="B168" s="55" t="s">
        <v>283</v>
      </c>
      <c r="C168" s="32">
        <v>4301011824</v>
      </c>
      <c r="D168" s="402">
        <v>4680115884144</v>
      </c>
      <c r="E168" s="403"/>
      <c r="F168" s="386">
        <v>0.4</v>
      </c>
      <c r="G168" s="33">
        <v>10</v>
      </c>
      <c r="H168" s="386">
        <v>4</v>
      </c>
      <c r="I168" s="386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2"/>
      <c r="R168" s="392"/>
      <c r="S168" s="392"/>
      <c r="T168" s="393"/>
      <c r="U168" s="35"/>
      <c r="V168" s="35"/>
      <c r="W168" s="36" t="s">
        <v>71</v>
      </c>
      <c r="X168" s="387">
        <v>0</v>
      </c>
      <c r="Y168" s="388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275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4301011726</v>
      </c>
      <c r="D169" s="402">
        <v>4680115884182</v>
      </c>
      <c r="E169" s="403"/>
      <c r="F169" s="386">
        <v>0.37</v>
      </c>
      <c r="G169" s="33">
        <v>10</v>
      </c>
      <c r="H169" s="386">
        <v>3.7</v>
      </c>
      <c r="I169" s="386">
        <v>3.91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392"/>
      <c r="R169" s="392"/>
      <c r="S169" s="392"/>
      <c r="T169" s="393"/>
      <c r="U169" s="35"/>
      <c r="V169" s="35"/>
      <c r="W169" s="36" t="s">
        <v>71</v>
      </c>
      <c r="X169" s="387">
        <v>0</v>
      </c>
      <c r="Y169" s="38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278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4301011722</v>
      </c>
      <c r="D170" s="402">
        <v>4680115884205</v>
      </c>
      <c r="E170" s="403"/>
      <c r="F170" s="386">
        <v>0.4</v>
      </c>
      <c r="G170" s="33">
        <v>10</v>
      </c>
      <c r="H170" s="386">
        <v>4</v>
      </c>
      <c r="I170" s="386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392"/>
      <c r="R170" s="392"/>
      <c r="S170" s="392"/>
      <c r="T170" s="393"/>
      <c r="U170" s="35"/>
      <c r="V170" s="35"/>
      <c r="W170" s="36" t="s">
        <v>71</v>
      </c>
      <c r="X170" s="387">
        <v>0</v>
      </c>
      <c r="Y170" s="38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288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x14ac:dyDescent="0.2">
      <c r="A171" s="408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9"/>
      <c r="P171" s="404" t="s">
        <v>76</v>
      </c>
      <c r="Q171" s="405"/>
      <c r="R171" s="405"/>
      <c r="S171" s="405"/>
      <c r="T171" s="405"/>
      <c r="U171" s="405"/>
      <c r="V171" s="406"/>
      <c r="W171" s="38" t="s">
        <v>77</v>
      </c>
      <c r="X171" s="389">
        <f>IFERROR(X165/H165,"0")+IFERROR(X166/H166,"0")+IFERROR(X167/H167,"0")+IFERROR(X168/H168,"0")+IFERROR(X169/H169,"0")+IFERROR(X170/H170,"0")</f>
        <v>0</v>
      </c>
      <c r="Y171" s="389">
        <f>IFERROR(Y165/H165,"0")+IFERROR(Y166/H166,"0")+IFERROR(Y167/H167,"0")+IFERROR(Y168/H168,"0")+IFERROR(Y169/H169,"0")+IFERROR(Y170/H170,"0")</f>
        <v>0</v>
      </c>
      <c r="Z171" s="389">
        <f>IFERROR(IF(Z165="",0,Z165),"0")+IFERROR(IF(Z166="",0,Z166),"0")+IFERROR(IF(Z167="",0,Z167),"0")+IFERROR(IF(Z168="",0,Z168),"0")+IFERROR(IF(Z169="",0,Z169),"0")+IFERROR(IF(Z170="",0,Z170),"0")</f>
        <v>0</v>
      </c>
      <c r="AA171" s="390"/>
      <c r="AB171" s="390"/>
      <c r="AC171" s="390"/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9"/>
      <c r="P172" s="404" t="s">
        <v>76</v>
      </c>
      <c r="Q172" s="405"/>
      <c r="R172" s="405"/>
      <c r="S172" s="405"/>
      <c r="T172" s="405"/>
      <c r="U172" s="405"/>
      <c r="V172" s="406"/>
      <c r="W172" s="38" t="s">
        <v>71</v>
      </c>
      <c r="X172" s="389">
        <f>IFERROR(SUM(X165:X170),"0")</f>
        <v>0</v>
      </c>
      <c r="Y172" s="389">
        <f>IFERROR(SUM(Y165:Y170),"0")</f>
        <v>0</v>
      </c>
      <c r="Z172" s="38"/>
      <c r="AA172" s="390"/>
      <c r="AB172" s="390"/>
      <c r="AC172" s="390"/>
    </row>
    <row r="173" spans="1:68" ht="16.5" customHeight="1" x14ac:dyDescent="0.25">
      <c r="A173" s="424" t="s">
        <v>289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382"/>
      <c r="AB173" s="382"/>
      <c r="AC173" s="382"/>
    </row>
    <row r="174" spans="1:68" ht="14.25" customHeight="1" x14ac:dyDescent="0.25">
      <c r="A174" s="398" t="s">
        <v>86</v>
      </c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  <c r="Q174" s="399"/>
      <c r="R174" s="399"/>
      <c r="S174" s="399"/>
      <c r="T174" s="399"/>
      <c r="U174" s="399"/>
      <c r="V174" s="399"/>
      <c r="W174" s="399"/>
      <c r="X174" s="399"/>
      <c r="Y174" s="399"/>
      <c r="Z174" s="399"/>
      <c r="AA174" s="383"/>
      <c r="AB174" s="383"/>
      <c r="AC174" s="383"/>
    </row>
    <row r="175" spans="1:68" ht="27" customHeight="1" x14ac:dyDescent="0.25">
      <c r="A175" s="55" t="s">
        <v>290</v>
      </c>
      <c r="B175" s="55" t="s">
        <v>291</v>
      </c>
      <c r="C175" s="32">
        <v>4301011855</v>
      </c>
      <c r="D175" s="402">
        <v>4680115885837</v>
      </c>
      <c r="E175" s="403"/>
      <c r="F175" s="386">
        <v>1.35</v>
      </c>
      <c r="G175" s="33">
        <v>8</v>
      </c>
      <c r="H175" s="386">
        <v>10.8</v>
      </c>
      <c r="I175" s="386">
        <v>11.234999999999999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5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392"/>
      <c r="R175" s="392"/>
      <c r="S175" s="392"/>
      <c r="T175" s="393"/>
      <c r="U175" s="35"/>
      <c r="V175" s="35"/>
      <c r="W175" s="36" t="s">
        <v>71</v>
      </c>
      <c r="X175" s="387">
        <v>0</v>
      </c>
      <c r="Y175" s="388">
        <f>IFERROR(IF(X175="",0,CEILING((X175/$H175),1)*$H175),"")</f>
        <v>0</v>
      </c>
      <c r="Z175" s="37" t="str">
        <f>IFERROR(IF(Y175=0,"",ROUNDUP(Y175/H175,0)*0.01898),"")</f>
        <v/>
      </c>
      <c r="AA175" s="57"/>
      <c r="AB175" s="58"/>
      <c r="AC175" s="216" t="s">
        <v>292</v>
      </c>
      <c r="AG175" s="65"/>
      <c r="AJ175" s="69"/>
      <c r="AK175" s="69">
        <v>0</v>
      </c>
      <c r="BB175" s="217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37.5" customHeight="1" x14ac:dyDescent="0.25">
      <c r="A176" s="55" t="s">
        <v>293</v>
      </c>
      <c r="B176" s="55" t="s">
        <v>294</v>
      </c>
      <c r="C176" s="32">
        <v>4301011853</v>
      </c>
      <c r="D176" s="402">
        <v>4680115885851</v>
      </c>
      <c r="E176" s="403"/>
      <c r="F176" s="386">
        <v>1.35</v>
      </c>
      <c r="G176" s="33">
        <v>8</v>
      </c>
      <c r="H176" s="386">
        <v>10.8</v>
      </c>
      <c r="I176" s="38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6" s="392"/>
      <c r="R176" s="392"/>
      <c r="S176" s="392"/>
      <c r="T176" s="393"/>
      <c r="U176" s="35"/>
      <c r="V176" s="35"/>
      <c r="W176" s="36" t="s">
        <v>71</v>
      </c>
      <c r="X176" s="387">
        <v>0</v>
      </c>
      <c r="Y176" s="38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295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296</v>
      </c>
      <c r="B177" s="55" t="s">
        <v>297</v>
      </c>
      <c r="C177" s="32">
        <v>4301011850</v>
      </c>
      <c r="D177" s="402">
        <v>4680115885806</v>
      </c>
      <c r="E177" s="403"/>
      <c r="F177" s="386">
        <v>1.35</v>
      </c>
      <c r="G177" s="33">
        <v>8</v>
      </c>
      <c r="H177" s="386">
        <v>10.8</v>
      </c>
      <c r="I177" s="38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392"/>
      <c r="R177" s="392"/>
      <c r="S177" s="392"/>
      <c r="T177" s="393"/>
      <c r="U177" s="35"/>
      <c r="V177" s="35"/>
      <c r="W177" s="36" t="s">
        <v>71</v>
      </c>
      <c r="X177" s="387">
        <v>0</v>
      </c>
      <c r="Y177" s="38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298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299</v>
      </c>
      <c r="B178" s="55" t="s">
        <v>300</v>
      </c>
      <c r="C178" s="32">
        <v>4301011852</v>
      </c>
      <c r="D178" s="402">
        <v>4680115885844</v>
      </c>
      <c r="E178" s="403"/>
      <c r="F178" s="386">
        <v>0.4</v>
      </c>
      <c r="G178" s="33">
        <v>10</v>
      </c>
      <c r="H178" s="386">
        <v>4</v>
      </c>
      <c r="I178" s="386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392"/>
      <c r="R178" s="392"/>
      <c r="S178" s="392"/>
      <c r="T178" s="393"/>
      <c r="U178" s="35"/>
      <c r="V178" s="35"/>
      <c r="W178" s="36" t="s">
        <v>71</v>
      </c>
      <c r="X178" s="387">
        <v>0</v>
      </c>
      <c r="Y178" s="38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22" t="s">
        <v>301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302</v>
      </c>
      <c r="B179" s="55" t="s">
        <v>303</v>
      </c>
      <c r="C179" s="32">
        <v>4301011851</v>
      </c>
      <c r="D179" s="402">
        <v>4680115885820</v>
      </c>
      <c r="E179" s="403"/>
      <c r="F179" s="386">
        <v>0.4</v>
      </c>
      <c r="G179" s="33">
        <v>10</v>
      </c>
      <c r="H179" s="386">
        <v>4</v>
      </c>
      <c r="I179" s="38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392"/>
      <c r="R179" s="392"/>
      <c r="S179" s="392"/>
      <c r="T179" s="393"/>
      <c r="U179" s="35"/>
      <c r="V179" s="35"/>
      <c r="W179" s="36" t="s">
        <v>71</v>
      </c>
      <c r="X179" s="387">
        <v>0</v>
      </c>
      <c r="Y179" s="38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304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0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9"/>
      <c r="P180" s="404" t="s">
        <v>76</v>
      </c>
      <c r="Q180" s="405"/>
      <c r="R180" s="405"/>
      <c r="S180" s="405"/>
      <c r="T180" s="405"/>
      <c r="U180" s="405"/>
      <c r="V180" s="406"/>
      <c r="W180" s="38" t="s">
        <v>77</v>
      </c>
      <c r="X180" s="389">
        <f>IFERROR(X175/H175,"0")+IFERROR(X176/H176,"0")+IFERROR(X177/H177,"0")+IFERROR(X178/H178,"0")+IFERROR(X179/H179,"0")</f>
        <v>0</v>
      </c>
      <c r="Y180" s="389">
        <f>IFERROR(Y175/H175,"0")+IFERROR(Y176/H176,"0")+IFERROR(Y177/H177,"0")+IFERROR(Y178/H178,"0")+IFERROR(Y179/H179,"0")</f>
        <v>0</v>
      </c>
      <c r="Z180" s="389">
        <f>IFERROR(IF(Z175="",0,Z175),"0")+IFERROR(IF(Z176="",0,Z176),"0")+IFERROR(IF(Z177="",0,Z177),"0")+IFERROR(IF(Z178="",0,Z178),"0")+IFERROR(IF(Z179="",0,Z179),"0")</f>
        <v>0</v>
      </c>
      <c r="AA180" s="390"/>
      <c r="AB180" s="390"/>
      <c r="AC180" s="390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9"/>
      <c r="P181" s="404" t="s">
        <v>76</v>
      </c>
      <c r="Q181" s="405"/>
      <c r="R181" s="405"/>
      <c r="S181" s="405"/>
      <c r="T181" s="405"/>
      <c r="U181" s="405"/>
      <c r="V181" s="406"/>
      <c r="W181" s="38" t="s">
        <v>71</v>
      </c>
      <c r="X181" s="389">
        <f>IFERROR(SUM(X175:X179),"0")</f>
        <v>0</v>
      </c>
      <c r="Y181" s="389">
        <f>IFERROR(SUM(Y175:Y179),"0")</f>
        <v>0</v>
      </c>
      <c r="Z181" s="38"/>
      <c r="AA181" s="390"/>
      <c r="AB181" s="390"/>
      <c r="AC181" s="390"/>
    </row>
    <row r="182" spans="1:68" ht="16.5" customHeight="1" x14ac:dyDescent="0.25">
      <c r="A182" s="424" t="s">
        <v>305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382"/>
      <c r="AB182" s="382"/>
      <c r="AC182" s="382"/>
    </row>
    <row r="183" spans="1:68" ht="14.25" customHeight="1" x14ac:dyDescent="0.25">
      <c r="A183" s="398" t="s">
        <v>86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83"/>
      <c r="AB183" s="383"/>
      <c r="AC183" s="383"/>
    </row>
    <row r="184" spans="1:68" ht="27" customHeight="1" x14ac:dyDescent="0.25">
      <c r="A184" s="55" t="s">
        <v>306</v>
      </c>
      <c r="B184" s="55" t="s">
        <v>307</v>
      </c>
      <c r="C184" s="32">
        <v>4301011223</v>
      </c>
      <c r="D184" s="402">
        <v>4607091383423</v>
      </c>
      <c r="E184" s="403"/>
      <c r="F184" s="386">
        <v>1.35</v>
      </c>
      <c r="G184" s="33">
        <v>8</v>
      </c>
      <c r="H184" s="386">
        <v>10.8</v>
      </c>
      <c r="I184" s="386">
        <v>11.331</v>
      </c>
      <c r="J184" s="33">
        <v>64</v>
      </c>
      <c r="K184" s="33" t="s">
        <v>89</v>
      </c>
      <c r="L184" s="33"/>
      <c r="M184" s="34" t="s">
        <v>95</v>
      </c>
      <c r="N184" s="34"/>
      <c r="O184" s="33">
        <v>35</v>
      </c>
      <c r="P184" s="4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392"/>
      <c r="R184" s="392"/>
      <c r="S184" s="392"/>
      <c r="T184" s="393"/>
      <c r="U184" s="35"/>
      <c r="V184" s="35"/>
      <c r="W184" s="36" t="s">
        <v>71</v>
      </c>
      <c r="X184" s="387">
        <v>0</v>
      </c>
      <c r="Y184" s="388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6" t="s">
        <v>91</v>
      </c>
      <c r="AG184" s="65"/>
      <c r="AJ184" s="69"/>
      <c r="AK184" s="69">
        <v>0</v>
      </c>
      <c r="BB184" s="227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27" customHeight="1" x14ac:dyDescent="0.25">
      <c r="A185" s="55" t="s">
        <v>308</v>
      </c>
      <c r="B185" s="55" t="s">
        <v>309</v>
      </c>
      <c r="C185" s="32">
        <v>4301012199</v>
      </c>
      <c r="D185" s="402">
        <v>4680115886957</v>
      </c>
      <c r="E185" s="403"/>
      <c r="F185" s="386">
        <v>1.35</v>
      </c>
      <c r="G185" s="33">
        <v>8</v>
      </c>
      <c r="H185" s="386">
        <v>10.8</v>
      </c>
      <c r="I185" s="386">
        <v>11.234999999999999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30</v>
      </c>
      <c r="P185" s="503" t="s">
        <v>310</v>
      </c>
      <c r="Q185" s="392"/>
      <c r="R185" s="392"/>
      <c r="S185" s="392"/>
      <c r="T185" s="393"/>
      <c r="U185" s="35"/>
      <c r="V185" s="35"/>
      <c r="W185" s="36" t="s">
        <v>71</v>
      </c>
      <c r="X185" s="387">
        <v>0</v>
      </c>
      <c r="Y185" s="38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311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08"/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409"/>
      <c r="P186" s="404" t="s">
        <v>76</v>
      </c>
      <c r="Q186" s="405"/>
      <c r="R186" s="405"/>
      <c r="S186" s="405"/>
      <c r="T186" s="405"/>
      <c r="U186" s="405"/>
      <c r="V186" s="406"/>
      <c r="W186" s="38" t="s">
        <v>77</v>
      </c>
      <c r="X186" s="389">
        <f>IFERROR(X184/H184,"0")+IFERROR(X185/H185,"0")</f>
        <v>0</v>
      </c>
      <c r="Y186" s="389">
        <f>IFERROR(Y184/H184,"0")+IFERROR(Y185/H185,"0")</f>
        <v>0</v>
      </c>
      <c r="Z186" s="389">
        <f>IFERROR(IF(Z184="",0,Z184),"0")+IFERROR(IF(Z185="",0,Z185),"0")</f>
        <v>0</v>
      </c>
      <c r="AA186" s="390"/>
      <c r="AB186" s="390"/>
      <c r="AC186" s="390"/>
    </row>
    <row r="187" spans="1:68" x14ac:dyDescent="0.2">
      <c r="A187" s="399"/>
      <c r="B187" s="399"/>
      <c r="C187" s="399"/>
      <c r="D187" s="399"/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409"/>
      <c r="P187" s="404" t="s">
        <v>76</v>
      </c>
      <c r="Q187" s="405"/>
      <c r="R187" s="405"/>
      <c r="S187" s="405"/>
      <c r="T187" s="405"/>
      <c r="U187" s="405"/>
      <c r="V187" s="406"/>
      <c r="W187" s="38" t="s">
        <v>71</v>
      </c>
      <c r="X187" s="389">
        <f>IFERROR(SUM(X184:X185),"0")</f>
        <v>0</v>
      </c>
      <c r="Y187" s="389">
        <f>IFERROR(SUM(Y184:Y185),"0")</f>
        <v>0</v>
      </c>
      <c r="Z187" s="38"/>
      <c r="AA187" s="390"/>
      <c r="AB187" s="390"/>
      <c r="AC187" s="390"/>
    </row>
    <row r="188" spans="1:68" ht="16.5" customHeight="1" x14ac:dyDescent="0.25">
      <c r="A188" s="424" t="s">
        <v>312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382"/>
      <c r="AB188" s="382"/>
      <c r="AC188" s="382"/>
    </row>
    <row r="189" spans="1:68" ht="14.25" customHeight="1" x14ac:dyDescent="0.25">
      <c r="A189" s="398" t="s">
        <v>66</v>
      </c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399"/>
      <c r="P189" s="399"/>
      <c r="Q189" s="399"/>
      <c r="R189" s="399"/>
      <c r="S189" s="399"/>
      <c r="T189" s="399"/>
      <c r="U189" s="399"/>
      <c r="V189" s="399"/>
      <c r="W189" s="399"/>
      <c r="X189" s="399"/>
      <c r="Y189" s="399"/>
      <c r="Z189" s="399"/>
      <c r="AA189" s="383"/>
      <c r="AB189" s="383"/>
      <c r="AC189" s="383"/>
    </row>
    <row r="190" spans="1:68" ht="37.5" customHeight="1" x14ac:dyDescent="0.25">
      <c r="A190" s="55" t="s">
        <v>313</v>
      </c>
      <c r="B190" s="55" t="s">
        <v>314</v>
      </c>
      <c r="C190" s="32">
        <v>4301051388</v>
      </c>
      <c r="D190" s="402">
        <v>4680115881211</v>
      </c>
      <c r="E190" s="403"/>
      <c r="F190" s="386">
        <v>0.4</v>
      </c>
      <c r="G190" s="33">
        <v>6</v>
      </c>
      <c r="H190" s="386">
        <v>2.4</v>
      </c>
      <c r="I190" s="38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392"/>
      <c r="R190" s="392"/>
      <c r="S190" s="392"/>
      <c r="T190" s="393"/>
      <c r="U190" s="35"/>
      <c r="V190" s="35"/>
      <c r="W190" s="36" t="s">
        <v>71</v>
      </c>
      <c r="X190" s="387">
        <v>0</v>
      </c>
      <c r="Y190" s="38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315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08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9"/>
      <c r="P191" s="404" t="s">
        <v>76</v>
      </c>
      <c r="Q191" s="405"/>
      <c r="R191" s="405"/>
      <c r="S191" s="405"/>
      <c r="T191" s="405"/>
      <c r="U191" s="405"/>
      <c r="V191" s="406"/>
      <c r="W191" s="38" t="s">
        <v>77</v>
      </c>
      <c r="X191" s="389">
        <f>IFERROR(X190/H190,"0")</f>
        <v>0</v>
      </c>
      <c r="Y191" s="389">
        <f>IFERROR(Y190/H190,"0")</f>
        <v>0</v>
      </c>
      <c r="Z191" s="389">
        <f>IFERROR(IF(Z190="",0,Z190),"0")</f>
        <v>0</v>
      </c>
      <c r="AA191" s="390"/>
      <c r="AB191" s="390"/>
      <c r="AC191" s="390"/>
    </row>
    <row r="192" spans="1:68" x14ac:dyDescent="0.2">
      <c r="A192" s="399"/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409"/>
      <c r="P192" s="404" t="s">
        <v>76</v>
      </c>
      <c r="Q192" s="405"/>
      <c r="R192" s="405"/>
      <c r="S192" s="405"/>
      <c r="T192" s="405"/>
      <c r="U192" s="405"/>
      <c r="V192" s="406"/>
      <c r="W192" s="38" t="s">
        <v>71</v>
      </c>
      <c r="X192" s="389">
        <f>IFERROR(SUM(X190:X190),"0")</f>
        <v>0</v>
      </c>
      <c r="Y192" s="389">
        <f>IFERROR(SUM(Y190:Y190),"0")</f>
        <v>0</v>
      </c>
      <c r="Z192" s="38"/>
      <c r="AA192" s="390"/>
      <c r="AB192" s="390"/>
      <c r="AC192" s="390"/>
    </row>
    <row r="193" spans="1:68" ht="16.5" customHeight="1" x14ac:dyDescent="0.25">
      <c r="A193" s="424" t="s">
        <v>316</v>
      </c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Q193" s="399"/>
      <c r="R193" s="399"/>
      <c r="S193" s="399"/>
      <c r="T193" s="399"/>
      <c r="U193" s="399"/>
      <c r="V193" s="399"/>
      <c r="W193" s="399"/>
      <c r="X193" s="399"/>
      <c r="Y193" s="399"/>
      <c r="Z193" s="399"/>
      <c r="AA193" s="382"/>
      <c r="AB193" s="382"/>
      <c r="AC193" s="382"/>
    </row>
    <row r="194" spans="1:68" ht="14.25" customHeight="1" x14ac:dyDescent="0.25">
      <c r="A194" s="398" t="s">
        <v>66</v>
      </c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399"/>
      <c r="P194" s="399"/>
      <c r="Q194" s="399"/>
      <c r="R194" s="399"/>
      <c r="S194" s="399"/>
      <c r="T194" s="399"/>
      <c r="U194" s="399"/>
      <c r="V194" s="399"/>
      <c r="W194" s="399"/>
      <c r="X194" s="399"/>
      <c r="Y194" s="399"/>
      <c r="Z194" s="399"/>
      <c r="AA194" s="383"/>
      <c r="AB194" s="383"/>
      <c r="AC194" s="383"/>
    </row>
    <row r="195" spans="1:68" ht="27" customHeight="1" x14ac:dyDescent="0.25">
      <c r="A195" s="55" t="s">
        <v>317</v>
      </c>
      <c r="B195" s="55" t="s">
        <v>318</v>
      </c>
      <c r="C195" s="32">
        <v>4301051782</v>
      </c>
      <c r="D195" s="402">
        <v>4680115884618</v>
      </c>
      <c r="E195" s="403"/>
      <c r="F195" s="386">
        <v>0.6</v>
      </c>
      <c r="G195" s="33">
        <v>6</v>
      </c>
      <c r="H195" s="386">
        <v>3.6</v>
      </c>
      <c r="I195" s="38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4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392"/>
      <c r="R195" s="392"/>
      <c r="S195" s="392"/>
      <c r="T195" s="393"/>
      <c r="U195" s="35"/>
      <c r="V195" s="35"/>
      <c r="W195" s="36" t="s">
        <v>71</v>
      </c>
      <c r="X195" s="387">
        <v>0</v>
      </c>
      <c r="Y195" s="38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319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08"/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409"/>
      <c r="P196" s="404" t="s">
        <v>76</v>
      </c>
      <c r="Q196" s="405"/>
      <c r="R196" s="405"/>
      <c r="S196" s="405"/>
      <c r="T196" s="405"/>
      <c r="U196" s="405"/>
      <c r="V196" s="406"/>
      <c r="W196" s="38" t="s">
        <v>77</v>
      </c>
      <c r="X196" s="389">
        <f>IFERROR(X195/H195,"0")</f>
        <v>0</v>
      </c>
      <c r="Y196" s="389">
        <f>IFERROR(Y195/H195,"0")</f>
        <v>0</v>
      </c>
      <c r="Z196" s="389">
        <f>IFERROR(IF(Z195="",0,Z195),"0")</f>
        <v>0</v>
      </c>
      <c r="AA196" s="390"/>
      <c r="AB196" s="390"/>
      <c r="AC196" s="390"/>
    </row>
    <row r="197" spans="1:68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409"/>
      <c r="P197" s="404" t="s">
        <v>76</v>
      </c>
      <c r="Q197" s="405"/>
      <c r="R197" s="405"/>
      <c r="S197" s="405"/>
      <c r="T197" s="405"/>
      <c r="U197" s="405"/>
      <c r="V197" s="406"/>
      <c r="W197" s="38" t="s">
        <v>71</v>
      </c>
      <c r="X197" s="389">
        <f>IFERROR(SUM(X195:X195),"0")</f>
        <v>0</v>
      </c>
      <c r="Y197" s="389">
        <f>IFERROR(SUM(Y195:Y195),"0")</f>
        <v>0</v>
      </c>
      <c r="Z197" s="38"/>
      <c r="AA197" s="390"/>
      <c r="AB197" s="390"/>
      <c r="AC197" s="390"/>
    </row>
    <row r="198" spans="1:68" ht="16.5" customHeight="1" x14ac:dyDescent="0.25">
      <c r="A198" s="424" t="s">
        <v>320</v>
      </c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399"/>
      <c r="P198" s="399"/>
      <c r="Q198" s="399"/>
      <c r="R198" s="399"/>
      <c r="S198" s="399"/>
      <c r="T198" s="399"/>
      <c r="U198" s="399"/>
      <c r="V198" s="399"/>
      <c r="W198" s="399"/>
      <c r="X198" s="399"/>
      <c r="Y198" s="399"/>
      <c r="Z198" s="399"/>
      <c r="AA198" s="382"/>
      <c r="AB198" s="382"/>
      <c r="AC198" s="382"/>
    </row>
    <row r="199" spans="1:68" ht="14.25" customHeight="1" x14ac:dyDescent="0.25">
      <c r="A199" s="398" t="s">
        <v>86</v>
      </c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  <c r="Q199" s="399"/>
      <c r="R199" s="399"/>
      <c r="S199" s="399"/>
      <c r="T199" s="399"/>
      <c r="U199" s="399"/>
      <c r="V199" s="399"/>
      <c r="W199" s="399"/>
      <c r="X199" s="399"/>
      <c r="Y199" s="399"/>
      <c r="Z199" s="399"/>
      <c r="AA199" s="383"/>
      <c r="AB199" s="383"/>
      <c r="AC199" s="383"/>
    </row>
    <row r="200" spans="1:68" ht="27" customHeight="1" x14ac:dyDescent="0.25">
      <c r="A200" s="55" t="s">
        <v>321</v>
      </c>
      <c r="B200" s="55" t="s">
        <v>322</v>
      </c>
      <c r="C200" s="32">
        <v>4301011662</v>
      </c>
      <c r="D200" s="402">
        <v>4680115883703</v>
      </c>
      <c r="E200" s="403"/>
      <c r="F200" s="386">
        <v>1.35</v>
      </c>
      <c r="G200" s="33">
        <v>8</v>
      </c>
      <c r="H200" s="386">
        <v>10.8</v>
      </c>
      <c r="I200" s="38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2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392"/>
      <c r="R200" s="392"/>
      <c r="S200" s="392"/>
      <c r="T200" s="393"/>
      <c r="U200" s="35"/>
      <c r="V200" s="35"/>
      <c r="W200" s="36" t="s">
        <v>71</v>
      </c>
      <c r="X200" s="387">
        <v>0</v>
      </c>
      <c r="Y200" s="388">
        <f>IFERROR(IF(X200="",0,CEILING((X200/$H200),1)*$H200),"")</f>
        <v>0</v>
      </c>
      <c r="Z200" s="37" t="str">
        <f>IFERROR(IF(Y200=0,"",ROUNDUP(Y200/H200,0)*0.01898),"")</f>
        <v/>
      </c>
      <c r="AA200" s="57" t="s">
        <v>323</v>
      </c>
      <c r="AB200" s="58"/>
      <c r="AC200" s="234" t="s">
        <v>324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0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09"/>
      <c r="P201" s="404" t="s">
        <v>76</v>
      </c>
      <c r="Q201" s="405"/>
      <c r="R201" s="405"/>
      <c r="S201" s="405"/>
      <c r="T201" s="405"/>
      <c r="U201" s="405"/>
      <c r="V201" s="406"/>
      <c r="W201" s="38" t="s">
        <v>77</v>
      </c>
      <c r="X201" s="389">
        <f>IFERROR(X200/H200,"0")</f>
        <v>0</v>
      </c>
      <c r="Y201" s="389">
        <f>IFERROR(Y200/H200,"0")</f>
        <v>0</v>
      </c>
      <c r="Z201" s="389">
        <f>IFERROR(IF(Z200="",0,Z200),"0")</f>
        <v>0</v>
      </c>
      <c r="AA201" s="390"/>
      <c r="AB201" s="390"/>
      <c r="AC201" s="390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09"/>
      <c r="P202" s="404" t="s">
        <v>76</v>
      </c>
      <c r="Q202" s="405"/>
      <c r="R202" s="405"/>
      <c r="S202" s="405"/>
      <c r="T202" s="405"/>
      <c r="U202" s="405"/>
      <c r="V202" s="406"/>
      <c r="W202" s="38" t="s">
        <v>71</v>
      </c>
      <c r="X202" s="389">
        <f>IFERROR(SUM(X200:X200),"0")</f>
        <v>0</v>
      </c>
      <c r="Y202" s="389">
        <f>IFERROR(SUM(Y200:Y200),"0")</f>
        <v>0</v>
      </c>
      <c r="Z202" s="38"/>
      <c r="AA202" s="390"/>
      <c r="AB202" s="390"/>
      <c r="AC202" s="390"/>
    </row>
    <row r="203" spans="1:68" ht="16.5" customHeight="1" x14ac:dyDescent="0.25">
      <c r="A203" s="424" t="s">
        <v>325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2"/>
      <c r="AB203" s="382"/>
      <c r="AC203" s="382"/>
    </row>
    <row r="204" spans="1:68" ht="14.25" customHeight="1" x14ac:dyDescent="0.25">
      <c r="A204" s="398" t="s">
        <v>86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3"/>
      <c r="AB204" s="383"/>
      <c r="AC204" s="383"/>
    </row>
    <row r="205" spans="1:68" ht="27" customHeight="1" x14ac:dyDescent="0.25">
      <c r="A205" s="55" t="s">
        <v>326</v>
      </c>
      <c r="B205" s="55" t="s">
        <v>327</v>
      </c>
      <c r="C205" s="32">
        <v>4301012024</v>
      </c>
      <c r="D205" s="402">
        <v>4680115885615</v>
      </c>
      <c r="E205" s="403"/>
      <c r="F205" s="386">
        <v>1.35</v>
      </c>
      <c r="G205" s="33">
        <v>8</v>
      </c>
      <c r="H205" s="386">
        <v>10.8</v>
      </c>
      <c r="I205" s="38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392"/>
      <c r="R205" s="392"/>
      <c r="S205" s="392"/>
      <c r="T205" s="393"/>
      <c r="U205" s="35"/>
      <c r="V205" s="35"/>
      <c r="W205" s="36" t="s">
        <v>71</v>
      </c>
      <c r="X205" s="387">
        <v>0</v>
      </c>
      <c r="Y205" s="38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328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37.5" customHeight="1" x14ac:dyDescent="0.25">
      <c r="A206" s="55" t="s">
        <v>329</v>
      </c>
      <c r="B206" s="55" t="s">
        <v>330</v>
      </c>
      <c r="C206" s="32">
        <v>4301011858</v>
      </c>
      <c r="D206" s="402">
        <v>4680115885646</v>
      </c>
      <c r="E206" s="403"/>
      <c r="F206" s="386">
        <v>1.35</v>
      </c>
      <c r="G206" s="33">
        <v>8</v>
      </c>
      <c r="H206" s="386">
        <v>10.8</v>
      </c>
      <c r="I206" s="386">
        <v>11.234999999999999</v>
      </c>
      <c r="J206" s="33">
        <v>64</v>
      </c>
      <c r="K206" s="33" t="s">
        <v>89</v>
      </c>
      <c r="L206" s="33"/>
      <c r="M206" s="34" t="s">
        <v>90</v>
      </c>
      <c r="N206" s="34"/>
      <c r="O206" s="33">
        <v>55</v>
      </c>
      <c r="P206" s="5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6" s="392"/>
      <c r="R206" s="392"/>
      <c r="S206" s="392"/>
      <c r="T206" s="393"/>
      <c r="U206" s="35"/>
      <c r="V206" s="35"/>
      <c r="W206" s="36" t="s">
        <v>71</v>
      </c>
      <c r="X206" s="387">
        <v>0</v>
      </c>
      <c r="Y206" s="38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331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332</v>
      </c>
      <c r="B207" s="55" t="s">
        <v>333</v>
      </c>
      <c r="C207" s="32">
        <v>4301012016</v>
      </c>
      <c r="D207" s="402">
        <v>4680115885554</v>
      </c>
      <c r="E207" s="403"/>
      <c r="F207" s="386">
        <v>1.35</v>
      </c>
      <c r="G207" s="33">
        <v>8</v>
      </c>
      <c r="H207" s="386">
        <v>10.8</v>
      </c>
      <c r="I207" s="386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392"/>
      <c r="R207" s="392"/>
      <c r="S207" s="392"/>
      <c r="T207" s="393"/>
      <c r="U207" s="35"/>
      <c r="V207" s="35"/>
      <c r="W207" s="36" t="s">
        <v>71</v>
      </c>
      <c r="X207" s="387">
        <v>0</v>
      </c>
      <c r="Y207" s="38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334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335</v>
      </c>
      <c r="B208" s="55" t="s">
        <v>336</v>
      </c>
      <c r="C208" s="32">
        <v>4301011857</v>
      </c>
      <c r="D208" s="402">
        <v>4680115885622</v>
      </c>
      <c r="E208" s="403"/>
      <c r="F208" s="386">
        <v>0.4</v>
      </c>
      <c r="G208" s="33">
        <v>10</v>
      </c>
      <c r="H208" s="386">
        <v>4</v>
      </c>
      <c r="I208" s="38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4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392"/>
      <c r="R208" s="392"/>
      <c r="S208" s="392"/>
      <c r="T208" s="393"/>
      <c r="U208" s="35"/>
      <c r="V208" s="35"/>
      <c r="W208" s="36" t="s">
        <v>71</v>
      </c>
      <c r="X208" s="387">
        <v>0</v>
      </c>
      <c r="Y208" s="38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328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4301011859</v>
      </c>
      <c r="D209" s="402">
        <v>4680115885608</v>
      </c>
      <c r="E209" s="403"/>
      <c r="F209" s="386">
        <v>0.4</v>
      </c>
      <c r="G209" s="33">
        <v>10</v>
      </c>
      <c r="H209" s="386">
        <v>4</v>
      </c>
      <c r="I209" s="38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392"/>
      <c r="R209" s="392"/>
      <c r="S209" s="392"/>
      <c r="T209" s="393"/>
      <c r="U209" s="35"/>
      <c r="V209" s="35"/>
      <c r="W209" s="36" t="s">
        <v>71</v>
      </c>
      <c r="X209" s="387">
        <v>0</v>
      </c>
      <c r="Y209" s="38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08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409"/>
      <c r="P210" s="404" t="s">
        <v>76</v>
      </c>
      <c r="Q210" s="405"/>
      <c r="R210" s="405"/>
      <c r="S210" s="405"/>
      <c r="T210" s="405"/>
      <c r="U210" s="405"/>
      <c r="V210" s="406"/>
      <c r="W210" s="38" t="s">
        <v>77</v>
      </c>
      <c r="X210" s="389">
        <f>IFERROR(X205/H205,"0")+IFERROR(X206/H206,"0")+IFERROR(X207/H207,"0")+IFERROR(X208/H208,"0")+IFERROR(X209/H209,"0")</f>
        <v>0</v>
      </c>
      <c r="Y210" s="389">
        <f>IFERROR(Y205/H205,"0")+IFERROR(Y206/H206,"0")+IFERROR(Y207/H207,"0")+IFERROR(Y208/H208,"0")+IFERROR(Y209/H209,"0")</f>
        <v>0</v>
      </c>
      <c r="Z210" s="389">
        <f>IFERROR(IF(Z205="",0,Z205),"0")+IFERROR(IF(Z206="",0,Z206),"0")+IFERROR(IF(Z207="",0,Z207),"0")+IFERROR(IF(Z208="",0,Z208),"0")+IFERROR(IF(Z209="",0,Z209),"0")</f>
        <v>0</v>
      </c>
      <c r="AA210" s="390"/>
      <c r="AB210" s="390"/>
      <c r="AC210" s="390"/>
    </row>
    <row r="211" spans="1:68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409"/>
      <c r="P211" s="404" t="s">
        <v>76</v>
      </c>
      <c r="Q211" s="405"/>
      <c r="R211" s="405"/>
      <c r="S211" s="405"/>
      <c r="T211" s="405"/>
      <c r="U211" s="405"/>
      <c r="V211" s="406"/>
      <c r="W211" s="38" t="s">
        <v>71</v>
      </c>
      <c r="X211" s="389">
        <f>IFERROR(SUM(X205:X209),"0")</f>
        <v>0</v>
      </c>
      <c r="Y211" s="389">
        <f>IFERROR(SUM(Y205:Y209),"0")</f>
        <v>0</v>
      </c>
      <c r="Z211" s="38"/>
      <c r="AA211" s="390"/>
      <c r="AB211" s="390"/>
      <c r="AC211" s="390"/>
    </row>
    <row r="212" spans="1:68" ht="14.25" customHeight="1" x14ac:dyDescent="0.25">
      <c r="A212" s="398" t="s">
        <v>181</v>
      </c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399"/>
      <c r="P212" s="399"/>
      <c r="Q212" s="399"/>
      <c r="R212" s="399"/>
      <c r="S212" s="399"/>
      <c r="T212" s="399"/>
      <c r="U212" s="399"/>
      <c r="V212" s="399"/>
      <c r="W212" s="399"/>
      <c r="X212" s="399"/>
      <c r="Y212" s="399"/>
      <c r="Z212" s="399"/>
      <c r="AA212" s="383"/>
      <c r="AB212" s="383"/>
      <c r="AC212" s="383"/>
    </row>
    <row r="213" spans="1:68" ht="27" customHeight="1" x14ac:dyDescent="0.25">
      <c r="A213" s="55" t="s">
        <v>340</v>
      </c>
      <c r="B213" s="55" t="s">
        <v>341</v>
      </c>
      <c r="C213" s="32">
        <v>4301030878</v>
      </c>
      <c r="D213" s="402">
        <v>4607091387193</v>
      </c>
      <c r="E213" s="403"/>
      <c r="F213" s="386">
        <v>0.7</v>
      </c>
      <c r="G213" s="33">
        <v>6</v>
      </c>
      <c r="H213" s="386">
        <v>4.2</v>
      </c>
      <c r="I213" s="38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392"/>
      <c r="R213" s="392"/>
      <c r="S213" s="392"/>
      <c r="T213" s="393"/>
      <c r="U213" s="35"/>
      <c r="V213" s="35"/>
      <c r="W213" s="36" t="s">
        <v>71</v>
      </c>
      <c r="X213" s="387">
        <v>0</v>
      </c>
      <c r="Y213" s="38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342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343</v>
      </c>
      <c r="B214" s="55" t="s">
        <v>344</v>
      </c>
      <c r="C214" s="32">
        <v>4301031153</v>
      </c>
      <c r="D214" s="402">
        <v>4607091387230</v>
      </c>
      <c r="E214" s="403"/>
      <c r="F214" s="386">
        <v>0.7</v>
      </c>
      <c r="G214" s="33">
        <v>6</v>
      </c>
      <c r="H214" s="386">
        <v>4.2</v>
      </c>
      <c r="I214" s="38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392"/>
      <c r="R214" s="392"/>
      <c r="S214" s="392"/>
      <c r="T214" s="393"/>
      <c r="U214" s="35"/>
      <c r="V214" s="35"/>
      <c r="W214" s="36" t="s">
        <v>71</v>
      </c>
      <c r="X214" s="387">
        <v>0</v>
      </c>
      <c r="Y214" s="38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345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346</v>
      </c>
      <c r="B215" s="55" t="s">
        <v>347</v>
      </c>
      <c r="C215" s="32">
        <v>4301031154</v>
      </c>
      <c r="D215" s="402">
        <v>4607091387292</v>
      </c>
      <c r="E215" s="403"/>
      <c r="F215" s="386">
        <v>0.73</v>
      </c>
      <c r="G215" s="33">
        <v>6</v>
      </c>
      <c r="H215" s="386">
        <v>4.38</v>
      </c>
      <c r="I215" s="38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392"/>
      <c r="R215" s="392"/>
      <c r="S215" s="392"/>
      <c r="T215" s="393"/>
      <c r="U215" s="35"/>
      <c r="V215" s="35"/>
      <c r="W215" s="36" t="s">
        <v>71</v>
      </c>
      <c r="X215" s="387">
        <v>0</v>
      </c>
      <c r="Y215" s="38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348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349</v>
      </c>
      <c r="B216" s="55" t="s">
        <v>350</v>
      </c>
      <c r="C216" s="32">
        <v>4301031152</v>
      </c>
      <c r="D216" s="402">
        <v>4607091387285</v>
      </c>
      <c r="E216" s="403"/>
      <c r="F216" s="386">
        <v>0.35</v>
      </c>
      <c r="G216" s="33">
        <v>6</v>
      </c>
      <c r="H216" s="386">
        <v>2.1</v>
      </c>
      <c r="I216" s="386">
        <v>2.23</v>
      </c>
      <c r="J216" s="33">
        <v>234</v>
      </c>
      <c r="K216" s="33" t="s">
        <v>165</v>
      </c>
      <c r="L216" s="33"/>
      <c r="M216" s="34" t="s">
        <v>70</v>
      </c>
      <c r="N216" s="34"/>
      <c r="O216" s="33">
        <v>40</v>
      </c>
      <c r="P216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392"/>
      <c r="R216" s="392"/>
      <c r="S216" s="392"/>
      <c r="T216" s="393"/>
      <c r="U216" s="35"/>
      <c r="V216" s="35"/>
      <c r="W216" s="36" t="s">
        <v>71</v>
      </c>
      <c r="X216" s="387">
        <v>0</v>
      </c>
      <c r="Y216" s="38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345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4301031305</v>
      </c>
      <c r="D217" s="402">
        <v>4607091389845</v>
      </c>
      <c r="E217" s="403"/>
      <c r="F217" s="386">
        <v>0.35</v>
      </c>
      <c r="G217" s="33">
        <v>6</v>
      </c>
      <c r="H217" s="386">
        <v>2.1</v>
      </c>
      <c r="I217" s="386">
        <v>2.2000000000000002</v>
      </c>
      <c r="J217" s="33">
        <v>234</v>
      </c>
      <c r="K217" s="33" t="s">
        <v>165</v>
      </c>
      <c r="L217" s="33"/>
      <c r="M217" s="34" t="s">
        <v>70</v>
      </c>
      <c r="N217" s="34"/>
      <c r="O217" s="33">
        <v>40</v>
      </c>
      <c r="P217" s="5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392"/>
      <c r="R217" s="392"/>
      <c r="S217" s="392"/>
      <c r="T217" s="393"/>
      <c r="U217" s="35"/>
      <c r="V217" s="35"/>
      <c r="W217" s="36" t="s">
        <v>71</v>
      </c>
      <c r="X217" s="387">
        <v>0</v>
      </c>
      <c r="Y217" s="38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4301031066</v>
      </c>
      <c r="D218" s="402">
        <v>4607091383836</v>
      </c>
      <c r="E218" s="403"/>
      <c r="F218" s="386">
        <v>0.3</v>
      </c>
      <c r="G218" s="33">
        <v>6</v>
      </c>
      <c r="H218" s="386">
        <v>1.8</v>
      </c>
      <c r="I218" s="38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392"/>
      <c r="R218" s="392"/>
      <c r="S218" s="392"/>
      <c r="T218" s="393"/>
      <c r="U218" s="35"/>
      <c r="V218" s="35"/>
      <c r="W218" s="36" t="s">
        <v>71</v>
      </c>
      <c r="X218" s="387">
        <v>0</v>
      </c>
      <c r="Y218" s="38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356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0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9"/>
      <c r="P219" s="404" t="s">
        <v>76</v>
      </c>
      <c r="Q219" s="405"/>
      <c r="R219" s="405"/>
      <c r="S219" s="405"/>
      <c r="T219" s="405"/>
      <c r="U219" s="405"/>
      <c r="V219" s="406"/>
      <c r="W219" s="38" t="s">
        <v>77</v>
      </c>
      <c r="X219" s="389">
        <f>IFERROR(X213/H213,"0")+IFERROR(X214/H214,"0")+IFERROR(X215/H215,"0")+IFERROR(X216/H216,"0")+IFERROR(X217/H217,"0")+IFERROR(X218/H218,"0")</f>
        <v>0</v>
      </c>
      <c r="Y219" s="389">
        <f>IFERROR(Y213/H213,"0")+IFERROR(Y214/H214,"0")+IFERROR(Y215/H215,"0")+IFERROR(Y216/H216,"0")+IFERROR(Y217/H217,"0")+IFERROR(Y218/H218,"0")</f>
        <v>0</v>
      </c>
      <c r="Z219" s="389">
        <f>IFERROR(IF(Z213="",0,Z213),"0")+IFERROR(IF(Z214="",0,Z214),"0")+IFERROR(IF(Z215="",0,Z215),"0")+IFERROR(IF(Z216="",0,Z216),"0")+IFERROR(IF(Z217="",0,Z217),"0")+IFERROR(IF(Z218="",0,Z218),"0")</f>
        <v>0</v>
      </c>
      <c r="AA219" s="390"/>
      <c r="AB219" s="390"/>
      <c r="AC219" s="390"/>
    </row>
    <row r="220" spans="1:68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409"/>
      <c r="P220" s="404" t="s">
        <v>76</v>
      </c>
      <c r="Q220" s="405"/>
      <c r="R220" s="405"/>
      <c r="S220" s="405"/>
      <c r="T220" s="405"/>
      <c r="U220" s="405"/>
      <c r="V220" s="406"/>
      <c r="W220" s="38" t="s">
        <v>71</v>
      </c>
      <c r="X220" s="389">
        <f>IFERROR(SUM(X213:X218),"0")</f>
        <v>0</v>
      </c>
      <c r="Y220" s="389">
        <f>IFERROR(SUM(Y213:Y218),"0")</f>
        <v>0</v>
      </c>
      <c r="Z220" s="38"/>
      <c r="AA220" s="390"/>
      <c r="AB220" s="390"/>
      <c r="AC220" s="390"/>
    </row>
    <row r="221" spans="1:68" ht="14.25" customHeight="1" x14ac:dyDescent="0.25">
      <c r="A221" s="398" t="s">
        <v>66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383"/>
      <c r="AB221" s="383"/>
      <c r="AC221" s="383"/>
    </row>
    <row r="222" spans="1:68" ht="27" customHeight="1" x14ac:dyDescent="0.25">
      <c r="A222" s="55" t="s">
        <v>357</v>
      </c>
      <c r="B222" s="55" t="s">
        <v>358</v>
      </c>
      <c r="C222" s="32">
        <v>4301051100</v>
      </c>
      <c r="D222" s="402">
        <v>4607091387766</v>
      </c>
      <c r="E222" s="403"/>
      <c r="F222" s="386">
        <v>1.3</v>
      </c>
      <c r="G222" s="33">
        <v>6</v>
      </c>
      <c r="H222" s="386">
        <v>7.8</v>
      </c>
      <c r="I222" s="38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392"/>
      <c r="R222" s="392"/>
      <c r="S222" s="392"/>
      <c r="T222" s="393"/>
      <c r="U222" s="35"/>
      <c r="V222" s="35"/>
      <c r="W222" s="36" t="s">
        <v>71</v>
      </c>
      <c r="X222" s="387">
        <v>0</v>
      </c>
      <c r="Y222" s="38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359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360</v>
      </c>
      <c r="B223" s="55" t="s">
        <v>361</v>
      </c>
      <c r="C223" s="32">
        <v>4301051818</v>
      </c>
      <c r="D223" s="402">
        <v>4607091387957</v>
      </c>
      <c r="E223" s="403"/>
      <c r="F223" s="386">
        <v>1.3</v>
      </c>
      <c r="G223" s="33">
        <v>6</v>
      </c>
      <c r="H223" s="386">
        <v>7.8</v>
      </c>
      <c r="I223" s="38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392"/>
      <c r="R223" s="392"/>
      <c r="S223" s="392"/>
      <c r="T223" s="393"/>
      <c r="U223" s="35"/>
      <c r="V223" s="35"/>
      <c r="W223" s="36" t="s">
        <v>71</v>
      </c>
      <c r="X223" s="387">
        <v>0</v>
      </c>
      <c r="Y223" s="38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362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363</v>
      </c>
      <c r="B224" s="55" t="s">
        <v>364</v>
      </c>
      <c r="C224" s="32">
        <v>4301051819</v>
      </c>
      <c r="D224" s="402">
        <v>4607091387964</v>
      </c>
      <c r="E224" s="403"/>
      <c r="F224" s="386">
        <v>1.35</v>
      </c>
      <c r="G224" s="33">
        <v>6</v>
      </c>
      <c r="H224" s="386">
        <v>8.1</v>
      </c>
      <c r="I224" s="38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392"/>
      <c r="R224" s="392"/>
      <c r="S224" s="392"/>
      <c r="T224" s="393"/>
      <c r="U224" s="35"/>
      <c r="V224" s="35"/>
      <c r="W224" s="36" t="s">
        <v>71</v>
      </c>
      <c r="X224" s="387">
        <v>0</v>
      </c>
      <c r="Y224" s="388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365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366</v>
      </c>
      <c r="B225" s="55" t="s">
        <v>367</v>
      </c>
      <c r="C225" s="32">
        <v>4301051734</v>
      </c>
      <c r="D225" s="402">
        <v>4680115884588</v>
      </c>
      <c r="E225" s="403"/>
      <c r="F225" s="386">
        <v>0.5</v>
      </c>
      <c r="G225" s="33">
        <v>6</v>
      </c>
      <c r="H225" s="386">
        <v>3</v>
      </c>
      <c r="I225" s="38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392"/>
      <c r="R225" s="392"/>
      <c r="S225" s="392"/>
      <c r="T225" s="393"/>
      <c r="U225" s="35"/>
      <c r="V225" s="35"/>
      <c r="W225" s="36" t="s">
        <v>71</v>
      </c>
      <c r="X225" s="387">
        <v>0</v>
      </c>
      <c r="Y225" s="38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368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369</v>
      </c>
      <c r="B226" s="55" t="s">
        <v>370</v>
      </c>
      <c r="C226" s="32">
        <v>4301051578</v>
      </c>
      <c r="D226" s="402">
        <v>4607091387513</v>
      </c>
      <c r="E226" s="403"/>
      <c r="F226" s="386">
        <v>0.45</v>
      </c>
      <c r="G226" s="33">
        <v>6</v>
      </c>
      <c r="H226" s="386">
        <v>2.7</v>
      </c>
      <c r="I226" s="38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392"/>
      <c r="R226" s="392"/>
      <c r="S226" s="392"/>
      <c r="T226" s="393"/>
      <c r="U226" s="35"/>
      <c r="V226" s="35"/>
      <c r="W226" s="36" t="s">
        <v>71</v>
      </c>
      <c r="X226" s="387">
        <v>0</v>
      </c>
      <c r="Y226" s="38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371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08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9"/>
      <c r="P227" s="404" t="s">
        <v>76</v>
      </c>
      <c r="Q227" s="405"/>
      <c r="R227" s="405"/>
      <c r="S227" s="405"/>
      <c r="T227" s="405"/>
      <c r="U227" s="405"/>
      <c r="V227" s="406"/>
      <c r="W227" s="38" t="s">
        <v>77</v>
      </c>
      <c r="X227" s="389">
        <f>IFERROR(X222/H222,"0")+IFERROR(X223/H223,"0")+IFERROR(X224/H224,"0")+IFERROR(X225/H225,"0")+IFERROR(X226/H226,"0")</f>
        <v>0</v>
      </c>
      <c r="Y227" s="389">
        <f>IFERROR(Y222/H222,"0")+IFERROR(Y223/H223,"0")+IFERROR(Y224/H224,"0")+IFERROR(Y225/H225,"0")+IFERROR(Y226/H226,"0")</f>
        <v>0</v>
      </c>
      <c r="Z227" s="389">
        <f>IFERROR(IF(Z222="",0,Z222),"0")+IFERROR(IF(Z223="",0,Z223),"0")+IFERROR(IF(Z224="",0,Z224),"0")+IFERROR(IF(Z225="",0,Z225),"0")+IFERROR(IF(Z226="",0,Z226),"0")</f>
        <v>0</v>
      </c>
      <c r="AA227" s="390"/>
      <c r="AB227" s="390"/>
      <c r="AC227" s="390"/>
    </row>
    <row r="228" spans="1:68" x14ac:dyDescent="0.2">
      <c r="A228" s="399"/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409"/>
      <c r="P228" s="404" t="s">
        <v>76</v>
      </c>
      <c r="Q228" s="405"/>
      <c r="R228" s="405"/>
      <c r="S228" s="405"/>
      <c r="T228" s="405"/>
      <c r="U228" s="405"/>
      <c r="V228" s="406"/>
      <c r="W228" s="38" t="s">
        <v>71</v>
      </c>
      <c r="X228" s="389">
        <f>IFERROR(SUM(X222:X226),"0")</f>
        <v>0</v>
      </c>
      <c r="Y228" s="389">
        <f>IFERROR(SUM(Y222:Y226),"0")</f>
        <v>0</v>
      </c>
      <c r="Z228" s="38"/>
      <c r="AA228" s="390"/>
      <c r="AB228" s="390"/>
      <c r="AC228" s="390"/>
    </row>
    <row r="229" spans="1:68" ht="14.25" customHeight="1" x14ac:dyDescent="0.25">
      <c r="A229" s="398" t="s">
        <v>128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383"/>
      <c r="AB229" s="383"/>
      <c r="AC229" s="383"/>
    </row>
    <row r="230" spans="1:68" ht="27" customHeight="1" x14ac:dyDescent="0.25">
      <c r="A230" s="55" t="s">
        <v>372</v>
      </c>
      <c r="B230" s="55" t="s">
        <v>373</v>
      </c>
      <c r="C230" s="32">
        <v>4301060387</v>
      </c>
      <c r="D230" s="402">
        <v>4607091380880</v>
      </c>
      <c r="E230" s="403"/>
      <c r="F230" s="386">
        <v>1.4</v>
      </c>
      <c r="G230" s="33">
        <v>6</v>
      </c>
      <c r="H230" s="386">
        <v>8.4</v>
      </c>
      <c r="I230" s="38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392"/>
      <c r="R230" s="392"/>
      <c r="S230" s="392"/>
      <c r="T230" s="393"/>
      <c r="U230" s="35"/>
      <c r="V230" s="35"/>
      <c r="W230" s="36" t="s">
        <v>71</v>
      </c>
      <c r="X230" s="387">
        <v>0</v>
      </c>
      <c r="Y230" s="38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374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375</v>
      </c>
      <c r="B231" s="55" t="s">
        <v>376</v>
      </c>
      <c r="C231" s="32">
        <v>4301060406</v>
      </c>
      <c r="D231" s="402">
        <v>4607091384482</v>
      </c>
      <c r="E231" s="403"/>
      <c r="F231" s="386">
        <v>1.3</v>
      </c>
      <c r="G231" s="33">
        <v>6</v>
      </c>
      <c r="H231" s="386">
        <v>7.8</v>
      </c>
      <c r="I231" s="38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3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392"/>
      <c r="R231" s="392"/>
      <c r="S231" s="392"/>
      <c r="T231" s="393"/>
      <c r="U231" s="35"/>
      <c r="V231" s="35"/>
      <c r="W231" s="36" t="s">
        <v>71</v>
      </c>
      <c r="X231" s="387">
        <v>0</v>
      </c>
      <c r="Y231" s="38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377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378</v>
      </c>
      <c r="B232" s="55" t="s">
        <v>379</v>
      </c>
      <c r="C232" s="32">
        <v>4301060484</v>
      </c>
      <c r="D232" s="402">
        <v>4607091380897</v>
      </c>
      <c r="E232" s="403"/>
      <c r="F232" s="386">
        <v>1.4</v>
      </c>
      <c r="G232" s="33">
        <v>6</v>
      </c>
      <c r="H232" s="386">
        <v>8.4</v>
      </c>
      <c r="I232" s="38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392"/>
      <c r="R232" s="392"/>
      <c r="S232" s="392"/>
      <c r="T232" s="393"/>
      <c r="U232" s="35"/>
      <c r="V232" s="35"/>
      <c r="W232" s="36" t="s">
        <v>71</v>
      </c>
      <c r="X232" s="387">
        <v>0</v>
      </c>
      <c r="Y232" s="38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380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409"/>
      <c r="P233" s="404" t="s">
        <v>76</v>
      </c>
      <c r="Q233" s="405"/>
      <c r="R233" s="405"/>
      <c r="S233" s="405"/>
      <c r="T233" s="405"/>
      <c r="U233" s="405"/>
      <c r="V233" s="406"/>
      <c r="W233" s="38" t="s">
        <v>77</v>
      </c>
      <c r="X233" s="389">
        <f>IFERROR(X230/H230,"0")+IFERROR(X231/H231,"0")+IFERROR(X232/H232,"0")</f>
        <v>0</v>
      </c>
      <c r="Y233" s="389">
        <f>IFERROR(Y230/H230,"0")+IFERROR(Y231/H231,"0")+IFERROR(Y232/H232,"0")</f>
        <v>0</v>
      </c>
      <c r="Z233" s="389">
        <f>IFERROR(IF(Z230="",0,Z230),"0")+IFERROR(IF(Z231="",0,Z231),"0")+IFERROR(IF(Z232="",0,Z232),"0")</f>
        <v>0</v>
      </c>
      <c r="AA233" s="390"/>
      <c r="AB233" s="390"/>
      <c r="AC233" s="390"/>
    </row>
    <row r="234" spans="1:68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409"/>
      <c r="P234" s="404" t="s">
        <v>76</v>
      </c>
      <c r="Q234" s="405"/>
      <c r="R234" s="405"/>
      <c r="S234" s="405"/>
      <c r="T234" s="405"/>
      <c r="U234" s="405"/>
      <c r="V234" s="406"/>
      <c r="W234" s="38" t="s">
        <v>71</v>
      </c>
      <c r="X234" s="389">
        <f>IFERROR(SUM(X230:X232),"0")</f>
        <v>0</v>
      </c>
      <c r="Y234" s="389">
        <f>IFERROR(SUM(Y230:Y232),"0")</f>
        <v>0</v>
      </c>
      <c r="Z234" s="38"/>
      <c r="AA234" s="390"/>
      <c r="AB234" s="390"/>
      <c r="AC234" s="390"/>
    </row>
    <row r="235" spans="1:68" ht="14.25" customHeight="1" x14ac:dyDescent="0.25">
      <c r="A235" s="398" t="s">
        <v>78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99"/>
      <c r="AA235" s="383"/>
      <c r="AB235" s="383"/>
      <c r="AC235" s="383"/>
    </row>
    <row r="236" spans="1:68" ht="27" customHeight="1" x14ac:dyDescent="0.25">
      <c r="A236" s="55" t="s">
        <v>381</v>
      </c>
      <c r="B236" s="55" t="s">
        <v>382</v>
      </c>
      <c r="C236" s="32">
        <v>4301030235</v>
      </c>
      <c r="D236" s="402">
        <v>4607091388381</v>
      </c>
      <c r="E236" s="403"/>
      <c r="F236" s="386">
        <v>0.38</v>
      </c>
      <c r="G236" s="33">
        <v>8</v>
      </c>
      <c r="H236" s="386">
        <v>3.04</v>
      </c>
      <c r="I236" s="38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36" t="s">
        <v>383</v>
      </c>
      <c r="Q236" s="392"/>
      <c r="R236" s="392"/>
      <c r="S236" s="392"/>
      <c r="T236" s="393"/>
      <c r="U236" s="35"/>
      <c r="V236" s="35"/>
      <c r="W236" s="36" t="s">
        <v>71</v>
      </c>
      <c r="X236" s="387">
        <v>0</v>
      </c>
      <c r="Y236" s="38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384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385</v>
      </c>
      <c r="B237" s="55" t="s">
        <v>386</v>
      </c>
      <c r="C237" s="32">
        <v>4301030232</v>
      </c>
      <c r="D237" s="402">
        <v>4607091388374</v>
      </c>
      <c r="E237" s="403"/>
      <c r="F237" s="386">
        <v>0.38</v>
      </c>
      <c r="G237" s="33">
        <v>8</v>
      </c>
      <c r="H237" s="386">
        <v>3.04</v>
      </c>
      <c r="I237" s="38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42" t="s">
        <v>387</v>
      </c>
      <c r="Q237" s="392"/>
      <c r="R237" s="392"/>
      <c r="S237" s="392"/>
      <c r="T237" s="393"/>
      <c r="U237" s="35"/>
      <c r="V237" s="35"/>
      <c r="W237" s="36" t="s">
        <v>71</v>
      </c>
      <c r="X237" s="387">
        <v>0</v>
      </c>
      <c r="Y237" s="38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388</v>
      </c>
      <c r="B238" s="55" t="s">
        <v>389</v>
      </c>
      <c r="C238" s="32">
        <v>4301032015</v>
      </c>
      <c r="D238" s="402">
        <v>4607091383102</v>
      </c>
      <c r="E238" s="403"/>
      <c r="F238" s="386">
        <v>0.17</v>
      </c>
      <c r="G238" s="33">
        <v>15</v>
      </c>
      <c r="H238" s="386">
        <v>2.5499999999999998</v>
      </c>
      <c r="I238" s="38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392"/>
      <c r="R238" s="392"/>
      <c r="S238" s="392"/>
      <c r="T238" s="393"/>
      <c r="U238" s="35"/>
      <c r="V238" s="35"/>
      <c r="W238" s="36" t="s">
        <v>71</v>
      </c>
      <c r="X238" s="387">
        <v>0</v>
      </c>
      <c r="Y238" s="38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390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391</v>
      </c>
      <c r="B239" s="55" t="s">
        <v>392</v>
      </c>
      <c r="C239" s="32">
        <v>4301030233</v>
      </c>
      <c r="D239" s="402">
        <v>4607091388404</v>
      </c>
      <c r="E239" s="403"/>
      <c r="F239" s="386">
        <v>0.17</v>
      </c>
      <c r="G239" s="33">
        <v>15</v>
      </c>
      <c r="H239" s="386">
        <v>2.5499999999999998</v>
      </c>
      <c r="I239" s="38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392"/>
      <c r="R239" s="392"/>
      <c r="S239" s="392"/>
      <c r="T239" s="393"/>
      <c r="U239" s="35"/>
      <c r="V239" s="35"/>
      <c r="W239" s="36" t="s">
        <v>71</v>
      </c>
      <c r="X239" s="387">
        <v>0</v>
      </c>
      <c r="Y239" s="388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08"/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409"/>
      <c r="P240" s="404" t="s">
        <v>76</v>
      </c>
      <c r="Q240" s="405"/>
      <c r="R240" s="405"/>
      <c r="S240" s="405"/>
      <c r="T240" s="405"/>
      <c r="U240" s="405"/>
      <c r="V240" s="406"/>
      <c r="W240" s="38" t="s">
        <v>77</v>
      </c>
      <c r="X240" s="389">
        <f>IFERROR(X236/H236,"0")+IFERROR(X237/H237,"0")+IFERROR(X238/H238,"0")+IFERROR(X239/H239,"0")</f>
        <v>0</v>
      </c>
      <c r="Y240" s="389">
        <f>IFERROR(Y236/H236,"0")+IFERROR(Y237/H237,"0")+IFERROR(Y238/H238,"0")+IFERROR(Y239/H239,"0")</f>
        <v>0</v>
      </c>
      <c r="Z240" s="389">
        <f>IFERROR(IF(Z236="",0,Z236),"0")+IFERROR(IF(Z237="",0,Z237),"0")+IFERROR(IF(Z238="",0,Z238),"0")+IFERROR(IF(Z239="",0,Z239),"0")</f>
        <v>0</v>
      </c>
      <c r="AA240" s="390"/>
      <c r="AB240" s="390"/>
      <c r="AC240" s="390"/>
    </row>
    <row r="241" spans="1:68" x14ac:dyDescent="0.2">
      <c r="A241" s="399"/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409"/>
      <c r="P241" s="404" t="s">
        <v>76</v>
      </c>
      <c r="Q241" s="405"/>
      <c r="R241" s="405"/>
      <c r="S241" s="405"/>
      <c r="T241" s="405"/>
      <c r="U241" s="405"/>
      <c r="V241" s="406"/>
      <c r="W241" s="38" t="s">
        <v>71</v>
      </c>
      <c r="X241" s="389">
        <f>IFERROR(SUM(X236:X239),"0")</f>
        <v>0</v>
      </c>
      <c r="Y241" s="389">
        <f>IFERROR(SUM(Y236:Y239),"0")</f>
        <v>0</v>
      </c>
      <c r="Z241" s="38"/>
      <c r="AA241" s="390"/>
      <c r="AB241" s="390"/>
      <c r="AC241" s="390"/>
    </row>
    <row r="242" spans="1:68" ht="14.25" customHeight="1" x14ac:dyDescent="0.25">
      <c r="A242" s="398" t="s">
        <v>393</v>
      </c>
      <c r="B242" s="399"/>
      <c r="C242" s="399"/>
      <c r="D242" s="399"/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  <c r="Q242" s="399"/>
      <c r="R242" s="399"/>
      <c r="S242" s="399"/>
      <c r="T242" s="399"/>
      <c r="U242" s="399"/>
      <c r="V242" s="399"/>
      <c r="W242" s="399"/>
      <c r="X242" s="399"/>
      <c r="Y242" s="399"/>
      <c r="Z242" s="399"/>
      <c r="AA242" s="383"/>
      <c r="AB242" s="383"/>
      <c r="AC242" s="383"/>
    </row>
    <row r="243" spans="1:68" ht="16.5" customHeight="1" x14ac:dyDescent="0.25">
      <c r="A243" s="55" t="s">
        <v>394</v>
      </c>
      <c r="B243" s="55" t="s">
        <v>395</v>
      </c>
      <c r="C243" s="32">
        <v>4301180007</v>
      </c>
      <c r="D243" s="402">
        <v>4680115881808</v>
      </c>
      <c r="E243" s="403"/>
      <c r="F243" s="386">
        <v>0.1</v>
      </c>
      <c r="G243" s="33">
        <v>20</v>
      </c>
      <c r="H243" s="386">
        <v>2</v>
      </c>
      <c r="I243" s="386">
        <v>2.2400000000000002</v>
      </c>
      <c r="J243" s="33">
        <v>238</v>
      </c>
      <c r="K243" s="33" t="s">
        <v>69</v>
      </c>
      <c r="L243" s="33"/>
      <c r="M243" s="34" t="s">
        <v>396</v>
      </c>
      <c r="N243" s="34"/>
      <c r="O243" s="33">
        <v>730</v>
      </c>
      <c r="P243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392"/>
      <c r="R243" s="392"/>
      <c r="S243" s="392"/>
      <c r="T243" s="393"/>
      <c r="U243" s="35"/>
      <c r="V243" s="35"/>
      <c r="W243" s="36" t="s">
        <v>71</v>
      </c>
      <c r="X243" s="387">
        <v>0</v>
      </c>
      <c r="Y243" s="38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397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398</v>
      </c>
      <c r="B244" s="55" t="s">
        <v>399</v>
      </c>
      <c r="C244" s="32">
        <v>4301180006</v>
      </c>
      <c r="D244" s="402">
        <v>4680115881822</v>
      </c>
      <c r="E244" s="403"/>
      <c r="F244" s="386">
        <v>0.1</v>
      </c>
      <c r="G244" s="33">
        <v>20</v>
      </c>
      <c r="H244" s="386">
        <v>2</v>
      </c>
      <c r="I244" s="386">
        <v>2.2400000000000002</v>
      </c>
      <c r="J244" s="33">
        <v>238</v>
      </c>
      <c r="K244" s="33" t="s">
        <v>69</v>
      </c>
      <c r="L244" s="33"/>
      <c r="M244" s="34" t="s">
        <v>396</v>
      </c>
      <c r="N244" s="34"/>
      <c r="O244" s="33">
        <v>730</v>
      </c>
      <c r="P244" s="3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392"/>
      <c r="R244" s="392"/>
      <c r="S244" s="392"/>
      <c r="T244" s="393"/>
      <c r="U244" s="35"/>
      <c r="V244" s="35"/>
      <c r="W244" s="36" t="s">
        <v>71</v>
      </c>
      <c r="X244" s="387">
        <v>0</v>
      </c>
      <c r="Y244" s="38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397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400</v>
      </c>
      <c r="B245" s="55" t="s">
        <v>401</v>
      </c>
      <c r="C245" s="32">
        <v>4301180001</v>
      </c>
      <c r="D245" s="402">
        <v>4680115880016</v>
      </c>
      <c r="E245" s="403"/>
      <c r="F245" s="386">
        <v>0.1</v>
      </c>
      <c r="G245" s="33">
        <v>20</v>
      </c>
      <c r="H245" s="386">
        <v>2</v>
      </c>
      <c r="I245" s="386">
        <v>2.2400000000000002</v>
      </c>
      <c r="J245" s="33">
        <v>238</v>
      </c>
      <c r="K245" s="33" t="s">
        <v>69</v>
      </c>
      <c r="L245" s="33"/>
      <c r="M245" s="34" t="s">
        <v>396</v>
      </c>
      <c r="N245" s="34"/>
      <c r="O245" s="33">
        <v>730</v>
      </c>
      <c r="P24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392"/>
      <c r="R245" s="392"/>
      <c r="S245" s="392"/>
      <c r="T245" s="393"/>
      <c r="U245" s="35"/>
      <c r="V245" s="35"/>
      <c r="W245" s="36" t="s">
        <v>71</v>
      </c>
      <c r="X245" s="387">
        <v>0</v>
      </c>
      <c r="Y245" s="38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397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08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9"/>
      <c r="P246" s="404" t="s">
        <v>76</v>
      </c>
      <c r="Q246" s="405"/>
      <c r="R246" s="405"/>
      <c r="S246" s="405"/>
      <c r="T246" s="405"/>
      <c r="U246" s="405"/>
      <c r="V246" s="406"/>
      <c r="W246" s="38" t="s">
        <v>77</v>
      </c>
      <c r="X246" s="389">
        <f>IFERROR(X243/H243,"0")+IFERROR(X244/H244,"0")+IFERROR(X245/H245,"0")</f>
        <v>0</v>
      </c>
      <c r="Y246" s="389">
        <f>IFERROR(Y243/H243,"0")+IFERROR(Y244/H244,"0")+IFERROR(Y245/H245,"0")</f>
        <v>0</v>
      </c>
      <c r="Z246" s="389">
        <f>IFERROR(IF(Z243="",0,Z243),"0")+IFERROR(IF(Z244="",0,Z244),"0")+IFERROR(IF(Z245="",0,Z245),"0")</f>
        <v>0</v>
      </c>
      <c r="AA246" s="390"/>
      <c r="AB246" s="390"/>
      <c r="AC246" s="390"/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9"/>
      <c r="P247" s="404" t="s">
        <v>76</v>
      </c>
      <c r="Q247" s="405"/>
      <c r="R247" s="405"/>
      <c r="S247" s="405"/>
      <c r="T247" s="405"/>
      <c r="U247" s="405"/>
      <c r="V247" s="406"/>
      <c r="W247" s="38" t="s">
        <v>71</v>
      </c>
      <c r="X247" s="389">
        <f>IFERROR(SUM(X243:X245),"0")</f>
        <v>0</v>
      </c>
      <c r="Y247" s="389">
        <f>IFERROR(SUM(Y243:Y245),"0")</f>
        <v>0</v>
      </c>
      <c r="Z247" s="38"/>
      <c r="AA247" s="390"/>
      <c r="AB247" s="390"/>
      <c r="AC247" s="390"/>
    </row>
    <row r="248" spans="1:68" ht="16.5" customHeight="1" x14ac:dyDescent="0.25">
      <c r="A248" s="424" t="s">
        <v>402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14.25" customHeight="1" x14ac:dyDescent="0.25">
      <c r="A249" s="398" t="s">
        <v>66</v>
      </c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383"/>
      <c r="AB249" s="383"/>
      <c r="AC249" s="383"/>
    </row>
    <row r="250" spans="1:68" ht="27" customHeight="1" x14ac:dyDescent="0.25">
      <c r="A250" s="55" t="s">
        <v>403</v>
      </c>
      <c r="B250" s="55" t="s">
        <v>404</v>
      </c>
      <c r="C250" s="32">
        <v>4301051489</v>
      </c>
      <c r="D250" s="402">
        <v>4607091387919</v>
      </c>
      <c r="E250" s="403"/>
      <c r="F250" s="386">
        <v>1.35</v>
      </c>
      <c r="G250" s="33">
        <v>6</v>
      </c>
      <c r="H250" s="386">
        <v>8.1</v>
      </c>
      <c r="I250" s="38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392"/>
      <c r="R250" s="392"/>
      <c r="S250" s="392"/>
      <c r="T250" s="393"/>
      <c r="U250" s="35"/>
      <c r="V250" s="35"/>
      <c r="W250" s="36" t="s">
        <v>71</v>
      </c>
      <c r="X250" s="387">
        <v>0</v>
      </c>
      <c r="Y250" s="38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405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406</v>
      </c>
      <c r="B251" s="55" t="s">
        <v>407</v>
      </c>
      <c r="C251" s="32">
        <v>4301051461</v>
      </c>
      <c r="D251" s="402">
        <v>4680115883604</v>
      </c>
      <c r="E251" s="403"/>
      <c r="F251" s="386">
        <v>0.35</v>
      </c>
      <c r="G251" s="33">
        <v>6</v>
      </c>
      <c r="H251" s="386">
        <v>2.1</v>
      </c>
      <c r="I251" s="38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392"/>
      <c r="R251" s="392"/>
      <c r="S251" s="392"/>
      <c r="T251" s="393"/>
      <c r="U251" s="35"/>
      <c r="V251" s="35"/>
      <c r="W251" s="36" t="s">
        <v>71</v>
      </c>
      <c r="X251" s="387">
        <v>80</v>
      </c>
      <c r="Y251" s="388">
        <f>IFERROR(IF(X251="",0,CEILING((X251/$H251),1)*$H251),"")</f>
        <v>81.900000000000006</v>
      </c>
      <c r="Z251" s="37">
        <f>IFERROR(IF(Y251=0,"",ROUNDUP(Y251/H251,0)*0.00651),"")</f>
        <v>0.25389</v>
      </c>
      <c r="AA251" s="57"/>
      <c r="AB251" s="58"/>
      <c r="AC251" s="290" t="s">
        <v>408</v>
      </c>
      <c r="AG251" s="65"/>
      <c r="AJ251" s="69"/>
      <c r="AK251" s="69">
        <v>0</v>
      </c>
      <c r="BB251" s="291" t="s">
        <v>1</v>
      </c>
      <c r="BM251" s="65">
        <f>IFERROR(X251*I251/H251,"0")</f>
        <v>89.6</v>
      </c>
      <c r="BN251" s="65">
        <f>IFERROR(Y251*I251/H251,"0")</f>
        <v>91.728000000000009</v>
      </c>
      <c r="BO251" s="65">
        <f>IFERROR(1/J251*(X251/H251),"0")</f>
        <v>0.20931449502878074</v>
      </c>
      <c r="BP251" s="65">
        <f>IFERROR(1/J251*(Y251/H251),"0")</f>
        <v>0.2142857142857143</v>
      </c>
    </row>
    <row r="252" spans="1:68" x14ac:dyDescent="0.2">
      <c r="A252" s="40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409"/>
      <c r="P252" s="404" t="s">
        <v>76</v>
      </c>
      <c r="Q252" s="405"/>
      <c r="R252" s="405"/>
      <c r="S252" s="405"/>
      <c r="T252" s="405"/>
      <c r="U252" s="405"/>
      <c r="V252" s="406"/>
      <c r="W252" s="38" t="s">
        <v>77</v>
      </c>
      <c r="X252" s="389">
        <f>IFERROR(X250/H250,"0")+IFERROR(X251/H251,"0")</f>
        <v>38.095238095238095</v>
      </c>
      <c r="Y252" s="389">
        <f>IFERROR(Y250/H250,"0")+IFERROR(Y251/H251,"0")</f>
        <v>39</v>
      </c>
      <c r="Z252" s="389">
        <f>IFERROR(IF(Z250="",0,Z250),"0")+IFERROR(IF(Z251="",0,Z251),"0")</f>
        <v>0.25389</v>
      </c>
      <c r="AA252" s="390"/>
      <c r="AB252" s="390"/>
      <c r="AC252" s="390"/>
    </row>
    <row r="253" spans="1:68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409"/>
      <c r="P253" s="404" t="s">
        <v>76</v>
      </c>
      <c r="Q253" s="405"/>
      <c r="R253" s="405"/>
      <c r="S253" s="405"/>
      <c r="T253" s="405"/>
      <c r="U253" s="405"/>
      <c r="V253" s="406"/>
      <c r="W253" s="38" t="s">
        <v>71</v>
      </c>
      <c r="X253" s="389">
        <f>IFERROR(SUM(X250:X251),"0")</f>
        <v>80</v>
      </c>
      <c r="Y253" s="389">
        <f>IFERROR(SUM(Y250:Y251),"0")</f>
        <v>81.900000000000006</v>
      </c>
      <c r="Z253" s="38"/>
      <c r="AA253" s="390"/>
      <c r="AB253" s="390"/>
      <c r="AC253" s="390"/>
    </row>
    <row r="254" spans="1:68" ht="27.75" customHeight="1" x14ac:dyDescent="0.2">
      <c r="A254" s="505" t="s">
        <v>409</v>
      </c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6"/>
      <c r="P254" s="506"/>
      <c r="Q254" s="506"/>
      <c r="R254" s="506"/>
      <c r="S254" s="506"/>
      <c r="T254" s="506"/>
      <c r="U254" s="506"/>
      <c r="V254" s="506"/>
      <c r="W254" s="506"/>
      <c r="X254" s="506"/>
      <c r="Y254" s="506"/>
      <c r="Z254" s="506"/>
      <c r="AA254" s="49"/>
      <c r="AB254" s="49"/>
      <c r="AC254" s="49"/>
    </row>
    <row r="255" spans="1:68" ht="16.5" customHeight="1" x14ac:dyDescent="0.25">
      <c r="A255" s="424" t="s">
        <v>410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382"/>
      <c r="AB255" s="382"/>
      <c r="AC255" s="382"/>
    </row>
    <row r="256" spans="1:68" ht="14.25" customHeight="1" x14ac:dyDescent="0.25">
      <c r="A256" s="398" t="s">
        <v>86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383"/>
      <c r="AB256" s="383"/>
      <c r="AC256" s="383"/>
    </row>
    <row r="257" spans="1:68" ht="37.5" customHeight="1" x14ac:dyDescent="0.25">
      <c r="A257" s="55" t="s">
        <v>411</v>
      </c>
      <c r="B257" s="55" t="s">
        <v>412</v>
      </c>
      <c r="C257" s="32">
        <v>4301011869</v>
      </c>
      <c r="D257" s="402">
        <v>4680115884847</v>
      </c>
      <c r="E257" s="403"/>
      <c r="F257" s="386">
        <v>2.5</v>
      </c>
      <c r="G257" s="33">
        <v>6</v>
      </c>
      <c r="H257" s="386">
        <v>15</v>
      </c>
      <c r="I257" s="38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392"/>
      <c r="R257" s="392"/>
      <c r="S257" s="392"/>
      <c r="T257" s="393"/>
      <c r="U257" s="35"/>
      <c r="V257" s="35"/>
      <c r="W257" s="36" t="s">
        <v>71</v>
      </c>
      <c r="X257" s="387">
        <v>200</v>
      </c>
      <c r="Y257" s="388">
        <f t="shared" ref="Y257:Y262" si="25">IFERROR(IF(X257="",0,CEILING((X257/$H257),1)*$H257),"")</f>
        <v>210</v>
      </c>
      <c r="Z257" s="37">
        <f>IFERROR(IF(Y257=0,"",ROUNDUP(Y257/H257,0)*0.02175),"")</f>
        <v>0.30449999999999999</v>
      </c>
      <c r="AA257" s="57"/>
      <c r="AB257" s="58"/>
      <c r="AC257" s="292" t="s">
        <v>413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206.4</v>
      </c>
      <c r="BN257" s="65">
        <f t="shared" ref="BN257:BN262" si="27">IFERROR(Y257*I257/H257,"0")</f>
        <v>216.72</v>
      </c>
      <c r="BO257" s="65">
        <f t="shared" ref="BO257:BO262" si="28">IFERROR(1/J257*(X257/H257),"0")</f>
        <v>0.27777777777777779</v>
      </c>
      <c r="BP257" s="65">
        <f t="shared" ref="BP257:BP262" si="29">IFERROR(1/J257*(Y257/H257),"0")</f>
        <v>0.29166666666666663</v>
      </c>
    </row>
    <row r="258" spans="1:68" ht="27" customHeight="1" x14ac:dyDescent="0.25">
      <c r="A258" s="55" t="s">
        <v>414</v>
      </c>
      <c r="B258" s="55" t="s">
        <v>415</v>
      </c>
      <c r="C258" s="32">
        <v>4301011870</v>
      </c>
      <c r="D258" s="402">
        <v>4680115884854</v>
      </c>
      <c r="E258" s="403"/>
      <c r="F258" s="386">
        <v>2.5</v>
      </c>
      <c r="G258" s="33">
        <v>6</v>
      </c>
      <c r="H258" s="386">
        <v>15</v>
      </c>
      <c r="I258" s="38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392"/>
      <c r="R258" s="392"/>
      <c r="S258" s="392"/>
      <c r="T258" s="393"/>
      <c r="U258" s="35"/>
      <c r="V258" s="35"/>
      <c r="W258" s="36" t="s">
        <v>71</v>
      </c>
      <c r="X258" s="387">
        <v>350</v>
      </c>
      <c r="Y258" s="388">
        <f t="shared" si="25"/>
        <v>360</v>
      </c>
      <c r="Z258" s="37">
        <f>IFERROR(IF(Y258=0,"",ROUNDUP(Y258/H258,0)*0.02175),"")</f>
        <v>0.52200000000000002</v>
      </c>
      <c r="AA258" s="57"/>
      <c r="AB258" s="58"/>
      <c r="AC258" s="294" t="s">
        <v>416</v>
      </c>
      <c r="AG258" s="65"/>
      <c r="AJ258" s="69"/>
      <c r="AK258" s="69">
        <v>0</v>
      </c>
      <c r="BB258" s="295" t="s">
        <v>1</v>
      </c>
      <c r="BM258" s="65">
        <f t="shared" si="26"/>
        <v>361.2</v>
      </c>
      <c r="BN258" s="65">
        <f t="shared" si="27"/>
        <v>371.52000000000004</v>
      </c>
      <c r="BO258" s="65">
        <f t="shared" si="28"/>
        <v>0.48611111111111105</v>
      </c>
      <c r="BP258" s="65">
        <f t="shared" si="29"/>
        <v>0.5</v>
      </c>
    </row>
    <row r="259" spans="1:68" ht="37.5" customHeight="1" x14ac:dyDescent="0.25">
      <c r="A259" s="55" t="s">
        <v>417</v>
      </c>
      <c r="B259" s="55" t="s">
        <v>418</v>
      </c>
      <c r="C259" s="32">
        <v>4301011867</v>
      </c>
      <c r="D259" s="402">
        <v>4680115884830</v>
      </c>
      <c r="E259" s="403"/>
      <c r="F259" s="386">
        <v>2.5</v>
      </c>
      <c r="G259" s="33">
        <v>6</v>
      </c>
      <c r="H259" s="386">
        <v>15</v>
      </c>
      <c r="I259" s="38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392"/>
      <c r="R259" s="392"/>
      <c r="S259" s="392"/>
      <c r="T259" s="393"/>
      <c r="U259" s="35"/>
      <c r="V259" s="35"/>
      <c r="W259" s="36" t="s">
        <v>71</v>
      </c>
      <c r="X259" s="387">
        <v>0</v>
      </c>
      <c r="Y259" s="388">
        <f t="shared" si="25"/>
        <v>0</v>
      </c>
      <c r="Z259" s="37" t="str">
        <f>IFERROR(IF(Y259=0,"",ROUNDUP(Y259/H259,0)*0.02175),"")</f>
        <v/>
      </c>
      <c r="AA259" s="57"/>
      <c r="AB259" s="58"/>
      <c r="AC259" s="296" t="s">
        <v>419</v>
      </c>
      <c r="AG259" s="65"/>
      <c r="AJ259" s="69"/>
      <c r="AK259" s="69">
        <v>0</v>
      </c>
      <c r="BB259" s="297" t="s">
        <v>1</v>
      </c>
      <c r="BM259" s="65">
        <f t="shared" si="26"/>
        <v>0</v>
      </c>
      <c r="BN259" s="65">
        <f t="shared" si="27"/>
        <v>0</v>
      </c>
      <c r="BO259" s="65">
        <f t="shared" si="28"/>
        <v>0</v>
      </c>
      <c r="BP259" s="65">
        <f t="shared" si="29"/>
        <v>0</v>
      </c>
    </row>
    <row r="260" spans="1:68" ht="27" customHeight="1" x14ac:dyDescent="0.25">
      <c r="A260" s="55" t="s">
        <v>420</v>
      </c>
      <c r="B260" s="55" t="s">
        <v>421</v>
      </c>
      <c r="C260" s="32">
        <v>4301011433</v>
      </c>
      <c r="D260" s="402">
        <v>4680115882638</v>
      </c>
      <c r="E260" s="403"/>
      <c r="F260" s="386">
        <v>0.4</v>
      </c>
      <c r="G260" s="33">
        <v>10</v>
      </c>
      <c r="H260" s="386">
        <v>4</v>
      </c>
      <c r="I260" s="38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392"/>
      <c r="R260" s="392"/>
      <c r="S260" s="392"/>
      <c r="T260" s="393"/>
      <c r="U260" s="35"/>
      <c r="V260" s="35"/>
      <c r="W260" s="36" t="s">
        <v>71</v>
      </c>
      <c r="X260" s="387">
        <v>0</v>
      </c>
      <c r="Y260" s="38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422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423</v>
      </c>
      <c r="B261" s="55" t="s">
        <v>424</v>
      </c>
      <c r="C261" s="32">
        <v>4301011952</v>
      </c>
      <c r="D261" s="402">
        <v>4680115884922</v>
      </c>
      <c r="E261" s="403"/>
      <c r="F261" s="386">
        <v>0.5</v>
      </c>
      <c r="G261" s="33">
        <v>10</v>
      </c>
      <c r="H261" s="386">
        <v>5</v>
      </c>
      <c r="I261" s="38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392"/>
      <c r="R261" s="392"/>
      <c r="S261" s="392"/>
      <c r="T261" s="393"/>
      <c r="U261" s="35"/>
      <c r="V261" s="35"/>
      <c r="W261" s="36" t="s">
        <v>71</v>
      </c>
      <c r="X261" s="387">
        <v>0</v>
      </c>
      <c r="Y261" s="388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416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37.5" customHeight="1" x14ac:dyDescent="0.25">
      <c r="A262" s="55" t="s">
        <v>425</v>
      </c>
      <c r="B262" s="55" t="s">
        <v>426</v>
      </c>
      <c r="C262" s="32">
        <v>4301011868</v>
      </c>
      <c r="D262" s="402">
        <v>4680115884861</v>
      </c>
      <c r="E262" s="403"/>
      <c r="F262" s="386">
        <v>0.5</v>
      </c>
      <c r="G262" s="33">
        <v>10</v>
      </c>
      <c r="H262" s="386">
        <v>5</v>
      </c>
      <c r="I262" s="38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392"/>
      <c r="R262" s="392"/>
      <c r="S262" s="392"/>
      <c r="T262" s="393"/>
      <c r="U262" s="35"/>
      <c r="V262" s="35"/>
      <c r="W262" s="36" t="s">
        <v>71</v>
      </c>
      <c r="X262" s="387">
        <v>0</v>
      </c>
      <c r="Y262" s="388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419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x14ac:dyDescent="0.2">
      <c r="A263" s="408"/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409"/>
      <c r="P263" s="404" t="s">
        <v>76</v>
      </c>
      <c r="Q263" s="405"/>
      <c r="R263" s="405"/>
      <c r="S263" s="405"/>
      <c r="T263" s="405"/>
      <c r="U263" s="405"/>
      <c r="V263" s="406"/>
      <c r="W263" s="38" t="s">
        <v>77</v>
      </c>
      <c r="X263" s="389">
        <f>IFERROR(X257/H257,"0")+IFERROR(X258/H258,"0")+IFERROR(X259/H259,"0")+IFERROR(X260/H260,"0")+IFERROR(X261/H261,"0")+IFERROR(X262/H262,"0")</f>
        <v>36.666666666666664</v>
      </c>
      <c r="Y263" s="389">
        <f>IFERROR(Y257/H257,"0")+IFERROR(Y258/H258,"0")+IFERROR(Y259/H259,"0")+IFERROR(Y260/H260,"0")+IFERROR(Y261/H261,"0")+IFERROR(Y262/H262,"0")</f>
        <v>38</v>
      </c>
      <c r="Z263" s="389">
        <f>IFERROR(IF(Z257="",0,Z257),"0")+IFERROR(IF(Z258="",0,Z258),"0")+IFERROR(IF(Z259="",0,Z259),"0")+IFERROR(IF(Z260="",0,Z260),"0")+IFERROR(IF(Z261="",0,Z261),"0")+IFERROR(IF(Z262="",0,Z262),"0")</f>
        <v>0.82650000000000001</v>
      </c>
      <c r="AA263" s="390"/>
      <c r="AB263" s="390"/>
      <c r="AC263" s="390"/>
    </row>
    <row r="264" spans="1:68" x14ac:dyDescent="0.2">
      <c r="A264" s="399"/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409"/>
      <c r="P264" s="404" t="s">
        <v>76</v>
      </c>
      <c r="Q264" s="405"/>
      <c r="R264" s="405"/>
      <c r="S264" s="405"/>
      <c r="T264" s="405"/>
      <c r="U264" s="405"/>
      <c r="V264" s="406"/>
      <c r="W264" s="38" t="s">
        <v>71</v>
      </c>
      <c r="X264" s="389">
        <f>IFERROR(SUM(X257:X262),"0")</f>
        <v>550</v>
      </c>
      <c r="Y264" s="389">
        <f>IFERROR(SUM(Y257:Y262),"0")</f>
        <v>570</v>
      </c>
      <c r="Z264" s="38"/>
      <c r="AA264" s="390"/>
      <c r="AB264" s="390"/>
      <c r="AC264" s="390"/>
    </row>
    <row r="265" spans="1:68" ht="14.25" customHeight="1" x14ac:dyDescent="0.25">
      <c r="A265" s="398" t="s">
        <v>117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383"/>
      <c r="AB265" s="383"/>
      <c r="AC265" s="383"/>
    </row>
    <row r="266" spans="1:68" ht="27" customHeight="1" x14ac:dyDescent="0.25">
      <c r="A266" s="55" t="s">
        <v>427</v>
      </c>
      <c r="B266" s="55" t="s">
        <v>428</v>
      </c>
      <c r="C266" s="32">
        <v>4301020178</v>
      </c>
      <c r="D266" s="402">
        <v>4607091383980</v>
      </c>
      <c r="E266" s="403"/>
      <c r="F266" s="386">
        <v>2.5</v>
      </c>
      <c r="G266" s="33">
        <v>6</v>
      </c>
      <c r="H266" s="386">
        <v>15</v>
      </c>
      <c r="I266" s="38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392"/>
      <c r="R266" s="392"/>
      <c r="S266" s="392"/>
      <c r="T266" s="393"/>
      <c r="U266" s="35"/>
      <c r="V266" s="35"/>
      <c r="W266" s="36" t="s">
        <v>71</v>
      </c>
      <c r="X266" s="387">
        <v>200</v>
      </c>
      <c r="Y266" s="388">
        <f>IFERROR(IF(X266="",0,CEILING((X266/$H266),1)*$H266),"")</f>
        <v>210</v>
      </c>
      <c r="Z266" s="37">
        <f>IFERROR(IF(Y266=0,"",ROUNDUP(Y266/H266,0)*0.02175),"")</f>
        <v>0.30449999999999999</v>
      </c>
      <c r="AA266" s="57"/>
      <c r="AB266" s="58"/>
      <c r="AC266" s="304" t="s">
        <v>429</v>
      </c>
      <c r="AG266" s="65"/>
      <c r="AJ266" s="69"/>
      <c r="AK266" s="69">
        <v>0</v>
      </c>
      <c r="BB266" s="305" t="s">
        <v>1</v>
      </c>
      <c r="BM266" s="65">
        <f>IFERROR(X266*I266/H266,"0")</f>
        <v>206.4</v>
      </c>
      <c r="BN266" s="65">
        <f>IFERROR(Y266*I266/H266,"0")</f>
        <v>216.72</v>
      </c>
      <c r="BO266" s="65">
        <f>IFERROR(1/J266*(X266/H266),"0")</f>
        <v>0.27777777777777779</v>
      </c>
      <c r="BP266" s="65">
        <f>IFERROR(1/J266*(Y266/H266),"0")</f>
        <v>0.29166666666666663</v>
      </c>
    </row>
    <row r="267" spans="1:68" ht="16.5" customHeight="1" x14ac:dyDescent="0.25">
      <c r="A267" s="55" t="s">
        <v>430</v>
      </c>
      <c r="B267" s="55" t="s">
        <v>431</v>
      </c>
      <c r="C267" s="32">
        <v>4301020179</v>
      </c>
      <c r="D267" s="402">
        <v>4607091384178</v>
      </c>
      <c r="E267" s="403"/>
      <c r="F267" s="386">
        <v>0.4</v>
      </c>
      <c r="G267" s="33">
        <v>10</v>
      </c>
      <c r="H267" s="386">
        <v>4</v>
      </c>
      <c r="I267" s="38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392"/>
      <c r="R267" s="392"/>
      <c r="S267" s="392"/>
      <c r="T267" s="393"/>
      <c r="U267" s="35"/>
      <c r="V267" s="35"/>
      <c r="W267" s="36" t="s">
        <v>71</v>
      </c>
      <c r="X267" s="387">
        <v>0</v>
      </c>
      <c r="Y267" s="388">
        <f>IFERROR(IF(X267="",0,CEILING((X267/$H267),1)*$H267),"")</f>
        <v>0</v>
      </c>
      <c r="Z267" s="37" t="str">
        <f>IFERROR(IF(Y267=0,"",ROUNDUP(Y267/H267,0)*0.00902),"")</f>
        <v/>
      </c>
      <c r="AA267" s="57"/>
      <c r="AB267" s="58"/>
      <c r="AC267" s="306" t="s">
        <v>429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x14ac:dyDescent="0.2">
      <c r="A268" s="408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409"/>
      <c r="P268" s="404" t="s">
        <v>76</v>
      </c>
      <c r="Q268" s="405"/>
      <c r="R268" s="405"/>
      <c r="S268" s="405"/>
      <c r="T268" s="405"/>
      <c r="U268" s="405"/>
      <c r="V268" s="406"/>
      <c r="W268" s="38" t="s">
        <v>77</v>
      </c>
      <c r="X268" s="389">
        <f>IFERROR(X266/H266,"0")+IFERROR(X267/H267,"0")</f>
        <v>13.333333333333334</v>
      </c>
      <c r="Y268" s="389">
        <f>IFERROR(Y266/H266,"0")+IFERROR(Y267/H267,"0")</f>
        <v>14</v>
      </c>
      <c r="Z268" s="389">
        <f>IFERROR(IF(Z266="",0,Z266),"0")+IFERROR(IF(Z267="",0,Z267),"0")</f>
        <v>0.30449999999999999</v>
      </c>
      <c r="AA268" s="390"/>
      <c r="AB268" s="390"/>
      <c r="AC268" s="390"/>
    </row>
    <row r="269" spans="1:68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9"/>
      <c r="P269" s="404" t="s">
        <v>76</v>
      </c>
      <c r="Q269" s="405"/>
      <c r="R269" s="405"/>
      <c r="S269" s="405"/>
      <c r="T269" s="405"/>
      <c r="U269" s="405"/>
      <c r="V269" s="406"/>
      <c r="W269" s="38" t="s">
        <v>71</v>
      </c>
      <c r="X269" s="389">
        <f>IFERROR(SUM(X266:X267),"0")</f>
        <v>200</v>
      </c>
      <c r="Y269" s="389">
        <f>IFERROR(SUM(Y266:Y267),"0")</f>
        <v>210</v>
      </c>
      <c r="Z269" s="38"/>
      <c r="AA269" s="390"/>
      <c r="AB269" s="390"/>
      <c r="AC269" s="390"/>
    </row>
    <row r="270" spans="1:68" ht="14.25" customHeight="1" x14ac:dyDescent="0.25">
      <c r="A270" s="398" t="s">
        <v>66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383"/>
      <c r="AB270" s="383"/>
      <c r="AC270" s="383"/>
    </row>
    <row r="271" spans="1:68" ht="27" customHeight="1" x14ac:dyDescent="0.25">
      <c r="A271" s="55" t="s">
        <v>432</v>
      </c>
      <c r="B271" s="55" t="s">
        <v>433</v>
      </c>
      <c r="C271" s="32">
        <v>4301051903</v>
      </c>
      <c r="D271" s="402">
        <v>4607091383928</v>
      </c>
      <c r="E271" s="403"/>
      <c r="F271" s="386">
        <v>1.5</v>
      </c>
      <c r="G271" s="33">
        <v>6</v>
      </c>
      <c r="H271" s="386">
        <v>9</v>
      </c>
      <c r="I271" s="38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392"/>
      <c r="R271" s="392"/>
      <c r="S271" s="392"/>
      <c r="T271" s="393"/>
      <c r="U271" s="35"/>
      <c r="V271" s="35"/>
      <c r="W271" s="36" t="s">
        <v>71</v>
      </c>
      <c r="X271" s="387">
        <v>0</v>
      </c>
      <c r="Y271" s="38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434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435</v>
      </c>
      <c r="B272" s="55" t="s">
        <v>436</v>
      </c>
      <c r="C272" s="32">
        <v>4301051897</v>
      </c>
      <c r="D272" s="402">
        <v>4607091384260</v>
      </c>
      <c r="E272" s="403"/>
      <c r="F272" s="386">
        <v>1.5</v>
      </c>
      <c r="G272" s="33">
        <v>6</v>
      </c>
      <c r="H272" s="386">
        <v>9</v>
      </c>
      <c r="I272" s="38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392"/>
      <c r="R272" s="392"/>
      <c r="S272" s="392"/>
      <c r="T272" s="393"/>
      <c r="U272" s="35"/>
      <c r="V272" s="35"/>
      <c r="W272" s="36" t="s">
        <v>71</v>
      </c>
      <c r="X272" s="387">
        <v>0</v>
      </c>
      <c r="Y272" s="38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437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08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409"/>
      <c r="P273" s="404" t="s">
        <v>76</v>
      </c>
      <c r="Q273" s="405"/>
      <c r="R273" s="405"/>
      <c r="S273" s="405"/>
      <c r="T273" s="405"/>
      <c r="U273" s="405"/>
      <c r="V273" s="406"/>
      <c r="W273" s="38" t="s">
        <v>77</v>
      </c>
      <c r="X273" s="389">
        <f>IFERROR(X271/H271,"0")+IFERROR(X272/H272,"0")</f>
        <v>0</v>
      </c>
      <c r="Y273" s="389">
        <f>IFERROR(Y271/H271,"0")+IFERROR(Y272/H272,"0")</f>
        <v>0</v>
      </c>
      <c r="Z273" s="389">
        <f>IFERROR(IF(Z271="",0,Z271),"0")+IFERROR(IF(Z272="",0,Z272),"0")</f>
        <v>0</v>
      </c>
      <c r="AA273" s="390"/>
      <c r="AB273" s="390"/>
      <c r="AC273" s="390"/>
    </row>
    <row r="274" spans="1:68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409"/>
      <c r="P274" s="404" t="s">
        <v>76</v>
      </c>
      <c r="Q274" s="405"/>
      <c r="R274" s="405"/>
      <c r="S274" s="405"/>
      <c r="T274" s="405"/>
      <c r="U274" s="405"/>
      <c r="V274" s="406"/>
      <c r="W274" s="38" t="s">
        <v>71</v>
      </c>
      <c r="X274" s="389">
        <f>IFERROR(SUM(X271:X272),"0")</f>
        <v>0</v>
      </c>
      <c r="Y274" s="389">
        <f>IFERROR(SUM(Y271:Y272),"0")</f>
        <v>0</v>
      </c>
      <c r="Z274" s="38"/>
      <c r="AA274" s="390"/>
      <c r="AB274" s="390"/>
      <c r="AC274" s="390"/>
    </row>
    <row r="275" spans="1:68" ht="14.25" customHeight="1" x14ac:dyDescent="0.25">
      <c r="A275" s="398" t="s">
        <v>128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383"/>
      <c r="AB275" s="383"/>
      <c r="AC275" s="383"/>
    </row>
    <row r="276" spans="1:68" ht="16.5" customHeight="1" x14ac:dyDescent="0.25">
      <c r="A276" s="55" t="s">
        <v>438</v>
      </c>
      <c r="B276" s="55" t="s">
        <v>439</v>
      </c>
      <c r="C276" s="32">
        <v>4301060524</v>
      </c>
      <c r="D276" s="402">
        <v>4607091384673</v>
      </c>
      <c r="E276" s="403"/>
      <c r="F276" s="386">
        <v>1.5</v>
      </c>
      <c r="G276" s="33">
        <v>6</v>
      </c>
      <c r="H276" s="386">
        <v>9</v>
      </c>
      <c r="I276" s="38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40</v>
      </c>
      <c r="P276" s="596" t="s">
        <v>440</v>
      </c>
      <c r="Q276" s="392"/>
      <c r="R276" s="392"/>
      <c r="S276" s="392"/>
      <c r="T276" s="393"/>
      <c r="U276" s="35"/>
      <c r="V276" s="35"/>
      <c r="W276" s="36" t="s">
        <v>71</v>
      </c>
      <c r="X276" s="387">
        <v>0</v>
      </c>
      <c r="Y276" s="38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441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409"/>
      <c r="P277" s="404" t="s">
        <v>76</v>
      </c>
      <c r="Q277" s="405"/>
      <c r="R277" s="405"/>
      <c r="S277" s="405"/>
      <c r="T277" s="405"/>
      <c r="U277" s="405"/>
      <c r="V277" s="406"/>
      <c r="W277" s="38" t="s">
        <v>77</v>
      </c>
      <c r="X277" s="389">
        <f>IFERROR(X276/H276,"0")</f>
        <v>0</v>
      </c>
      <c r="Y277" s="389">
        <f>IFERROR(Y276/H276,"0")</f>
        <v>0</v>
      </c>
      <c r="Z277" s="389">
        <f>IFERROR(IF(Z276="",0,Z276),"0")</f>
        <v>0</v>
      </c>
      <c r="AA277" s="390"/>
      <c r="AB277" s="390"/>
      <c r="AC277" s="390"/>
    </row>
    <row r="278" spans="1:68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409"/>
      <c r="P278" s="404" t="s">
        <v>76</v>
      </c>
      <c r="Q278" s="405"/>
      <c r="R278" s="405"/>
      <c r="S278" s="405"/>
      <c r="T278" s="405"/>
      <c r="U278" s="405"/>
      <c r="V278" s="406"/>
      <c r="W278" s="38" t="s">
        <v>71</v>
      </c>
      <c r="X278" s="389">
        <f>IFERROR(SUM(X276:X276),"0")</f>
        <v>0</v>
      </c>
      <c r="Y278" s="389">
        <f>IFERROR(SUM(Y276:Y276),"0")</f>
        <v>0</v>
      </c>
      <c r="Z278" s="38"/>
      <c r="AA278" s="390"/>
      <c r="AB278" s="390"/>
      <c r="AC278" s="390"/>
    </row>
    <row r="279" spans="1:68" ht="16.5" customHeight="1" x14ac:dyDescent="0.25">
      <c r="A279" s="424" t="s">
        <v>442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99"/>
      <c r="AA279" s="382"/>
      <c r="AB279" s="382"/>
      <c r="AC279" s="382"/>
    </row>
    <row r="280" spans="1:68" ht="14.25" customHeight="1" x14ac:dyDescent="0.25">
      <c r="A280" s="398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99"/>
      <c r="AA280" s="383"/>
      <c r="AB280" s="383"/>
      <c r="AC280" s="383"/>
    </row>
    <row r="281" spans="1:68" ht="37.5" customHeight="1" x14ac:dyDescent="0.25">
      <c r="A281" s="55" t="s">
        <v>443</v>
      </c>
      <c r="B281" s="55" t="s">
        <v>444</v>
      </c>
      <c r="C281" s="32">
        <v>4301011873</v>
      </c>
      <c r="D281" s="402">
        <v>4680115881907</v>
      </c>
      <c r="E281" s="403"/>
      <c r="F281" s="386">
        <v>1.8</v>
      </c>
      <c r="G281" s="33">
        <v>6</v>
      </c>
      <c r="H281" s="386">
        <v>10.8</v>
      </c>
      <c r="I281" s="38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392"/>
      <c r="R281" s="392"/>
      <c r="S281" s="392"/>
      <c r="T281" s="393"/>
      <c r="U281" s="35"/>
      <c r="V281" s="35"/>
      <c r="W281" s="36" t="s">
        <v>71</v>
      </c>
      <c r="X281" s="387">
        <v>0</v>
      </c>
      <c r="Y281" s="38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445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446</v>
      </c>
      <c r="B282" s="55" t="s">
        <v>447</v>
      </c>
      <c r="C282" s="32">
        <v>4301011875</v>
      </c>
      <c r="D282" s="402">
        <v>4680115884885</v>
      </c>
      <c r="E282" s="403"/>
      <c r="F282" s="386">
        <v>0.8</v>
      </c>
      <c r="G282" s="33">
        <v>15</v>
      </c>
      <c r="H282" s="386">
        <v>12</v>
      </c>
      <c r="I282" s="386">
        <v>12.435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392"/>
      <c r="R282" s="392"/>
      <c r="S282" s="392"/>
      <c r="T282" s="393"/>
      <c r="U282" s="35"/>
      <c r="V282" s="35"/>
      <c r="W282" s="36" t="s">
        <v>71</v>
      </c>
      <c r="X282" s="387">
        <v>600</v>
      </c>
      <c r="Y282" s="388">
        <f>IFERROR(IF(X282="",0,CEILING((X282/$H282),1)*$H282),"")</f>
        <v>600</v>
      </c>
      <c r="Z282" s="37">
        <f>IFERROR(IF(Y282=0,"",ROUNDUP(Y282/H282,0)*0.01898),"")</f>
        <v>0.94900000000000007</v>
      </c>
      <c r="AA282" s="57"/>
      <c r="AB282" s="58"/>
      <c r="AC282" s="316" t="s">
        <v>448</v>
      </c>
      <c r="AG282" s="65"/>
      <c r="AJ282" s="69"/>
      <c r="AK282" s="69">
        <v>0</v>
      </c>
      <c r="BB282" s="317" t="s">
        <v>1</v>
      </c>
      <c r="BM282" s="65">
        <f>IFERROR(X282*I282/H282,"0")</f>
        <v>621.75</v>
      </c>
      <c r="BN282" s="65">
        <f>IFERROR(Y282*I282/H282,"0")</f>
        <v>621.75</v>
      </c>
      <c r="BO282" s="65">
        <f>IFERROR(1/J282*(X282/H282),"0")</f>
        <v>0.78125</v>
      </c>
      <c r="BP282" s="65">
        <f>IFERROR(1/J282*(Y282/H282),"0")</f>
        <v>0.78125</v>
      </c>
    </row>
    <row r="283" spans="1:68" ht="37.5" customHeight="1" x14ac:dyDescent="0.25">
      <c r="A283" s="55" t="s">
        <v>449</v>
      </c>
      <c r="B283" s="55" t="s">
        <v>450</v>
      </c>
      <c r="C283" s="32">
        <v>4301011871</v>
      </c>
      <c r="D283" s="402">
        <v>4680115884908</v>
      </c>
      <c r="E283" s="403"/>
      <c r="F283" s="386">
        <v>0.4</v>
      </c>
      <c r="G283" s="33">
        <v>10</v>
      </c>
      <c r="H283" s="386">
        <v>4</v>
      </c>
      <c r="I283" s="386">
        <v>4.21</v>
      </c>
      <c r="J283" s="33">
        <v>132</v>
      </c>
      <c r="K283" s="33" t="s">
        <v>94</v>
      </c>
      <c r="L283" s="33"/>
      <c r="M283" s="34" t="s">
        <v>70</v>
      </c>
      <c r="N283" s="34"/>
      <c r="O283" s="33">
        <v>60</v>
      </c>
      <c r="P283" s="5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392"/>
      <c r="R283" s="392"/>
      <c r="S283" s="392"/>
      <c r="T283" s="393"/>
      <c r="U283" s="35"/>
      <c r="V283" s="35"/>
      <c r="W283" s="36" t="s">
        <v>71</v>
      </c>
      <c r="X283" s="387">
        <v>150</v>
      </c>
      <c r="Y283" s="388">
        <f>IFERROR(IF(X283="",0,CEILING((X283/$H283),1)*$H283),"")</f>
        <v>152</v>
      </c>
      <c r="Z283" s="37">
        <f>IFERROR(IF(Y283=0,"",ROUNDUP(Y283/H283,0)*0.00902),"")</f>
        <v>0.34276000000000001</v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157.875</v>
      </c>
      <c r="BN283" s="65">
        <f>IFERROR(Y283*I283/H283,"0")</f>
        <v>159.97999999999999</v>
      </c>
      <c r="BO283" s="65">
        <f>IFERROR(1/J283*(X283/H283),"0")</f>
        <v>0.28409090909090912</v>
      </c>
      <c r="BP283" s="65">
        <f>IFERROR(1/J283*(Y283/H283),"0")</f>
        <v>0.2878787878787879</v>
      </c>
    </row>
    <row r="284" spans="1:68" x14ac:dyDescent="0.2">
      <c r="A284" s="40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9"/>
      <c r="P284" s="404" t="s">
        <v>76</v>
      </c>
      <c r="Q284" s="405"/>
      <c r="R284" s="405"/>
      <c r="S284" s="405"/>
      <c r="T284" s="405"/>
      <c r="U284" s="405"/>
      <c r="V284" s="406"/>
      <c r="W284" s="38" t="s">
        <v>77</v>
      </c>
      <c r="X284" s="389">
        <f>IFERROR(X281/H281,"0")+IFERROR(X282/H282,"0")+IFERROR(X283/H283,"0")</f>
        <v>87.5</v>
      </c>
      <c r="Y284" s="389">
        <f>IFERROR(Y281/H281,"0")+IFERROR(Y282/H282,"0")+IFERROR(Y283/H283,"0")</f>
        <v>88</v>
      </c>
      <c r="Z284" s="389">
        <f>IFERROR(IF(Z281="",0,Z281),"0")+IFERROR(IF(Z282="",0,Z282),"0")+IFERROR(IF(Z283="",0,Z283),"0")</f>
        <v>1.29176</v>
      </c>
      <c r="AA284" s="390"/>
      <c r="AB284" s="390"/>
      <c r="AC284" s="390"/>
    </row>
    <row r="285" spans="1:68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9"/>
      <c r="P285" s="404" t="s">
        <v>76</v>
      </c>
      <c r="Q285" s="405"/>
      <c r="R285" s="405"/>
      <c r="S285" s="405"/>
      <c r="T285" s="405"/>
      <c r="U285" s="405"/>
      <c r="V285" s="406"/>
      <c r="W285" s="38" t="s">
        <v>71</v>
      </c>
      <c r="X285" s="389">
        <f>IFERROR(SUM(X281:X283),"0")</f>
        <v>750</v>
      </c>
      <c r="Y285" s="389">
        <f>IFERROR(SUM(Y281:Y283),"0")</f>
        <v>752</v>
      </c>
      <c r="Z285" s="38"/>
      <c r="AA285" s="390"/>
      <c r="AB285" s="390"/>
      <c r="AC285" s="390"/>
    </row>
    <row r="286" spans="1:68" ht="14.25" customHeight="1" x14ac:dyDescent="0.25">
      <c r="A286" s="398" t="s">
        <v>181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3"/>
      <c r="AB286" s="383"/>
      <c r="AC286" s="383"/>
    </row>
    <row r="287" spans="1:68" ht="27" customHeight="1" x14ac:dyDescent="0.25">
      <c r="A287" s="55" t="s">
        <v>451</v>
      </c>
      <c r="B287" s="55" t="s">
        <v>452</v>
      </c>
      <c r="C287" s="32">
        <v>4301031303</v>
      </c>
      <c r="D287" s="402">
        <v>4607091384802</v>
      </c>
      <c r="E287" s="403"/>
      <c r="F287" s="386">
        <v>0.73</v>
      </c>
      <c r="G287" s="33">
        <v>6</v>
      </c>
      <c r="H287" s="386">
        <v>4.38</v>
      </c>
      <c r="I287" s="386">
        <v>4.6500000000000004</v>
      </c>
      <c r="J287" s="33">
        <v>132</v>
      </c>
      <c r="K287" s="33" t="s">
        <v>94</v>
      </c>
      <c r="L287" s="33"/>
      <c r="M287" s="34" t="s">
        <v>70</v>
      </c>
      <c r="N287" s="34"/>
      <c r="O287" s="33">
        <v>35</v>
      </c>
      <c r="P287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392"/>
      <c r="R287" s="392"/>
      <c r="S287" s="392"/>
      <c r="T287" s="393"/>
      <c r="U287" s="35"/>
      <c r="V287" s="35"/>
      <c r="W287" s="36" t="s">
        <v>71</v>
      </c>
      <c r="X287" s="387">
        <v>0</v>
      </c>
      <c r="Y287" s="388">
        <f>IFERROR(IF(X287="",0,CEILING((X287/$H287),1)*$H287),"")</f>
        <v>0</v>
      </c>
      <c r="Z287" s="37" t="str">
        <f>IFERROR(IF(Y287=0,"",ROUNDUP(Y287/H287,0)*0.00902),"")</f>
        <v/>
      </c>
      <c r="AA287" s="57"/>
      <c r="AB287" s="58"/>
      <c r="AC287" s="320" t="s">
        <v>453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08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409"/>
      <c r="P288" s="404" t="s">
        <v>76</v>
      </c>
      <c r="Q288" s="405"/>
      <c r="R288" s="405"/>
      <c r="S288" s="405"/>
      <c r="T288" s="405"/>
      <c r="U288" s="405"/>
      <c r="V288" s="406"/>
      <c r="W288" s="38" t="s">
        <v>77</v>
      </c>
      <c r="X288" s="389">
        <f>IFERROR(X287/H287,"0")</f>
        <v>0</v>
      </c>
      <c r="Y288" s="389">
        <f>IFERROR(Y287/H287,"0")</f>
        <v>0</v>
      </c>
      <c r="Z288" s="389">
        <f>IFERROR(IF(Z287="",0,Z287),"0")</f>
        <v>0</v>
      </c>
      <c r="AA288" s="390"/>
      <c r="AB288" s="390"/>
      <c r="AC288" s="390"/>
    </row>
    <row r="289" spans="1:68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409"/>
      <c r="P289" s="404" t="s">
        <v>76</v>
      </c>
      <c r="Q289" s="405"/>
      <c r="R289" s="405"/>
      <c r="S289" s="405"/>
      <c r="T289" s="405"/>
      <c r="U289" s="405"/>
      <c r="V289" s="406"/>
      <c r="W289" s="38" t="s">
        <v>71</v>
      </c>
      <c r="X289" s="389">
        <f>IFERROR(SUM(X287:X287),"0")</f>
        <v>0</v>
      </c>
      <c r="Y289" s="389">
        <f>IFERROR(SUM(Y287:Y287),"0")</f>
        <v>0</v>
      </c>
      <c r="Z289" s="38"/>
      <c r="AA289" s="390"/>
      <c r="AB289" s="390"/>
      <c r="AC289" s="390"/>
    </row>
    <row r="290" spans="1:68" ht="14.25" customHeight="1" x14ac:dyDescent="0.25">
      <c r="A290" s="398" t="s">
        <v>66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383"/>
      <c r="AB290" s="383"/>
      <c r="AC290" s="383"/>
    </row>
    <row r="291" spans="1:68" ht="27" customHeight="1" x14ac:dyDescent="0.25">
      <c r="A291" s="55" t="s">
        <v>454</v>
      </c>
      <c r="B291" s="55" t="s">
        <v>455</v>
      </c>
      <c r="C291" s="32">
        <v>4301051899</v>
      </c>
      <c r="D291" s="402">
        <v>4607091384246</v>
      </c>
      <c r="E291" s="403"/>
      <c r="F291" s="386">
        <v>1.5</v>
      </c>
      <c r="G291" s="33">
        <v>6</v>
      </c>
      <c r="H291" s="386">
        <v>9</v>
      </c>
      <c r="I291" s="386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40</v>
      </c>
      <c r="P291" s="62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392"/>
      <c r="R291" s="392"/>
      <c r="S291" s="392"/>
      <c r="T291" s="393"/>
      <c r="U291" s="35"/>
      <c r="V291" s="35"/>
      <c r="W291" s="36" t="s">
        <v>71</v>
      </c>
      <c r="X291" s="387">
        <v>600</v>
      </c>
      <c r="Y291" s="388">
        <f>IFERROR(IF(X291="",0,CEILING((X291/$H291),1)*$H291),"")</f>
        <v>603</v>
      </c>
      <c r="Z291" s="37">
        <f>IFERROR(IF(Y291=0,"",ROUNDUP(Y291/H291,0)*0.01898),"")</f>
        <v>1.27166</v>
      </c>
      <c r="AA291" s="57"/>
      <c r="AB291" s="58"/>
      <c r="AC291" s="322" t="s">
        <v>456</v>
      </c>
      <c r="AG291" s="65"/>
      <c r="AJ291" s="69"/>
      <c r="AK291" s="69">
        <v>0</v>
      </c>
      <c r="BB291" s="323" t="s">
        <v>1</v>
      </c>
      <c r="BM291" s="65">
        <f>IFERROR(X291*I291/H291,"0")</f>
        <v>634.59999999999991</v>
      </c>
      <c r="BN291" s="65">
        <f>IFERROR(Y291*I291/H291,"0")</f>
        <v>637.77300000000002</v>
      </c>
      <c r="BO291" s="65">
        <f>IFERROR(1/J291*(X291/H291),"0")</f>
        <v>1.0416666666666667</v>
      </c>
      <c r="BP291" s="65">
        <f>IFERROR(1/J291*(Y291/H291),"0")</f>
        <v>1.046875</v>
      </c>
    </row>
    <row r="292" spans="1:68" ht="27" customHeight="1" x14ac:dyDescent="0.25">
      <c r="A292" s="55" t="s">
        <v>457</v>
      </c>
      <c r="B292" s="55" t="s">
        <v>458</v>
      </c>
      <c r="C292" s="32">
        <v>4301051660</v>
      </c>
      <c r="D292" s="402">
        <v>4607091384253</v>
      </c>
      <c r="E292" s="403"/>
      <c r="F292" s="386">
        <v>0.4</v>
      </c>
      <c r="G292" s="33">
        <v>6</v>
      </c>
      <c r="H292" s="386">
        <v>2.4</v>
      </c>
      <c r="I292" s="386">
        <v>2.6640000000000001</v>
      </c>
      <c r="J292" s="33">
        <v>182</v>
      </c>
      <c r="K292" s="33" t="s">
        <v>69</v>
      </c>
      <c r="L292" s="33"/>
      <c r="M292" s="34" t="s">
        <v>95</v>
      </c>
      <c r="N292" s="34"/>
      <c r="O292" s="33">
        <v>40</v>
      </c>
      <c r="P292" s="6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392"/>
      <c r="R292" s="392"/>
      <c r="S292" s="392"/>
      <c r="T292" s="393"/>
      <c r="U292" s="35"/>
      <c r="V292" s="35"/>
      <c r="W292" s="36" t="s">
        <v>71</v>
      </c>
      <c r="X292" s="387">
        <v>200</v>
      </c>
      <c r="Y292" s="388">
        <f>IFERROR(IF(X292="",0,CEILING((X292/$H292),1)*$H292),"")</f>
        <v>201.6</v>
      </c>
      <c r="Z292" s="37">
        <f>IFERROR(IF(Y292=0,"",ROUNDUP(Y292/H292,0)*0.00651),"")</f>
        <v>0.54683999999999999</v>
      </c>
      <c r="AA292" s="57"/>
      <c r="AB292" s="58"/>
      <c r="AC292" s="324" t="s">
        <v>456</v>
      </c>
      <c r="AG292" s="65"/>
      <c r="AJ292" s="69"/>
      <c r="AK292" s="69">
        <v>0</v>
      </c>
      <c r="BB292" s="325" t="s">
        <v>1</v>
      </c>
      <c r="BM292" s="65">
        <f>IFERROR(X292*I292/H292,"0")</f>
        <v>222.00000000000003</v>
      </c>
      <c r="BN292" s="65">
        <f>IFERROR(Y292*I292/H292,"0")</f>
        <v>223.77600000000001</v>
      </c>
      <c r="BO292" s="65">
        <f>IFERROR(1/J292*(X292/H292),"0")</f>
        <v>0.45787545787545797</v>
      </c>
      <c r="BP292" s="65">
        <f>IFERROR(1/J292*(Y292/H292),"0")</f>
        <v>0.46153846153846156</v>
      </c>
    </row>
    <row r="293" spans="1:68" x14ac:dyDescent="0.2">
      <c r="A293" s="408"/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409"/>
      <c r="P293" s="404" t="s">
        <v>76</v>
      </c>
      <c r="Q293" s="405"/>
      <c r="R293" s="405"/>
      <c r="S293" s="405"/>
      <c r="T293" s="405"/>
      <c r="U293" s="405"/>
      <c r="V293" s="406"/>
      <c r="W293" s="38" t="s">
        <v>77</v>
      </c>
      <c r="X293" s="389">
        <f>IFERROR(X291/H291,"0")+IFERROR(X292/H292,"0")</f>
        <v>150</v>
      </c>
      <c r="Y293" s="389">
        <f>IFERROR(Y291/H291,"0")+IFERROR(Y292/H292,"0")</f>
        <v>151</v>
      </c>
      <c r="Z293" s="389">
        <f>IFERROR(IF(Z291="",0,Z291),"0")+IFERROR(IF(Z292="",0,Z292),"0")</f>
        <v>1.8185</v>
      </c>
      <c r="AA293" s="390"/>
      <c r="AB293" s="390"/>
      <c r="AC293" s="390"/>
    </row>
    <row r="294" spans="1:68" x14ac:dyDescent="0.2">
      <c r="A294" s="399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409"/>
      <c r="P294" s="404" t="s">
        <v>76</v>
      </c>
      <c r="Q294" s="405"/>
      <c r="R294" s="405"/>
      <c r="S294" s="405"/>
      <c r="T294" s="405"/>
      <c r="U294" s="405"/>
      <c r="V294" s="406"/>
      <c r="W294" s="38" t="s">
        <v>71</v>
      </c>
      <c r="X294" s="389">
        <f>IFERROR(SUM(X291:X292),"0")</f>
        <v>800</v>
      </c>
      <c r="Y294" s="389">
        <f>IFERROR(SUM(Y291:Y292),"0")</f>
        <v>804.6</v>
      </c>
      <c r="Z294" s="38"/>
      <c r="AA294" s="390"/>
      <c r="AB294" s="390"/>
      <c r="AC294" s="390"/>
    </row>
    <row r="295" spans="1:68" ht="14.25" customHeight="1" x14ac:dyDescent="0.25">
      <c r="A295" s="398" t="s">
        <v>128</v>
      </c>
      <c r="B295" s="399"/>
      <c r="C295" s="399"/>
      <c r="D295" s="399"/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399"/>
      <c r="P295" s="399"/>
      <c r="Q295" s="399"/>
      <c r="R295" s="399"/>
      <c r="S295" s="399"/>
      <c r="T295" s="399"/>
      <c r="U295" s="399"/>
      <c r="V295" s="399"/>
      <c r="W295" s="399"/>
      <c r="X295" s="399"/>
      <c r="Y295" s="399"/>
      <c r="Z295" s="399"/>
      <c r="AA295" s="383"/>
      <c r="AB295" s="383"/>
      <c r="AC295" s="383"/>
    </row>
    <row r="296" spans="1:68" ht="27" customHeight="1" x14ac:dyDescent="0.25">
      <c r="A296" s="55" t="s">
        <v>459</v>
      </c>
      <c r="B296" s="55" t="s">
        <v>460</v>
      </c>
      <c r="C296" s="32">
        <v>4301060441</v>
      </c>
      <c r="D296" s="402">
        <v>4607091389357</v>
      </c>
      <c r="E296" s="403"/>
      <c r="F296" s="386">
        <v>1.5</v>
      </c>
      <c r="G296" s="33">
        <v>6</v>
      </c>
      <c r="H296" s="386">
        <v>9</v>
      </c>
      <c r="I296" s="386">
        <v>9.4350000000000005</v>
      </c>
      <c r="J296" s="33">
        <v>64</v>
      </c>
      <c r="K296" s="33" t="s">
        <v>89</v>
      </c>
      <c r="L296" s="33"/>
      <c r="M296" s="34" t="s">
        <v>95</v>
      </c>
      <c r="N296" s="34"/>
      <c r="O296" s="33">
        <v>40</v>
      </c>
      <c r="P296" s="52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392"/>
      <c r="R296" s="392"/>
      <c r="S296" s="392"/>
      <c r="T296" s="393"/>
      <c r="U296" s="35"/>
      <c r="V296" s="35"/>
      <c r="W296" s="36" t="s">
        <v>71</v>
      </c>
      <c r="X296" s="387">
        <v>350</v>
      </c>
      <c r="Y296" s="388">
        <f>IFERROR(IF(X296="",0,CEILING((X296/$H296),1)*$H296),"")</f>
        <v>351</v>
      </c>
      <c r="Z296" s="37">
        <f>IFERROR(IF(Y296=0,"",ROUNDUP(Y296/H296,0)*0.01898),"")</f>
        <v>0.74021999999999999</v>
      </c>
      <c r="AA296" s="57"/>
      <c r="AB296" s="58"/>
      <c r="AC296" s="326" t="s">
        <v>461</v>
      </c>
      <c r="AG296" s="65"/>
      <c r="AJ296" s="69"/>
      <c r="AK296" s="69">
        <v>0</v>
      </c>
      <c r="BB296" s="327" t="s">
        <v>1</v>
      </c>
      <c r="BM296" s="65">
        <f>IFERROR(X296*I296/H296,"0")</f>
        <v>366.91666666666669</v>
      </c>
      <c r="BN296" s="65">
        <f>IFERROR(Y296*I296/H296,"0")</f>
        <v>367.96500000000003</v>
      </c>
      <c r="BO296" s="65">
        <f>IFERROR(1/J296*(X296/H296),"0")</f>
        <v>0.60763888888888884</v>
      </c>
      <c r="BP296" s="65">
        <f>IFERROR(1/J296*(Y296/H296),"0")</f>
        <v>0.609375</v>
      </c>
    </row>
    <row r="297" spans="1:68" x14ac:dyDescent="0.2">
      <c r="A297" s="408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9"/>
      <c r="P297" s="404" t="s">
        <v>76</v>
      </c>
      <c r="Q297" s="405"/>
      <c r="R297" s="405"/>
      <c r="S297" s="405"/>
      <c r="T297" s="405"/>
      <c r="U297" s="405"/>
      <c r="V297" s="406"/>
      <c r="W297" s="38" t="s">
        <v>77</v>
      </c>
      <c r="X297" s="389">
        <f>IFERROR(X296/H296,"0")</f>
        <v>38.888888888888886</v>
      </c>
      <c r="Y297" s="389">
        <f>IFERROR(Y296/H296,"0")</f>
        <v>39</v>
      </c>
      <c r="Z297" s="389">
        <f>IFERROR(IF(Z296="",0,Z296),"0")</f>
        <v>0.74021999999999999</v>
      </c>
      <c r="AA297" s="390"/>
      <c r="AB297" s="390"/>
      <c r="AC297" s="390"/>
    </row>
    <row r="298" spans="1:68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409"/>
      <c r="P298" s="404" t="s">
        <v>76</v>
      </c>
      <c r="Q298" s="405"/>
      <c r="R298" s="405"/>
      <c r="S298" s="405"/>
      <c r="T298" s="405"/>
      <c r="U298" s="405"/>
      <c r="V298" s="406"/>
      <c r="W298" s="38" t="s">
        <v>71</v>
      </c>
      <c r="X298" s="389">
        <f>IFERROR(SUM(X296:X296),"0")</f>
        <v>350</v>
      </c>
      <c r="Y298" s="389">
        <f>IFERROR(SUM(Y296:Y296),"0")</f>
        <v>351</v>
      </c>
      <c r="Z298" s="38"/>
      <c r="AA298" s="390"/>
      <c r="AB298" s="390"/>
      <c r="AC298" s="390"/>
    </row>
    <row r="299" spans="1:68" ht="27.75" customHeight="1" x14ac:dyDescent="0.2">
      <c r="A299" s="505" t="s">
        <v>462</v>
      </c>
      <c r="B299" s="506"/>
      <c r="C299" s="506"/>
      <c r="D299" s="506"/>
      <c r="E299" s="506"/>
      <c r="F299" s="506"/>
      <c r="G299" s="506"/>
      <c r="H299" s="506"/>
      <c r="I299" s="506"/>
      <c r="J299" s="506"/>
      <c r="K299" s="506"/>
      <c r="L299" s="506"/>
      <c r="M299" s="506"/>
      <c r="N299" s="506"/>
      <c r="O299" s="506"/>
      <c r="P299" s="506"/>
      <c r="Q299" s="506"/>
      <c r="R299" s="506"/>
      <c r="S299" s="506"/>
      <c r="T299" s="506"/>
      <c r="U299" s="506"/>
      <c r="V299" s="506"/>
      <c r="W299" s="506"/>
      <c r="X299" s="506"/>
      <c r="Y299" s="506"/>
      <c r="Z299" s="506"/>
      <c r="AA299" s="49"/>
      <c r="AB299" s="49"/>
      <c r="AC299" s="49"/>
    </row>
    <row r="300" spans="1:68" ht="16.5" customHeight="1" x14ac:dyDescent="0.25">
      <c r="A300" s="424" t="s">
        <v>463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382"/>
      <c r="AB300" s="382"/>
      <c r="AC300" s="382"/>
    </row>
    <row r="301" spans="1:68" ht="14.25" customHeight="1" x14ac:dyDescent="0.25">
      <c r="A301" s="398" t="s">
        <v>181</v>
      </c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399"/>
      <c r="P301" s="399"/>
      <c r="Q301" s="399"/>
      <c r="R301" s="399"/>
      <c r="S301" s="399"/>
      <c r="T301" s="399"/>
      <c r="U301" s="399"/>
      <c r="V301" s="399"/>
      <c r="W301" s="399"/>
      <c r="X301" s="399"/>
      <c r="Y301" s="399"/>
      <c r="Z301" s="399"/>
      <c r="AA301" s="383"/>
      <c r="AB301" s="383"/>
      <c r="AC301" s="383"/>
    </row>
    <row r="302" spans="1:68" ht="27" customHeight="1" x14ac:dyDescent="0.25">
      <c r="A302" s="55" t="s">
        <v>464</v>
      </c>
      <c r="B302" s="55" t="s">
        <v>465</v>
      </c>
      <c r="C302" s="32">
        <v>4301031405</v>
      </c>
      <c r="D302" s="402">
        <v>4680115886100</v>
      </c>
      <c r="E302" s="403"/>
      <c r="F302" s="386">
        <v>0.9</v>
      </c>
      <c r="G302" s="33">
        <v>6</v>
      </c>
      <c r="H302" s="386">
        <v>5.4</v>
      </c>
      <c r="I302" s="386">
        <v>5.61</v>
      </c>
      <c r="J302" s="33">
        <v>132</v>
      </c>
      <c r="K302" s="33" t="s">
        <v>94</v>
      </c>
      <c r="L302" s="33"/>
      <c r="M302" s="34" t="s">
        <v>70</v>
      </c>
      <c r="N302" s="34"/>
      <c r="O302" s="33">
        <v>50</v>
      </c>
      <c r="P302" s="3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392"/>
      <c r="R302" s="392"/>
      <c r="S302" s="392"/>
      <c r="T302" s="393"/>
      <c r="U302" s="35"/>
      <c r="V302" s="35"/>
      <c r="W302" s="36" t="s">
        <v>71</v>
      </c>
      <c r="X302" s="387">
        <v>0</v>
      </c>
      <c r="Y302" s="388">
        <f>IFERROR(IF(X302="",0,CEILING((X302/$H302),1)*$H302),"")</f>
        <v>0</v>
      </c>
      <c r="Z302" s="37" t="str">
        <f>IFERROR(IF(Y302=0,"",ROUNDUP(Y302/H302,0)*0.00902),"")</f>
        <v/>
      </c>
      <c r="AA302" s="57"/>
      <c r="AB302" s="58"/>
      <c r="AC302" s="328" t="s">
        <v>466</v>
      </c>
      <c r="AG302" s="65"/>
      <c r="AJ302" s="69"/>
      <c r="AK302" s="69">
        <v>0</v>
      </c>
      <c r="BB302" s="329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ht="27" customHeight="1" x14ac:dyDescent="0.25">
      <c r="A303" s="55" t="s">
        <v>467</v>
      </c>
      <c r="B303" s="55" t="s">
        <v>468</v>
      </c>
      <c r="C303" s="32">
        <v>4301031382</v>
      </c>
      <c r="D303" s="402">
        <v>4680115886117</v>
      </c>
      <c r="E303" s="403"/>
      <c r="F303" s="386">
        <v>0.9</v>
      </c>
      <c r="G303" s="33">
        <v>6</v>
      </c>
      <c r="H303" s="386">
        <v>5.4</v>
      </c>
      <c r="I303" s="38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4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392"/>
      <c r="R303" s="392"/>
      <c r="S303" s="392"/>
      <c r="T303" s="393"/>
      <c r="U303" s="35"/>
      <c r="V303" s="35"/>
      <c r="W303" s="36" t="s">
        <v>71</v>
      </c>
      <c r="X303" s="387">
        <v>0</v>
      </c>
      <c r="Y303" s="38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469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467</v>
      </c>
      <c r="B304" s="55" t="s">
        <v>470</v>
      </c>
      <c r="C304" s="32">
        <v>4301031406</v>
      </c>
      <c r="D304" s="402">
        <v>4680115886117</v>
      </c>
      <c r="E304" s="403"/>
      <c r="F304" s="386">
        <v>0.9</v>
      </c>
      <c r="G304" s="33">
        <v>6</v>
      </c>
      <c r="H304" s="386">
        <v>5.4</v>
      </c>
      <c r="I304" s="38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392"/>
      <c r="R304" s="392"/>
      <c r="S304" s="392"/>
      <c r="T304" s="393"/>
      <c r="U304" s="35"/>
      <c r="V304" s="35"/>
      <c r="W304" s="36" t="s">
        <v>71</v>
      </c>
      <c r="X304" s="387">
        <v>0</v>
      </c>
      <c r="Y304" s="38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469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471</v>
      </c>
      <c r="B305" s="55" t="s">
        <v>472</v>
      </c>
      <c r="C305" s="32">
        <v>4301031358</v>
      </c>
      <c r="D305" s="402">
        <v>4607091389531</v>
      </c>
      <c r="E305" s="403"/>
      <c r="F305" s="386">
        <v>0.35</v>
      </c>
      <c r="G305" s="33">
        <v>6</v>
      </c>
      <c r="H305" s="386">
        <v>2.1</v>
      </c>
      <c r="I305" s="386">
        <v>2.23</v>
      </c>
      <c r="J305" s="33">
        <v>234</v>
      </c>
      <c r="K305" s="33" t="s">
        <v>165</v>
      </c>
      <c r="L305" s="33"/>
      <c r="M305" s="34" t="s">
        <v>70</v>
      </c>
      <c r="N305" s="34"/>
      <c r="O305" s="33">
        <v>50</v>
      </c>
      <c r="P305" s="4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392"/>
      <c r="R305" s="392"/>
      <c r="S305" s="392"/>
      <c r="T305" s="393"/>
      <c r="U305" s="35"/>
      <c r="V305" s="35"/>
      <c r="W305" s="36" t="s">
        <v>71</v>
      </c>
      <c r="X305" s="387">
        <v>0</v>
      </c>
      <c r="Y305" s="388">
        <f>IFERROR(IF(X305="",0,CEILING((X305/$H305),1)*$H305),"")</f>
        <v>0</v>
      </c>
      <c r="Z305" s="37" t="str">
        <f>IFERROR(IF(Y305=0,"",ROUNDUP(Y305/H305,0)*0.00502),"")</f>
        <v/>
      </c>
      <c r="AA305" s="57"/>
      <c r="AB305" s="58"/>
      <c r="AC305" s="334" t="s">
        <v>473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x14ac:dyDescent="0.2">
      <c r="A306" s="40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9"/>
      <c r="P306" s="404" t="s">
        <v>76</v>
      </c>
      <c r="Q306" s="405"/>
      <c r="R306" s="405"/>
      <c r="S306" s="405"/>
      <c r="T306" s="405"/>
      <c r="U306" s="405"/>
      <c r="V306" s="406"/>
      <c r="W306" s="38" t="s">
        <v>77</v>
      </c>
      <c r="X306" s="389">
        <f>IFERROR(X302/H302,"0")+IFERROR(X303/H303,"0")+IFERROR(X304/H304,"0")+IFERROR(X305/H305,"0")</f>
        <v>0</v>
      </c>
      <c r="Y306" s="389">
        <f>IFERROR(Y302/H302,"0")+IFERROR(Y303/H303,"0")+IFERROR(Y304/H304,"0")+IFERROR(Y305/H305,"0")</f>
        <v>0</v>
      </c>
      <c r="Z306" s="389">
        <f>IFERROR(IF(Z302="",0,Z302),"0")+IFERROR(IF(Z303="",0,Z303),"0")+IFERROR(IF(Z304="",0,Z304),"0")+IFERROR(IF(Z305="",0,Z305),"0")</f>
        <v>0</v>
      </c>
      <c r="AA306" s="390"/>
      <c r="AB306" s="390"/>
      <c r="AC306" s="390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9"/>
      <c r="P307" s="404" t="s">
        <v>76</v>
      </c>
      <c r="Q307" s="405"/>
      <c r="R307" s="405"/>
      <c r="S307" s="405"/>
      <c r="T307" s="405"/>
      <c r="U307" s="405"/>
      <c r="V307" s="406"/>
      <c r="W307" s="38" t="s">
        <v>71</v>
      </c>
      <c r="X307" s="389">
        <f>IFERROR(SUM(X302:X305),"0")</f>
        <v>0</v>
      </c>
      <c r="Y307" s="389">
        <f>IFERROR(SUM(Y302:Y305),"0")</f>
        <v>0</v>
      </c>
      <c r="Z307" s="38"/>
      <c r="AA307" s="390"/>
      <c r="AB307" s="390"/>
      <c r="AC307" s="390"/>
    </row>
    <row r="308" spans="1:68" ht="14.25" customHeight="1" x14ac:dyDescent="0.25">
      <c r="A308" s="398" t="s">
        <v>66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3"/>
      <c r="AB308" s="383"/>
      <c r="AC308" s="383"/>
    </row>
    <row r="309" spans="1:68" ht="27" customHeight="1" x14ac:dyDescent="0.25">
      <c r="A309" s="55" t="s">
        <v>474</v>
      </c>
      <c r="B309" s="55" t="s">
        <v>475</v>
      </c>
      <c r="C309" s="32">
        <v>4301051284</v>
      </c>
      <c r="D309" s="402">
        <v>4607091384352</v>
      </c>
      <c r="E309" s="403"/>
      <c r="F309" s="386">
        <v>0.6</v>
      </c>
      <c r="G309" s="33">
        <v>4</v>
      </c>
      <c r="H309" s="386">
        <v>2.4</v>
      </c>
      <c r="I309" s="386">
        <v>2.6459999999999999</v>
      </c>
      <c r="J309" s="33">
        <v>132</v>
      </c>
      <c r="K309" s="33" t="s">
        <v>94</v>
      </c>
      <c r="L309" s="33"/>
      <c r="M309" s="34" t="s">
        <v>95</v>
      </c>
      <c r="N309" s="34"/>
      <c r="O309" s="33">
        <v>45</v>
      </c>
      <c r="P309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392"/>
      <c r="R309" s="392"/>
      <c r="S309" s="392"/>
      <c r="T309" s="393"/>
      <c r="U309" s="35"/>
      <c r="V309" s="35"/>
      <c r="W309" s="36" t="s">
        <v>71</v>
      </c>
      <c r="X309" s="387">
        <v>0</v>
      </c>
      <c r="Y309" s="388">
        <f>IFERROR(IF(X309="",0,CEILING((X309/$H309),1)*$H309),"")</f>
        <v>0</v>
      </c>
      <c r="Z309" s="37" t="str">
        <f>IFERROR(IF(Y309=0,"",ROUNDUP(Y309/H309,0)*0.00902),"")</f>
        <v/>
      </c>
      <c r="AA309" s="57"/>
      <c r="AB309" s="58"/>
      <c r="AC309" s="336" t="s">
        <v>476</v>
      </c>
      <c r="AG309" s="65"/>
      <c r="AJ309" s="69"/>
      <c r="AK309" s="69">
        <v>0</v>
      </c>
      <c r="BB309" s="337" t="s">
        <v>1</v>
      </c>
      <c r="BM309" s="65">
        <f>IFERROR(X309*I309/H309,"0")</f>
        <v>0</v>
      </c>
      <c r="BN309" s="65">
        <f>IFERROR(Y309*I309/H309,"0")</f>
        <v>0</v>
      </c>
      <c r="BO309" s="65">
        <f>IFERROR(1/J309*(X309/H309),"0")</f>
        <v>0</v>
      </c>
      <c r="BP309" s="65">
        <f>IFERROR(1/J309*(Y309/H309),"0")</f>
        <v>0</v>
      </c>
    </row>
    <row r="310" spans="1:68" ht="27" customHeight="1" x14ac:dyDescent="0.25">
      <c r="A310" s="55" t="s">
        <v>477</v>
      </c>
      <c r="B310" s="55" t="s">
        <v>478</v>
      </c>
      <c r="C310" s="32">
        <v>4301051431</v>
      </c>
      <c r="D310" s="402">
        <v>4607091389654</v>
      </c>
      <c r="E310" s="403"/>
      <c r="F310" s="386">
        <v>0.33</v>
      </c>
      <c r="G310" s="33">
        <v>6</v>
      </c>
      <c r="H310" s="386">
        <v>1.98</v>
      </c>
      <c r="I310" s="386">
        <v>2.238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45</v>
      </c>
      <c r="P310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392"/>
      <c r="R310" s="392"/>
      <c r="S310" s="392"/>
      <c r="T310" s="393"/>
      <c r="U310" s="35"/>
      <c r="V310" s="35"/>
      <c r="W310" s="36" t="s">
        <v>71</v>
      </c>
      <c r="X310" s="387">
        <v>0</v>
      </c>
      <c r="Y310" s="388">
        <f>IFERROR(IF(X310="",0,CEILING((X310/$H310),1)*$H310),"")</f>
        <v>0</v>
      </c>
      <c r="Z310" s="37" t="str">
        <f>IFERROR(IF(Y310=0,"",ROUNDUP(Y310/H310,0)*0.00651),"")</f>
        <v/>
      </c>
      <c r="AA310" s="57"/>
      <c r="AB310" s="58"/>
      <c r="AC310" s="338" t="s">
        <v>479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x14ac:dyDescent="0.2">
      <c r="A311" s="40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09"/>
      <c r="P311" s="404" t="s">
        <v>76</v>
      </c>
      <c r="Q311" s="405"/>
      <c r="R311" s="405"/>
      <c r="S311" s="405"/>
      <c r="T311" s="405"/>
      <c r="U311" s="405"/>
      <c r="V311" s="406"/>
      <c r="W311" s="38" t="s">
        <v>77</v>
      </c>
      <c r="X311" s="389">
        <f>IFERROR(X309/H309,"0")+IFERROR(X310/H310,"0")</f>
        <v>0</v>
      </c>
      <c r="Y311" s="389">
        <f>IFERROR(Y309/H309,"0")+IFERROR(Y310/H310,"0")</f>
        <v>0</v>
      </c>
      <c r="Z311" s="389">
        <f>IFERROR(IF(Z309="",0,Z309),"0")+IFERROR(IF(Z310="",0,Z310),"0")</f>
        <v>0</v>
      </c>
      <c r="AA311" s="390"/>
      <c r="AB311" s="390"/>
      <c r="AC311" s="390"/>
    </row>
    <row r="312" spans="1:68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409"/>
      <c r="P312" s="404" t="s">
        <v>76</v>
      </c>
      <c r="Q312" s="405"/>
      <c r="R312" s="405"/>
      <c r="S312" s="405"/>
      <c r="T312" s="405"/>
      <c r="U312" s="405"/>
      <c r="V312" s="406"/>
      <c r="W312" s="38" t="s">
        <v>71</v>
      </c>
      <c r="X312" s="389">
        <f>IFERROR(SUM(X309:X310),"0")</f>
        <v>0</v>
      </c>
      <c r="Y312" s="389">
        <f>IFERROR(SUM(Y309:Y310),"0")</f>
        <v>0</v>
      </c>
      <c r="Z312" s="38"/>
      <c r="AA312" s="390"/>
      <c r="AB312" s="390"/>
      <c r="AC312" s="390"/>
    </row>
    <row r="313" spans="1:68" ht="16.5" customHeight="1" x14ac:dyDescent="0.25">
      <c r="A313" s="424" t="s">
        <v>480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99"/>
      <c r="AA313" s="382"/>
      <c r="AB313" s="382"/>
      <c r="AC313" s="382"/>
    </row>
    <row r="314" spans="1:68" ht="14.25" customHeight="1" x14ac:dyDescent="0.25">
      <c r="A314" s="398" t="s">
        <v>117</v>
      </c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399"/>
      <c r="O314" s="399"/>
      <c r="P314" s="399"/>
      <c r="Q314" s="399"/>
      <c r="R314" s="399"/>
      <c r="S314" s="399"/>
      <c r="T314" s="399"/>
      <c r="U314" s="399"/>
      <c r="V314" s="399"/>
      <c r="W314" s="399"/>
      <c r="X314" s="399"/>
      <c r="Y314" s="399"/>
      <c r="Z314" s="399"/>
      <c r="AA314" s="383"/>
      <c r="AB314" s="383"/>
      <c r="AC314" s="383"/>
    </row>
    <row r="315" spans="1:68" ht="27" customHeight="1" x14ac:dyDescent="0.25">
      <c r="A315" s="55" t="s">
        <v>481</v>
      </c>
      <c r="B315" s="55" t="s">
        <v>482</v>
      </c>
      <c r="C315" s="32">
        <v>4301020319</v>
      </c>
      <c r="D315" s="402">
        <v>4680115885240</v>
      </c>
      <c r="E315" s="403"/>
      <c r="F315" s="386">
        <v>0.35</v>
      </c>
      <c r="G315" s="33">
        <v>6</v>
      </c>
      <c r="H315" s="386">
        <v>2.1</v>
      </c>
      <c r="I315" s="386">
        <v>2.31</v>
      </c>
      <c r="J315" s="33">
        <v>182</v>
      </c>
      <c r="K315" s="33" t="s">
        <v>69</v>
      </c>
      <c r="L315" s="33"/>
      <c r="M315" s="34" t="s">
        <v>70</v>
      </c>
      <c r="N315" s="34"/>
      <c r="O315" s="33">
        <v>40</v>
      </c>
      <c r="P315" s="39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392"/>
      <c r="R315" s="392"/>
      <c r="S315" s="392"/>
      <c r="T315" s="393"/>
      <c r="U315" s="35"/>
      <c r="V315" s="35"/>
      <c r="W315" s="36" t="s">
        <v>71</v>
      </c>
      <c r="X315" s="387">
        <v>0</v>
      </c>
      <c r="Y315" s="388">
        <f>IFERROR(IF(X315="",0,CEILING((X315/$H315),1)*$H315),"")</f>
        <v>0</v>
      </c>
      <c r="Z315" s="37" t="str">
        <f>IFERROR(IF(Y315=0,"",ROUNDUP(Y315/H315,0)*0.00651),"")</f>
        <v/>
      </c>
      <c r="AA315" s="57"/>
      <c r="AB315" s="58"/>
      <c r="AC315" s="340" t="s">
        <v>483</v>
      </c>
      <c r="AG315" s="65"/>
      <c r="AJ315" s="69"/>
      <c r="AK315" s="69">
        <v>0</v>
      </c>
      <c r="BB315" s="341" t="s">
        <v>1</v>
      </c>
      <c r="BM315" s="65">
        <f>IFERROR(X315*I315/H315,"0")</f>
        <v>0</v>
      </c>
      <c r="BN315" s="65">
        <f>IFERROR(Y315*I315/H315,"0")</f>
        <v>0</v>
      </c>
      <c r="BO315" s="65">
        <f>IFERROR(1/J315*(X315/H315),"0")</f>
        <v>0</v>
      </c>
      <c r="BP315" s="65">
        <f>IFERROR(1/J315*(Y315/H315),"0")</f>
        <v>0</v>
      </c>
    </row>
    <row r="316" spans="1:68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09"/>
      <c r="P316" s="404" t="s">
        <v>76</v>
      </c>
      <c r="Q316" s="405"/>
      <c r="R316" s="405"/>
      <c r="S316" s="405"/>
      <c r="T316" s="405"/>
      <c r="U316" s="405"/>
      <c r="V316" s="406"/>
      <c r="W316" s="38" t="s">
        <v>77</v>
      </c>
      <c r="X316" s="389">
        <f>IFERROR(X315/H315,"0")</f>
        <v>0</v>
      </c>
      <c r="Y316" s="389">
        <f>IFERROR(Y315/H315,"0")</f>
        <v>0</v>
      </c>
      <c r="Z316" s="389">
        <f>IFERROR(IF(Z315="",0,Z315),"0")</f>
        <v>0</v>
      </c>
      <c r="AA316" s="390"/>
      <c r="AB316" s="390"/>
      <c r="AC316" s="390"/>
    </row>
    <row r="317" spans="1:68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9"/>
      <c r="P317" s="404" t="s">
        <v>76</v>
      </c>
      <c r="Q317" s="405"/>
      <c r="R317" s="405"/>
      <c r="S317" s="405"/>
      <c r="T317" s="405"/>
      <c r="U317" s="405"/>
      <c r="V317" s="406"/>
      <c r="W317" s="38" t="s">
        <v>71</v>
      </c>
      <c r="X317" s="389">
        <f>IFERROR(SUM(X315:X315),"0")</f>
        <v>0</v>
      </c>
      <c r="Y317" s="389">
        <f>IFERROR(SUM(Y315:Y315),"0")</f>
        <v>0</v>
      </c>
      <c r="Z317" s="38"/>
      <c r="AA317" s="390"/>
      <c r="AB317" s="390"/>
      <c r="AC317" s="390"/>
    </row>
    <row r="318" spans="1:68" ht="14.25" customHeight="1" x14ac:dyDescent="0.25">
      <c r="A318" s="398" t="s">
        <v>181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3"/>
      <c r="AB318" s="383"/>
      <c r="AC318" s="383"/>
    </row>
    <row r="319" spans="1:68" ht="27" customHeight="1" x14ac:dyDescent="0.25">
      <c r="A319" s="55" t="s">
        <v>484</v>
      </c>
      <c r="B319" s="55" t="s">
        <v>485</v>
      </c>
      <c r="C319" s="32">
        <v>4301031403</v>
      </c>
      <c r="D319" s="402">
        <v>4680115886094</v>
      </c>
      <c r="E319" s="403"/>
      <c r="F319" s="386">
        <v>0.9</v>
      </c>
      <c r="G319" s="33">
        <v>6</v>
      </c>
      <c r="H319" s="386">
        <v>5.4</v>
      </c>
      <c r="I319" s="386">
        <v>5.61</v>
      </c>
      <c r="J319" s="33">
        <v>132</v>
      </c>
      <c r="K319" s="33" t="s">
        <v>94</v>
      </c>
      <c r="L319" s="33"/>
      <c r="M319" s="34" t="s">
        <v>90</v>
      </c>
      <c r="N319" s="34"/>
      <c r="O319" s="33">
        <v>50</v>
      </c>
      <c r="P319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392"/>
      <c r="R319" s="392"/>
      <c r="S319" s="392"/>
      <c r="T319" s="393"/>
      <c r="U319" s="35"/>
      <c r="V319" s="35"/>
      <c r="W319" s="36" t="s">
        <v>71</v>
      </c>
      <c r="X319" s="387">
        <v>0</v>
      </c>
      <c r="Y319" s="38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42" t="s">
        <v>486</v>
      </c>
      <c r="AG319" s="65"/>
      <c r="AJ319" s="69"/>
      <c r="AK319" s="69">
        <v>0</v>
      </c>
      <c r="BB319" s="343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399"/>
      <c r="O320" s="409"/>
      <c r="P320" s="404" t="s">
        <v>76</v>
      </c>
      <c r="Q320" s="405"/>
      <c r="R320" s="405"/>
      <c r="S320" s="405"/>
      <c r="T320" s="405"/>
      <c r="U320" s="405"/>
      <c r="V320" s="406"/>
      <c r="W320" s="38" t="s">
        <v>77</v>
      </c>
      <c r="X320" s="389">
        <f>IFERROR(X319/H319,"0")</f>
        <v>0</v>
      </c>
      <c r="Y320" s="389">
        <f>IFERROR(Y319/H319,"0")</f>
        <v>0</v>
      </c>
      <c r="Z320" s="389">
        <f>IFERROR(IF(Z319="",0,Z319),"0")</f>
        <v>0</v>
      </c>
      <c r="AA320" s="390"/>
      <c r="AB320" s="390"/>
      <c r="AC320" s="390"/>
    </row>
    <row r="321" spans="1:68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409"/>
      <c r="P321" s="404" t="s">
        <v>76</v>
      </c>
      <c r="Q321" s="405"/>
      <c r="R321" s="405"/>
      <c r="S321" s="405"/>
      <c r="T321" s="405"/>
      <c r="U321" s="405"/>
      <c r="V321" s="406"/>
      <c r="W321" s="38" t="s">
        <v>71</v>
      </c>
      <c r="X321" s="389">
        <f>IFERROR(SUM(X319:X319),"0")</f>
        <v>0</v>
      </c>
      <c r="Y321" s="389">
        <f>IFERROR(SUM(Y319:Y319),"0")</f>
        <v>0</v>
      </c>
      <c r="Z321" s="38"/>
      <c r="AA321" s="390"/>
      <c r="AB321" s="390"/>
      <c r="AC321" s="390"/>
    </row>
    <row r="322" spans="1:68" ht="27.75" customHeight="1" x14ac:dyDescent="0.2">
      <c r="A322" s="505" t="s">
        <v>487</v>
      </c>
      <c r="B322" s="506"/>
      <c r="C322" s="506"/>
      <c r="D322" s="506"/>
      <c r="E322" s="506"/>
      <c r="F322" s="506"/>
      <c r="G322" s="506"/>
      <c r="H322" s="506"/>
      <c r="I322" s="506"/>
      <c r="J322" s="506"/>
      <c r="K322" s="506"/>
      <c r="L322" s="506"/>
      <c r="M322" s="506"/>
      <c r="N322" s="506"/>
      <c r="O322" s="506"/>
      <c r="P322" s="506"/>
      <c r="Q322" s="506"/>
      <c r="R322" s="506"/>
      <c r="S322" s="506"/>
      <c r="T322" s="506"/>
      <c r="U322" s="506"/>
      <c r="V322" s="506"/>
      <c r="W322" s="506"/>
      <c r="X322" s="506"/>
      <c r="Y322" s="506"/>
      <c r="Z322" s="506"/>
      <c r="AA322" s="49"/>
      <c r="AB322" s="49"/>
      <c r="AC322" s="49"/>
    </row>
    <row r="323" spans="1:68" ht="16.5" customHeight="1" x14ac:dyDescent="0.25">
      <c r="A323" s="424" t="s">
        <v>487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99"/>
      <c r="AA323" s="382"/>
      <c r="AB323" s="382"/>
      <c r="AC323" s="382"/>
    </row>
    <row r="324" spans="1:68" ht="14.25" customHeight="1" x14ac:dyDescent="0.25">
      <c r="A324" s="398" t="s">
        <v>86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99"/>
      <c r="AA324" s="383"/>
      <c r="AB324" s="383"/>
      <c r="AC324" s="383"/>
    </row>
    <row r="325" spans="1:68" ht="27" customHeight="1" x14ac:dyDescent="0.25">
      <c r="A325" s="55" t="s">
        <v>488</v>
      </c>
      <c r="B325" s="55" t="s">
        <v>489</v>
      </c>
      <c r="C325" s="32">
        <v>4301011795</v>
      </c>
      <c r="D325" s="402">
        <v>4607091389067</v>
      </c>
      <c r="E325" s="403"/>
      <c r="F325" s="386">
        <v>0.88</v>
      </c>
      <c r="G325" s="33">
        <v>6</v>
      </c>
      <c r="H325" s="386">
        <v>5.28</v>
      </c>
      <c r="I325" s="386">
        <v>5.64</v>
      </c>
      <c r="J325" s="33">
        <v>104</v>
      </c>
      <c r="K325" s="33" t="s">
        <v>89</v>
      </c>
      <c r="L325" s="33"/>
      <c r="M325" s="34" t="s">
        <v>90</v>
      </c>
      <c r="N325" s="34"/>
      <c r="O325" s="33">
        <v>60</v>
      </c>
      <c r="P325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392"/>
      <c r="R325" s="392"/>
      <c r="S325" s="392"/>
      <c r="T325" s="393"/>
      <c r="U325" s="35"/>
      <c r="V325" s="35"/>
      <c r="W325" s="36" t="s">
        <v>71</v>
      </c>
      <c r="X325" s="387">
        <v>0</v>
      </c>
      <c r="Y325" s="388">
        <f t="shared" ref="Y325:Y332" si="30">IFERROR(IF(X325="",0,CEILING((X325/$H325),1)*$H325),"")</f>
        <v>0</v>
      </c>
      <c r="Z325" s="37" t="str">
        <f>IFERROR(IF(Y325=0,"",ROUNDUP(Y325/H325,0)*0.01196),"")</f>
        <v/>
      </c>
      <c r="AA325" s="57"/>
      <c r="AB325" s="58"/>
      <c r="AC325" s="344" t="s">
        <v>490</v>
      </c>
      <c r="AG325" s="65"/>
      <c r="AJ325" s="69"/>
      <c r="AK325" s="69">
        <v>0</v>
      </c>
      <c r="BB325" s="345" t="s">
        <v>1</v>
      </c>
      <c r="BM325" s="65">
        <f t="shared" ref="BM325:BM332" si="31">IFERROR(X325*I325/H325,"0")</f>
        <v>0</v>
      </c>
      <c r="BN325" s="65">
        <f t="shared" ref="BN325:BN332" si="32">IFERROR(Y325*I325/H325,"0")</f>
        <v>0</v>
      </c>
      <c r="BO325" s="65">
        <f t="shared" ref="BO325:BO332" si="33">IFERROR(1/J325*(X325/H325),"0")</f>
        <v>0</v>
      </c>
      <c r="BP325" s="65">
        <f t="shared" ref="BP325:BP332" si="34">IFERROR(1/J325*(Y325/H325),"0")</f>
        <v>0</v>
      </c>
    </row>
    <row r="326" spans="1:68" ht="27" customHeight="1" x14ac:dyDescent="0.25">
      <c r="A326" s="55" t="s">
        <v>491</v>
      </c>
      <c r="B326" s="55" t="s">
        <v>492</v>
      </c>
      <c r="C326" s="32">
        <v>4301011376</v>
      </c>
      <c r="D326" s="402">
        <v>4680115885226</v>
      </c>
      <c r="E326" s="403"/>
      <c r="F326" s="386">
        <v>0.88</v>
      </c>
      <c r="G326" s="33">
        <v>6</v>
      </c>
      <c r="H326" s="386">
        <v>5.28</v>
      </c>
      <c r="I326" s="386">
        <v>5.64</v>
      </c>
      <c r="J326" s="33">
        <v>104</v>
      </c>
      <c r="K326" s="33" t="s">
        <v>89</v>
      </c>
      <c r="L326" s="33"/>
      <c r="M326" s="34" t="s">
        <v>95</v>
      </c>
      <c r="N326" s="34"/>
      <c r="O326" s="33">
        <v>60</v>
      </c>
      <c r="P326" s="4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392"/>
      <c r="R326" s="392"/>
      <c r="S326" s="392"/>
      <c r="T326" s="393"/>
      <c r="U326" s="35"/>
      <c r="V326" s="35"/>
      <c r="W326" s="36" t="s">
        <v>71</v>
      </c>
      <c r="X326" s="387">
        <v>200</v>
      </c>
      <c r="Y326" s="388">
        <f t="shared" si="30"/>
        <v>200.64000000000001</v>
      </c>
      <c r="Z326" s="37">
        <f>IFERROR(IF(Y326=0,"",ROUNDUP(Y326/H326,0)*0.01196),"")</f>
        <v>0.45448</v>
      </c>
      <c r="AA326" s="57"/>
      <c r="AB326" s="58"/>
      <c r="AC326" s="346" t="s">
        <v>493</v>
      </c>
      <c r="AG326" s="65"/>
      <c r="AJ326" s="69"/>
      <c r="AK326" s="69">
        <v>0</v>
      </c>
      <c r="BB326" s="347" t="s">
        <v>1</v>
      </c>
      <c r="BM326" s="65">
        <f t="shared" si="31"/>
        <v>213.63636363636363</v>
      </c>
      <c r="BN326" s="65">
        <f t="shared" si="32"/>
        <v>214.32</v>
      </c>
      <c r="BO326" s="65">
        <f t="shared" si="33"/>
        <v>0.36421911421911418</v>
      </c>
      <c r="BP326" s="65">
        <f t="shared" si="34"/>
        <v>0.36538461538461542</v>
      </c>
    </row>
    <row r="327" spans="1:68" ht="16.5" customHeight="1" x14ac:dyDescent="0.25">
      <c r="A327" s="55" t="s">
        <v>494</v>
      </c>
      <c r="B327" s="55" t="s">
        <v>495</v>
      </c>
      <c r="C327" s="32">
        <v>4301011774</v>
      </c>
      <c r="D327" s="402">
        <v>4680115884502</v>
      </c>
      <c r="E327" s="403"/>
      <c r="F327" s="386">
        <v>0.88</v>
      </c>
      <c r="G327" s="33">
        <v>6</v>
      </c>
      <c r="H327" s="386">
        <v>5.28</v>
      </c>
      <c r="I327" s="386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392"/>
      <c r="R327" s="392"/>
      <c r="S327" s="392"/>
      <c r="T327" s="393"/>
      <c r="U327" s="35"/>
      <c r="V327" s="35"/>
      <c r="W327" s="36" t="s">
        <v>71</v>
      </c>
      <c r="X327" s="387">
        <v>0</v>
      </c>
      <c r="Y327" s="388">
        <f t="shared" si="30"/>
        <v>0</v>
      </c>
      <c r="Z327" s="37" t="str">
        <f>IFERROR(IF(Y327=0,"",ROUNDUP(Y327/H327,0)*0.01196),"")</f>
        <v/>
      </c>
      <c r="AA327" s="57"/>
      <c r="AB327" s="58"/>
      <c r="AC327" s="348" t="s">
        <v>496</v>
      </c>
      <c r="AG327" s="65"/>
      <c r="AJ327" s="69"/>
      <c r="AK327" s="69">
        <v>0</v>
      </c>
      <c r="BB327" s="349" t="s">
        <v>1</v>
      </c>
      <c r="BM327" s="65">
        <f t="shared" si="31"/>
        <v>0</v>
      </c>
      <c r="BN327" s="65">
        <f t="shared" si="32"/>
        <v>0</v>
      </c>
      <c r="BO327" s="65">
        <f t="shared" si="33"/>
        <v>0</v>
      </c>
      <c r="BP327" s="65">
        <f t="shared" si="34"/>
        <v>0</v>
      </c>
    </row>
    <row r="328" spans="1:68" ht="27" customHeight="1" x14ac:dyDescent="0.25">
      <c r="A328" s="55" t="s">
        <v>497</v>
      </c>
      <c r="B328" s="55" t="s">
        <v>498</v>
      </c>
      <c r="C328" s="32">
        <v>4301011771</v>
      </c>
      <c r="D328" s="402">
        <v>4607091389104</v>
      </c>
      <c r="E328" s="403"/>
      <c r="F328" s="386">
        <v>0.88</v>
      </c>
      <c r="G328" s="33">
        <v>6</v>
      </c>
      <c r="H328" s="386">
        <v>5.28</v>
      </c>
      <c r="I328" s="38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392"/>
      <c r="R328" s="392"/>
      <c r="S328" s="392"/>
      <c r="T328" s="393"/>
      <c r="U328" s="35"/>
      <c r="V328" s="35"/>
      <c r="W328" s="36" t="s">
        <v>71</v>
      </c>
      <c r="X328" s="387">
        <v>0</v>
      </c>
      <c r="Y328" s="38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499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16.5" customHeight="1" x14ac:dyDescent="0.25">
      <c r="A329" s="55" t="s">
        <v>500</v>
      </c>
      <c r="B329" s="55" t="s">
        <v>501</v>
      </c>
      <c r="C329" s="32">
        <v>4301011799</v>
      </c>
      <c r="D329" s="402">
        <v>4680115884519</v>
      </c>
      <c r="E329" s="403"/>
      <c r="F329" s="386">
        <v>0.88</v>
      </c>
      <c r="G329" s="33">
        <v>6</v>
      </c>
      <c r="H329" s="386">
        <v>5.28</v>
      </c>
      <c r="I329" s="386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392"/>
      <c r="R329" s="392"/>
      <c r="S329" s="392"/>
      <c r="T329" s="393"/>
      <c r="U329" s="35"/>
      <c r="V329" s="35"/>
      <c r="W329" s="36" t="s">
        <v>71</v>
      </c>
      <c r="X329" s="387">
        <v>0</v>
      </c>
      <c r="Y329" s="38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502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503</v>
      </c>
      <c r="B330" s="55" t="s">
        <v>504</v>
      </c>
      <c r="C330" s="32">
        <v>4301012035</v>
      </c>
      <c r="D330" s="402">
        <v>4680115880603</v>
      </c>
      <c r="E330" s="403"/>
      <c r="F330" s="386">
        <v>0.6</v>
      </c>
      <c r="G330" s="33">
        <v>8</v>
      </c>
      <c r="H330" s="386">
        <v>4.8</v>
      </c>
      <c r="I330" s="386">
        <v>6.93</v>
      </c>
      <c r="J330" s="33">
        <v>132</v>
      </c>
      <c r="K330" s="33" t="s">
        <v>94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392"/>
      <c r="R330" s="392"/>
      <c r="S330" s="392"/>
      <c r="T330" s="393"/>
      <c r="U330" s="35"/>
      <c r="V330" s="35"/>
      <c r="W330" s="36" t="s">
        <v>71</v>
      </c>
      <c r="X330" s="387">
        <v>0</v>
      </c>
      <c r="Y330" s="388">
        <f t="shared" si="30"/>
        <v>0</v>
      </c>
      <c r="Z330" s="37" t="str">
        <f>IFERROR(IF(Y330=0,"",ROUNDUP(Y330/H330,0)*0.00902),"")</f>
        <v/>
      </c>
      <c r="AA330" s="57"/>
      <c r="AB330" s="58"/>
      <c r="AC330" s="354" t="s">
        <v>490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4301012036</v>
      </c>
      <c r="D331" s="402">
        <v>4680115882782</v>
      </c>
      <c r="E331" s="403"/>
      <c r="F331" s="386">
        <v>0.6</v>
      </c>
      <c r="G331" s="33">
        <v>8</v>
      </c>
      <c r="H331" s="386">
        <v>4.8</v>
      </c>
      <c r="I331" s="386">
        <v>6.96</v>
      </c>
      <c r="J331" s="33">
        <v>120</v>
      </c>
      <c r="K331" s="33" t="s">
        <v>94</v>
      </c>
      <c r="L331" s="33"/>
      <c r="M331" s="34" t="s">
        <v>90</v>
      </c>
      <c r="N331" s="34"/>
      <c r="O331" s="33">
        <v>60</v>
      </c>
      <c r="P331" s="4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392"/>
      <c r="R331" s="392"/>
      <c r="S331" s="392"/>
      <c r="T331" s="393"/>
      <c r="U331" s="35"/>
      <c r="V331" s="35"/>
      <c r="W331" s="36" t="s">
        <v>71</v>
      </c>
      <c r="X331" s="387">
        <v>0</v>
      </c>
      <c r="Y331" s="388">
        <f t="shared" si="30"/>
        <v>0</v>
      </c>
      <c r="Z331" s="37" t="str">
        <f>IFERROR(IF(Y331=0,"",ROUNDUP(Y331/H331,0)*0.00937),"")</f>
        <v/>
      </c>
      <c r="AA331" s="57"/>
      <c r="AB331" s="58"/>
      <c r="AC331" s="356" t="s">
        <v>507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508</v>
      </c>
      <c r="B332" s="55" t="s">
        <v>509</v>
      </c>
      <c r="C332" s="32">
        <v>4301012034</v>
      </c>
      <c r="D332" s="402">
        <v>4607091389982</v>
      </c>
      <c r="E332" s="403"/>
      <c r="F332" s="386">
        <v>0.6</v>
      </c>
      <c r="G332" s="33">
        <v>8</v>
      </c>
      <c r="H332" s="386">
        <v>4.8</v>
      </c>
      <c r="I332" s="386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392"/>
      <c r="R332" s="392"/>
      <c r="S332" s="392"/>
      <c r="T332" s="393"/>
      <c r="U332" s="35"/>
      <c r="V332" s="35"/>
      <c r="W332" s="36" t="s">
        <v>71</v>
      </c>
      <c r="X332" s="387">
        <v>0</v>
      </c>
      <c r="Y332" s="388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499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x14ac:dyDescent="0.2">
      <c r="A333" s="40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9"/>
      <c r="P333" s="404" t="s">
        <v>76</v>
      </c>
      <c r="Q333" s="405"/>
      <c r="R333" s="405"/>
      <c r="S333" s="405"/>
      <c r="T333" s="405"/>
      <c r="U333" s="405"/>
      <c r="V333" s="406"/>
      <c r="W333" s="38" t="s">
        <v>77</v>
      </c>
      <c r="X333" s="389">
        <f>IFERROR(X325/H325,"0")+IFERROR(X326/H326,"0")+IFERROR(X327/H327,"0")+IFERROR(X328/H328,"0")+IFERROR(X329/H329,"0")+IFERROR(X330/H330,"0")+IFERROR(X331/H331,"0")+IFERROR(X332/H332,"0")</f>
        <v>37.878787878787875</v>
      </c>
      <c r="Y333" s="389">
        <f>IFERROR(Y325/H325,"0")+IFERROR(Y326/H326,"0")+IFERROR(Y327/H327,"0")+IFERROR(Y328/H328,"0")+IFERROR(Y329/H329,"0")+IFERROR(Y330/H330,"0")+IFERROR(Y331/H331,"0")+IFERROR(Y332/H332,"0")</f>
        <v>38</v>
      </c>
      <c r="Z333" s="389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>0.45448</v>
      </c>
      <c r="AA333" s="390"/>
      <c r="AB333" s="390"/>
      <c r="AC333" s="390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9"/>
      <c r="P334" s="404" t="s">
        <v>76</v>
      </c>
      <c r="Q334" s="405"/>
      <c r="R334" s="405"/>
      <c r="S334" s="405"/>
      <c r="T334" s="405"/>
      <c r="U334" s="405"/>
      <c r="V334" s="406"/>
      <c r="W334" s="38" t="s">
        <v>71</v>
      </c>
      <c r="X334" s="389">
        <f>IFERROR(SUM(X325:X332),"0")</f>
        <v>200</v>
      </c>
      <c r="Y334" s="389">
        <f>IFERROR(SUM(Y325:Y332),"0")</f>
        <v>200.64000000000001</v>
      </c>
      <c r="Z334" s="38"/>
      <c r="AA334" s="390"/>
      <c r="AB334" s="390"/>
      <c r="AC334" s="390"/>
    </row>
    <row r="335" spans="1:68" ht="14.25" customHeight="1" x14ac:dyDescent="0.25">
      <c r="A335" s="398" t="s">
        <v>117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83"/>
      <c r="AB335" s="383"/>
      <c r="AC335" s="383"/>
    </row>
    <row r="336" spans="1:68" ht="16.5" customHeight="1" x14ac:dyDescent="0.25">
      <c r="A336" s="55" t="s">
        <v>510</v>
      </c>
      <c r="B336" s="55" t="s">
        <v>511</v>
      </c>
      <c r="C336" s="32">
        <v>4301020334</v>
      </c>
      <c r="D336" s="402">
        <v>4607091388930</v>
      </c>
      <c r="E336" s="403"/>
      <c r="F336" s="386">
        <v>0.88</v>
      </c>
      <c r="G336" s="33">
        <v>6</v>
      </c>
      <c r="H336" s="386">
        <v>5.28</v>
      </c>
      <c r="I336" s="386">
        <v>5.64</v>
      </c>
      <c r="J336" s="33">
        <v>104</v>
      </c>
      <c r="K336" s="33" t="s">
        <v>89</v>
      </c>
      <c r="L336" s="33"/>
      <c r="M336" s="34" t="s">
        <v>95</v>
      </c>
      <c r="N336" s="34"/>
      <c r="O336" s="33">
        <v>70</v>
      </c>
      <c r="P336" s="6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6" s="392"/>
      <c r="R336" s="392"/>
      <c r="S336" s="392"/>
      <c r="T336" s="393"/>
      <c r="U336" s="35"/>
      <c r="V336" s="35"/>
      <c r="W336" s="36" t="s">
        <v>71</v>
      </c>
      <c r="X336" s="387">
        <v>200</v>
      </c>
      <c r="Y336" s="388">
        <f>IFERROR(IF(X336="",0,CEILING((X336/$H336),1)*$H336),"")</f>
        <v>200.64000000000001</v>
      </c>
      <c r="Z336" s="37">
        <f>IFERROR(IF(Y336=0,"",ROUNDUP(Y336/H336,0)*0.01196),"")</f>
        <v>0.45448</v>
      </c>
      <c r="AA336" s="57"/>
      <c r="AB336" s="58"/>
      <c r="AC336" s="360" t="s">
        <v>512</v>
      </c>
      <c r="AG336" s="65"/>
      <c r="AJ336" s="69"/>
      <c r="AK336" s="69">
        <v>0</v>
      </c>
      <c r="BB336" s="361" t="s">
        <v>1</v>
      </c>
      <c r="BM336" s="65">
        <f>IFERROR(X336*I336/H336,"0")</f>
        <v>213.63636363636363</v>
      </c>
      <c r="BN336" s="65">
        <f>IFERROR(Y336*I336/H336,"0")</f>
        <v>214.32</v>
      </c>
      <c r="BO336" s="65">
        <f>IFERROR(1/J336*(X336/H336),"0")</f>
        <v>0.36421911421911418</v>
      </c>
      <c r="BP336" s="65">
        <f>IFERROR(1/J336*(Y336/H336),"0")</f>
        <v>0.36538461538461542</v>
      </c>
    </row>
    <row r="337" spans="1:68" ht="16.5" customHeight="1" x14ac:dyDescent="0.25">
      <c r="A337" s="55" t="s">
        <v>513</v>
      </c>
      <c r="B337" s="55" t="s">
        <v>514</v>
      </c>
      <c r="C337" s="32">
        <v>4301020385</v>
      </c>
      <c r="D337" s="402">
        <v>4680115880054</v>
      </c>
      <c r="E337" s="403"/>
      <c r="F337" s="386">
        <v>0.6</v>
      </c>
      <c r="G337" s="33">
        <v>8</v>
      </c>
      <c r="H337" s="386">
        <v>4.8</v>
      </c>
      <c r="I337" s="386">
        <v>6.93</v>
      </c>
      <c r="J337" s="33">
        <v>132</v>
      </c>
      <c r="K337" s="33" t="s">
        <v>94</v>
      </c>
      <c r="L337" s="33"/>
      <c r="M337" s="34" t="s">
        <v>90</v>
      </c>
      <c r="N337" s="34"/>
      <c r="O337" s="33">
        <v>70</v>
      </c>
      <c r="P337" s="4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7" s="392"/>
      <c r="R337" s="392"/>
      <c r="S337" s="392"/>
      <c r="T337" s="393"/>
      <c r="U337" s="35"/>
      <c r="V337" s="35"/>
      <c r="W337" s="36" t="s">
        <v>71</v>
      </c>
      <c r="X337" s="387">
        <v>0</v>
      </c>
      <c r="Y337" s="38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62" t="s">
        <v>512</v>
      </c>
      <c r="AG337" s="65"/>
      <c r="AJ337" s="69"/>
      <c r="AK337" s="69">
        <v>0</v>
      </c>
      <c r="BB337" s="36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x14ac:dyDescent="0.2">
      <c r="A338" s="408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409"/>
      <c r="P338" s="404" t="s">
        <v>76</v>
      </c>
      <c r="Q338" s="405"/>
      <c r="R338" s="405"/>
      <c r="S338" s="405"/>
      <c r="T338" s="405"/>
      <c r="U338" s="405"/>
      <c r="V338" s="406"/>
      <c r="W338" s="38" t="s">
        <v>77</v>
      </c>
      <c r="X338" s="389">
        <f>IFERROR(X336/H336,"0")+IFERROR(X337/H337,"0")</f>
        <v>37.878787878787875</v>
      </c>
      <c r="Y338" s="389">
        <f>IFERROR(Y336/H336,"0")+IFERROR(Y337/H337,"0")</f>
        <v>38</v>
      </c>
      <c r="Z338" s="389">
        <f>IFERROR(IF(Z336="",0,Z336),"0")+IFERROR(IF(Z337="",0,Z337),"0")</f>
        <v>0.45448</v>
      </c>
      <c r="AA338" s="390"/>
      <c r="AB338" s="390"/>
      <c r="AC338" s="390"/>
    </row>
    <row r="339" spans="1:68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9"/>
      <c r="P339" s="404" t="s">
        <v>76</v>
      </c>
      <c r="Q339" s="405"/>
      <c r="R339" s="405"/>
      <c r="S339" s="405"/>
      <c r="T339" s="405"/>
      <c r="U339" s="405"/>
      <c r="V339" s="406"/>
      <c r="W339" s="38" t="s">
        <v>71</v>
      </c>
      <c r="X339" s="389">
        <f>IFERROR(SUM(X336:X337),"0")</f>
        <v>200</v>
      </c>
      <c r="Y339" s="389">
        <f>IFERROR(SUM(Y336:Y337),"0")</f>
        <v>200.64000000000001</v>
      </c>
      <c r="Z339" s="38"/>
      <c r="AA339" s="390"/>
      <c r="AB339" s="390"/>
      <c r="AC339" s="390"/>
    </row>
    <row r="340" spans="1:68" ht="14.25" customHeight="1" x14ac:dyDescent="0.25">
      <c r="A340" s="398" t="s">
        <v>181</v>
      </c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399"/>
      <c r="P340" s="399"/>
      <c r="Q340" s="399"/>
      <c r="R340" s="399"/>
      <c r="S340" s="399"/>
      <c r="T340" s="399"/>
      <c r="U340" s="399"/>
      <c r="V340" s="399"/>
      <c r="W340" s="399"/>
      <c r="X340" s="399"/>
      <c r="Y340" s="399"/>
      <c r="Z340" s="399"/>
      <c r="AA340" s="383"/>
      <c r="AB340" s="383"/>
      <c r="AC340" s="383"/>
    </row>
    <row r="341" spans="1:68" ht="27" customHeight="1" x14ac:dyDescent="0.25">
      <c r="A341" s="55" t="s">
        <v>515</v>
      </c>
      <c r="B341" s="55" t="s">
        <v>516</v>
      </c>
      <c r="C341" s="32">
        <v>4301031349</v>
      </c>
      <c r="D341" s="402">
        <v>4680115883116</v>
      </c>
      <c r="E341" s="403"/>
      <c r="F341" s="386">
        <v>0.88</v>
      </c>
      <c r="G341" s="33">
        <v>6</v>
      </c>
      <c r="H341" s="386">
        <v>5.28</v>
      </c>
      <c r="I341" s="386">
        <v>5.64</v>
      </c>
      <c r="J341" s="33">
        <v>104</v>
      </c>
      <c r="K341" s="33" t="s">
        <v>89</v>
      </c>
      <c r="L341" s="33"/>
      <c r="M341" s="34" t="s">
        <v>90</v>
      </c>
      <c r="N341" s="34"/>
      <c r="O341" s="33">
        <v>70</v>
      </c>
      <c r="P341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1" s="392"/>
      <c r="R341" s="392"/>
      <c r="S341" s="392"/>
      <c r="T341" s="393"/>
      <c r="U341" s="35"/>
      <c r="V341" s="35"/>
      <c r="W341" s="36" t="s">
        <v>71</v>
      </c>
      <c r="X341" s="387">
        <v>0</v>
      </c>
      <c r="Y341" s="388">
        <f t="shared" ref="Y341:Y346" si="35">IFERROR(IF(X341="",0,CEILING((X341/$H341),1)*$H341),"")</f>
        <v>0</v>
      </c>
      <c r="Z341" s="37" t="str">
        <f>IFERROR(IF(Y341=0,"",ROUNDUP(Y341/H341,0)*0.01196),"")</f>
        <v/>
      </c>
      <c r="AA341" s="57"/>
      <c r="AB341" s="58"/>
      <c r="AC341" s="364" t="s">
        <v>517</v>
      </c>
      <c r="AG341" s="65"/>
      <c r="AJ341" s="69"/>
      <c r="AK341" s="69">
        <v>0</v>
      </c>
      <c r="BB341" s="365" t="s">
        <v>1</v>
      </c>
      <c r="BM341" s="65">
        <f t="shared" ref="BM341:BM346" si="36">IFERROR(X341*I341/H341,"0")</f>
        <v>0</v>
      </c>
      <c r="BN341" s="65">
        <f t="shared" ref="BN341:BN346" si="37">IFERROR(Y341*I341/H341,"0")</f>
        <v>0</v>
      </c>
      <c r="BO341" s="65">
        <f t="shared" ref="BO341:BO346" si="38">IFERROR(1/J341*(X341/H341),"0")</f>
        <v>0</v>
      </c>
      <c r="BP341" s="65">
        <f t="shared" ref="BP341:BP346" si="39">IFERROR(1/J341*(Y341/H341),"0")</f>
        <v>0</v>
      </c>
    </row>
    <row r="342" spans="1:68" ht="27" customHeight="1" x14ac:dyDescent="0.25">
      <c r="A342" s="55" t="s">
        <v>518</v>
      </c>
      <c r="B342" s="55" t="s">
        <v>519</v>
      </c>
      <c r="C342" s="32">
        <v>4301031350</v>
      </c>
      <c r="D342" s="402">
        <v>4680115883093</v>
      </c>
      <c r="E342" s="403"/>
      <c r="F342" s="386">
        <v>0.88</v>
      </c>
      <c r="G342" s="33">
        <v>6</v>
      </c>
      <c r="H342" s="386">
        <v>5.28</v>
      </c>
      <c r="I342" s="386">
        <v>5.64</v>
      </c>
      <c r="J342" s="33">
        <v>104</v>
      </c>
      <c r="K342" s="33" t="s">
        <v>89</v>
      </c>
      <c r="L342" s="33"/>
      <c r="M342" s="34" t="s">
        <v>70</v>
      </c>
      <c r="N342" s="34"/>
      <c r="O342" s="33">
        <v>70</v>
      </c>
      <c r="P342" s="61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2" s="392"/>
      <c r="R342" s="392"/>
      <c r="S342" s="392"/>
      <c r="T342" s="393"/>
      <c r="U342" s="35"/>
      <c r="V342" s="35"/>
      <c r="W342" s="36" t="s">
        <v>71</v>
      </c>
      <c r="X342" s="387">
        <v>100</v>
      </c>
      <c r="Y342" s="388">
        <f t="shared" si="35"/>
        <v>100.32000000000001</v>
      </c>
      <c r="Z342" s="37">
        <f>IFERROR(IF(Y342=0,"",ROUNDUP(Y342/H342,0)*0.01196),"")</f>
        <v>0.22724</v>
      </c>
      <c r="AA342" s="57"/>
      <c r="AB342" s="58"/>
      <c r="AC342" s="366" t="s">
        <v>520</v>
      </c>
      <c r="AG342" s="65"/>
      <c r="AJ342" s="69"/>
      <c r="AK342" s="69">
        <v>0</v>
      </c>
      <c r="BB342" s="367" t="s">
        <v>1</v>
      </c>
      <c r="BM342" s="65">
        <f t="shared" si="36"/>
        <v>106.81818181818181</v>
      </c>
      <c r="BN342" s="65">
        <f t="shared" si="37"/>
        <v>107.16</v>
      </c>
      <c r="BO342" s="65">
        <f t="shared" si="38"/>
        <v>0.18210955710955709</v>
      </c>
      <c r="BP342" s="65">
        <f t="shared" si="39"/>
        <v>0.18269230769230771</v>
      </c>
    </row>
    <row r="343" spans="1:68" ht="27" customHeight="1" x14ac:dyDescent="0.25">
      <c r="A343" s="55" t="s">
        <v>521</v>
      </c>
      <c r="B343" s="55" t="s">
        <v>522</v>
      </c>
      <c r="C343" s="32">
        <v>4301031353</v>
      </c>
      <c r="D343" s="402">
        <v>4680115883109</v>
      </c>
      <c r="E343" s="403"/>
      <c r="F343" s="386">
        <v>0.88</v>
      </c>
      <c r="G343" s="33">
        <v>6</v>
      </c>
      <c r="H343" s="386">
        <v>5.28</v>
      </c>
      <c r="I343" s="386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3" s="392"/>
      <c r="R343" s="392"/>
      <c r="S343" s="392"/>
      <c r="T343" s="393"/>
      <c r="U343" s="35"/>
      <c r="V343" s="35"/>
      <c r="W343" s="36" t="s">
        <v>71</v>
      </c>
      <c r="X343" s="387">
        <v>0</v>
      </c>
      <c r="Y343" s="388">
        <f t="shared" si="35"/>
        <v>0</v>
      </c>
      <c r="Z343" s="37" t="str">
        <f>IFERROR(IF(Y343=0,"",ROUNDUP(Y343/H343,0)*0.01196),"")</f>
        <v/>
      </c>
      <c r="AA343" s="57"/>
      <c r="AB343" s="58"/>
      <c r="AC343" s="368" t="s">
        <v>523</v>
      </c>
      <c r="AG343" s="65"/>
      <c r="AJ343" s="69"/>
      <c r="AK343" s="69">
        <v>0</v>
      </c>
      <c r="BB343" s="369" t="s">
        <v>1</v>
      </c>
      <c r="BM343" s="65">
        <f t="shared" si="36"/>
        <v>0</v>
      </c>
      <c r="BN343" s="65">
        <f t="shared" si="37"/>
        <v>0</v>
      </c>
      <c r="BO343" s="65">
        <f t="shared" si="38"/>
        <v>0</v>
      </c>
      <c r="BP343" s="65">
        <f t="shared" si="39"/>
        <v>0</v>
      </c>
    </row>
    <row r="344" spans="1:68" ht="27" customHeight="1" x14ac:dyDescent="0.25">
      <c r="A344" s="55" t="s">
        <v>524</v>
      </c>
      <c r="B344" s="55" t="s">
        <v>525</v>
      </c>
      <c r="C344" s="32">
        <v>4301031419</v>
      </c>
      <c r="D344" s="402">
        <v>4680115882072</v>
      </c>
      <c r="E344" s="403"/>
      <c r="F344" s="386">
        <v>0.6</v>
      </c>
      <c r="G344" s="33">
        <v>8</v>
      </c>
      <c r="H344" s="386">
        <v>4.8</v>
      </c>
      <c r="I344" s="386">
        <v>6.93</v>
      </c>
      <c r="J344" s="33">
        <v>132</v>
      </c>
      <c r="K344" s="33" t="s">
        <v>94</v>
      </c>
      <c r="L344" s="33"/>
      <c r="M344" s="34" t="s">
        <v>90</v>
      </c>
      <c r="N344" s="34"/>
      <c r="O344" s="33">
        <v>70</v>
      </c>
      <c r="P344" s="61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4" s="392"/>
      <c r="R344" s="392"/>
      <c r="S344" s="392"/>
      <c r="T344" s="393"/>
      <c r="U344" s="35"/>
      <c r="V344" s="35"/>
      <c r="W344" s="36" t="s">
        <v>71</v>
      </c>
      <c r="X344" s="387">
        <v>0</v>
      </c>
      <c r="Y344" s="388">
        <f t="shared" si="35"/>
        <v>0</v>
      </c>
      <c r="Z344" s="37" t="str">
        <f>IFERROR(IF(Y344=0,"",ROUNDUP(Y344/H344,0)*0.00902),"")</f>
        <v/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si="36"/>
        <v>0</v>
      </c>
      <c r="BN344" s="65">
        <f t="shared" si="37"/>
        <v>0</v>
      </c>
      <c r="BO344" s="65">
        <f t="shared" si="38"/>
        <v>0</v>
      </c>
      <c r="BP344" s="65">
        <f t="shared" si="39"/>
        <v>0</v>
      </c>
    </row>
    <row r="345" spans="1:68" ht="27" customHeight="1" x14ac:dyDescent="0.25">
      <c r="A345" s="55" t="s">
        <v>526</v>
      </c>
      <c r="B345" s="55" t="s">
        <v>527</v>
      </c>
      <c r="C345" s="32">
        <v>4301031418</v>
      </c>
      <c r="D345" s="402">
        <v>4680115882102</v>
      </c>
      <c r="E345" s="403"/>
      <c r="F345" s="386">
        <v>0.6</v>
      </c>
      <c r="G345" s="33">
        <v>8</v>
      </c>
      <c r="H345" s="386">
        <v>4.8</v>
      </c>
      <c r="I345" s="386">
        <v>6.69</v>
      </c>
      <c r="J345" s="33">
        <v>132</v>
      </c>
      <c r="K345" s="33" t="s">
        <v>94</v>
      </c>
      <c r="L345" s="33"/>
      <c r="M345" s="34" t="s">
        <v>70</v>
      </c>
      <c r="N345" s="34"/>
      <c r="O345" s="33">
        <v>70</v>
      </c>
      <c r="P345" s="5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5" s="392"/>
      <c r="R345" s="392"/>
      <c r="S345" s="392"/>
      <c r="T345" s="393"/>
      <c r="U345" s="35"/>
      <c r="V345" s="35"/>
      <c r="W345" s="36" t="s">
        <v>71</v>
      </c>
      <c r="X345" s="387">
        <v>0</v>
      </c>
      <c r="Y345" s="388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4301031417</v>
      </c>
      <c r="D346" s="402">
        <v>4680115882096</v>
      </c>
      <c r="E346" s="403"/>
      <c r="F346" s="386">
        <v>0.6</v>
      </c>
      <c r="G346" s="33">
        <v>8</v>
      </c>
      <c r="H346" s="386">
        <v>4.8</v>
      </c>
      <c r="I346" s="386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6" s="392"/>
      <c r="R346" s="392"/>
      <c r="S346" s="392"/>
      <c r="T346" s="393"/>
      <c r="U346" s="35"/>
      <c r="V346" s="35"/>
      <c r="W346" s="36" t="s">
        <v>71</v>
      </c>
      <c r="X346" s="387">
        <v>0</v>
      </c>
      <c r="Y346" s="388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9"/>
      <c r="P347" s="404" t="s">
        <v>76</v>
      </c>
      <c r="Q347" s="405"/>
      <c r="R347" s="405"/>
      <c r="S347" s="405"/>
      <c r="T347" s="405"/>
      <c r="U347" s="405"/>
      <c r="V347" s="406"/>
      <c r="W347" s="38" t="s">
        <v>77</v>
      </c>
      <c r="X347" s="389">
        <f>IFERROR(X341/H341,"0")+IFERROR(X342/H342,"0")+IFERROR(X343/H343,"0")+IFERROR(X344/H344,"0")+IFERROR(X345/H345,"0")+IFERROR(X346/H346,"0")</f>
        <v>18.939393939393938</v>
      </c>
      <c r="Y347" s="389">
        <f>IFERROR(Y341/H341,"0")+IFERROR(Y342/H342,"0")+IFERROR(Y343/H343,"0")+IFERROR(Y344/H344,"0")+IFERROR(Y345/H345,"0")+IFERROR(Y346/H346,"0")</f>
        <v>19</v>
      </c>
      <c r="Z347" s="389">
        <f>IFERROR(IF(Z341="",0,Z341),"0")+IFERROR(IF(Z342="",0,Z342),"0")+IFERROR(IF(Z343="",0,Z343),"0")+IFERROR(IF(Z344="",0,Z344),"0")+IFERROR(IF(Z345="",0,Z345),"0")+IFERROR(IF(Z346="",0,Z346),"0")</f>
        <v>0.22724</v>
      </c>
      <c r="AA347" s="390"/>
      <c r="AB347" s="390"/>
      <c r="AC347" s="390"/>
    </row>
    <row r="348" spans="1:68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409"/>
      <c r="P348" s="404" t="s">
        <v>76</v>
      </c>
      <c r="Q348" s="405"/>
      <c r="R348" s="405"/>
      <c r="S348" s="405"/>
      <c r="T348" s="405"/>
      <c r="U348" s="405"/>
      <c r="V348" s="406"/>
      <c r="W348" s="38" t="s">
        <v>71</v>
      </c>
      <c r="X348" s="389">
        <f>IFERROR(SUM(X341:X346),"0")</f>
        <v>100</v>
      </c>
      <c r="Y348" s="389">
        <f>IFERROR(SUM(Y341:Y346),"0")</f>
        <v>100.32000000000001</v>
      </c>
      <c r="Z348" s="38"/>
      <c r="AA348" s="390"/>
      <c r="AB348" s="390"/>
      <c r="AC348" s="390"/>
    </row>
    <row r="349" spans="1:68" ht="14.25" customHeight="1" x14ac:dyDescent="0.25">
      <c r="A349" s="398" t="s">
        <v>66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99"/>
      <c r="AA349" s="383"/>
      <c r="AB349" s="383"/>
      <c r="AC349" s="383"/>
    </row>
    <row r="350" spans="1:68" ht="16.5" customHeight="1" x14ac:dyDescent="0.25">
      <c r="A350" s="55" t="s">
        <v>530</v>
      </c>
      <c r="B350" s="55" t="s">
        <v>531</v>
      </c>
      <c r="C350" s="32">
        <v>4301051232</v>
      </c>
      <c r="D350" s="402">
        <v>4607091383409</v>
      </c>
      <c r="E350" s="403"/>
      <c r="F350" s="386">
        <v>1.3</v>
      </c>
      <c r="G350" s="33">
        <v>6</v>
      </c>
      <c r="H350" s="386">
        <v>7.8</v>
      </c>
      <c r="I350" s="386">
        <v>8.3010000000000002</v>
      </c>
      <c r="J350" s="33">
        <v>64</v>
      </c>
      <c r="K350" s="33" t="s">
        <v>89</v>
      </c>
      <c r="L350" s="33"/>
      <c r="M350" s="34" t="s">
        <v>95</v>
      </c>
      <c r="N350" s="34"/>
      <c r="O350" s="33">
        <v>45</v>
      </c>
      <c r="P350" s="47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0" s="392"/>
      <c r="R350" s="392"/>
      <c r="S350" s="392"/>
      <c r="T350" s="393"/>
      <c r="U350" s="35"/>
      <c r="V350" s="35"/>
      <c r="W350" s="36" t="s">
        <v>71</v>
      </c>
      <c r="X350" s="387">
        <v>0</v>
      </c>
      <c r="Y350" s="388">
        <f>IFERROR(IF(X350="",0,CEILING((X350/$H350),1)*$H350),"")</f>
        <v>0</v>
      </c>
      <c r="Z350" s="37" t="str">
        <f>IFERROR(IF(Y350=0,"",ROUNDUP(Y350/H350,0)*0.01898),"")</f>
        <v/>
      </c>
      <c r="AA350" s="57"/>
      <c r="AB350" s="58"/>
      <c r="AC350" s="376" t="s">
        <v>532</v>
      </c>
      <c r="AG350" s="65"/>
      <c r="AJ350" s="69"/>
      <c r="AK350" s="69">
        <v>0</v>
      </c>
      <c r="BB350" s="377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16.5" customHeight="1" x14ac:dyDescent="0.25">
      <c r="A351" s="55" t="s">
        <v>533</v>
      </c>
      <c r="B351" s="55" t="s">
        <v>534</v>
      </c>
      <c r="C351" s="32">
        <v>4301051233</v>
      </c>
      <c r="D351" s="402">
        <v>4607091383416</v>
      </c>
      <c r="E351" s="403"/>
      <c r="F351" s="386">
        <v>1.3</v>
      </c>
      <c r="G351" s="33">
        <v>6</v>
      </c>
      <c r="H351" s="386">
        <v>7.8</v>
      </c>
      <c r="I351" s="386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1" s="392"/>
      <c r="R351" s="392"/>
      <c r="S351" s="392"/>
      <c r="T351" s="393"/>
      <c r="U351" s="35"/>
      <c r="V351" s="35"/>
      <c r="W351" s="36" t="s">
        <v>71</v>
      </c>
      <c r="X351" s="387">
        <v>100</v>
      </c>
      <c r="Y351" s="388">
        <f>IFERROR(IF(X351="",0,CEILING((X351/$H351),1)*$H351),"")</f>
        <v>101.39999999999999</v>
      </c>
      <c r="Z351" s="37">
        <f>IFERROR(IF(Y351=0,"",ROUNDUP(Y351/H351,0)*0.01898),"")</f>
        <v>0.24674000000000001</v>
      </c>
      <c r="AA351" s="57"/>
      <c r="AB351" s="58"/>
      <c r="AC351" s="378" t="s">
        <v>535</v>
      </c>
      <c r="AG351" s="65"/>
      <c r="AJ351" s="69"/>
      <c r="AK351" s="69">
        <v>0</v>
      </c>
      <c r="BB351" s="379" t="s">
        <v>1</v>
      </c>
      <c r="BM351" s="65">
        <f>IFERROR(X351*I351/H351,"0")</f>
        <v>106.42307692307693</v>
      </c>
      <c r="BN351" s="65">
        <f>IFERROR(Y351*I351/H351,"0")</f>
        <v>107.913</v>
      </c>
      <c r="BO351" s="65">
        <f>IFERROR(1/J351*(X351/H351),"0")</f>
        <v>0.20032051282051283</v>
      </c>
      <c r="BP351" s="65">
        <f>IFERROR(1/J351*(Y351/H351),"0")</f>
        <v>0.203125</v>
      </c>
    </row>
    <row r="352" spans="1:68" x14ac:dyDescent="0.2">
      <c r="A352" s="40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9"/>
      <c r="P352" s="404" t="s">
        <v>76</v>
      </c>
      <c r="Q352" s="405"/>
      <c r="R352" s="405"/>
      <c r="S352" s="405"/>
      <c r="T352" s="405"/>
      <c r="U352" s="405"/>
      <c r="V352" s="406"/>
      <c r="W352" s="38" t="s">
        <v>77</v>
      </c>
      <c r="X352" s="389">
        <f>IFERROR(X350/H350,"0")+IFERROR(X351/H351,"0")</f>
        <v>12.820512820512821</v>
      </c>
      <c r="Y352" s="389">
        <f>IFERROR(Y350/H350,"0")+IFERROR(Y351/H351,"0")</f>
        <v>13</v>
      </c>
      <c r="Z352" s="389">
        <f>IFERROR(IF(Z350="",0,Z350),"0")+IFERROR(IF(Z351="",0,Z351),"0")</f>
        <v>0.24674000000000001</v>
      </c>
      <c r="AA352" s="390"/>
      <c r="AB352" s="390"/>
      <c r="AC352" s="390"/>
    </row>
    <row r="353" spans="1:32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9"/>
      <c r="P353" s="404" t="s">
        <v>76</v>
      </c>
      <c r="Q353" s="405"/>
      <c r="R353" s="405"/>
      <c r="S353" s="405"/>
      <c r="T353" s="405"/>
      <c r="U353" s="405"/>
      <c r="V353" s="406"/>
      <c r="W353" s="38" t="s">
        <v>71</v>
      </c>
      <c r="X353" s="389">
        <f>IFERROR(SUM(X350:X351),"0")</f>
        <v>100</v>
      </c>
      <c r="Y353" s="389">
        <f>IFERROR(SUM(Y350:Y351),"0")</f>
        <v>101.39999999999999</v>
      </c>
      <c r="Z353" s="38"/>
      <c r="AA353" s="390"/>
      <c r="AB353" s="390"/>
      <c r="AC353" s="390"/>
    </row>
    <row r="354" spans="1:32" ht="15" customHeight="1" x14ac:dyDescent="0.2">
      <c r="A354" s="61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514"/>
      <c r="P354" s="458" t="s">
        <v>536</v>
      </c>
      <c r="Q354" s="459"/>
      <c r="R354" s="459"/>
      <c r="S354" s="459"/>
      <c r="T354" s="459"/>
      <c r="U354" s="459"/>
      <c r="V354" s="460"/>
      <c r="W354" s="38" t="s">
        <v>71</v>
      </c>
      <c r="X354" s="389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>5330</v>
      </c>
      <c r="Y354" s="389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>5397.9000000000005</v>
      </c>
      <c r="Z354" s="38"/>
      <c r="AA354" s="390"/>
      <c r="AB354" s="390"/>
      <c r="AC354" s="390"/>
    </row>
    <row r="355" spans="1:32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514"/>
      <c r="P355" s="458" t="s">
        <v>537</v>
      </c>
      <c r="Q355" s="459"/>
      <c r="R355" s="459"/>
      <c r="S355" s="459"/>
      <c r="T355" s="459"/>
      <c r="U355" s="459"/>
      <c r="V355" s="460"/>
      <c r="W355" s="38" t="s">
        <v>71</v>
      </c>
      <c r="X355" s="389">
        <f>IFERROR(SUM(BM22:BM351),"0")</f>
        <v>5626.9102321369573</v>
      </c>
      <c r="Y355" s="389">
        <f>IFERROR(SUM(BN22:BN351),"0")</f>
        <v>5698.2509999999984</v>
      </c>
      <c r="Z355" s="38"/>
      <c r="AA355" s="390"/>
      <c r="AB355" s="390"/>
      <c r="AC355" s="390"/>
    </row>
    <row r="356" spans="1:32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514"/>
      <c r="P356" s="458" t="s">
        <v>538</v>
      </c>
      <c r="Q356" s="459"/>
      <c r="R356" s="459"/>
      <c r="S356" s="459"/>
      <c r="T356" s="459"/>
      <c r="U356" s="459"/>
      <c r="V356" s="460"/>
      <c r="W356" s="38" t="s">
        <v>539</v>
      </c>
      <c r="X356" s="39">
        <f>ROUNDUP(SUM(BO22:BO351),0)</f>
        <v>10</v>
      </c>
      <c r="Y356" s="39">
        <f>ROUNDUP(SUM(BP22:BP351),0)</f>
        <v>10</v>
      </c>
      <c r="Z356" s="38"/>
      <c r="AA356" s="390"/>
      <c r="AB356" s="390"/>
      <c r="AC356" s="390"/>
    </row>
    <row r="357" spans="1:32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514"/>
      <c r="P357" s="458" t="s">
        <v>540</v>
      </c>
      <c r="Q357" s="459"/>
      <c r="R357" s="459"/>
      <c r="S357" s="459"/>
      <c r="T357" s="459"/>
      <c r="U357" s="459"/>
      <c r="V357" s="460"/>
      <c r="W357" s="38" t="s">
        <v>71</v>
      </c>
      <c r="X357" s="389">
        <f>GrossWeightTotal+PalletQtyTotal*25</f>
        <v>5876.9102321369573</v>
      </c>
      <c r="Y357" s="389">
        <f>GrossWeightTotalR+PalletQtyTotalR*25</f>
        <v>5948.2509999999984</v>
      </c>
      <c r="Z357" s="38"/>
      <c r="AA357" s="390"/>
      <c r="AB357" s="390"/>
      <c r="AC357" s="390"/>
    </row>
    <row r="358" spans="1:32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514"/>
      <c r="P358" s="458" t="s">
        <v>541</v>
      </c>
      <c r="Q358" s="459"/>
      <c r="R358" s="459"/>
      <c r="S358" s="459"/>
      <c r="T358" s="459"/>
      <c r="U358" s="459"/>
      <c r="V358" s="460"/>
      <c r="W358" s="38" t="s">
        <v>539</v>
      </c>
      <c r="X358" s="389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>869.0200976120517</v>
      </c>
      <c r="Y358" s="389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>879</v>
      </c>
      <c r="Z358" s="38"/>
      <c r="AA358" s="390"/>
      <c r="AB358" s="390"/>
      <c r="AC358" s="390"/>
    </row>
    <row r="359" spans="1:32" ht="14.25" customHeight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514"/>
      <c r="P359" s="458" t="s">
        <v>542</v>
      </c>
      <c r="Q359" s="459"/>
      <c r="R359" s="459"/>
      <c r="S359" s="459"/>
      <c r="T359" s="459"/>
      <c r="U359" s="459"/>
      <c r="V359" s="460"/>
      <c r="W359" s="40" t="s">
        <v>543</v>
      </c>
      <c r="X359" s="38"/>
      <c r="Y359" s="38"/>
      <c r="Z359" s="38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>11.179290000000002</v>
      </c>
      <c r="AA359" s="390"/>
      <c r="AB359" s="390"/>
      <c r="AC359" s="390"/>
    </row>
    <row r="360" spans="1:32" ht="13.5" customHeight="1" thickBot="1" x14ac:dyDescent="0.25"/>
    <row r="361" spans="1:32" ht="27" customHeight="1" thickTop="1" thickBot="1" x14ac:dyDescent="0.25">
      <c r="A361" s="41" t="s">
        <v>544</v>
      </c>
      <c r="B361" s="384" t="s">
        <v>65</v>
      </c>
      <c r="C361" s="412" t="s">
        <v>84</v>
      </c>
      <c r="D361" s="589"/>
      <c r="E361" s="589"/>
      <c r="F361" s="589"/>
      <c r="G361" s="543"/>
      <c r="H361" s="412" t="s">
        <v>191</v>
      </c>
      <c r="I361" s="589"/>
      <c r="J361" s="589"/>
      <c r="K361" s="589"/>
      <c r="L361" s="589"/>
      <c r="M361" s="589"/>
      <c r="N361" s="589"/>
      <c r="O361" s="589"/>
      <c r="P361" s="589"/>
      <c r="Q361" s="589"/>
      <c r="R361" s="543"/>
      <c r="S361" s="412" t="s">
        <v>409</v>
      </c>
      <c r="T361" s="543"/>
      <c r="U361" s="412" t="s">
        <v>462</v>
      </c>
      <c r="V361" s="543"/>
      <c r="W361" s="384" t="s">
        <v>487</v>
      </c>
      <c r="AB361" s="53"/>
      <c r="AC361" s="53"/>
      <c r="AF361" s="385"/>
    </row>
    <row r="362" spans="1:32" ht="14.25" customHeight="1" thickTop="1" x14ac:dyDescent="0.2">
      <c r="A362" s="527" t="s">
        <v>545</v>
      </c>
      <c r="B362" s="412" t="s">
        <v>65</v>
      </c>
      <c r="C362" s="412" t="s">
        <v>85</v>
      </c>
      <c r="D362" s="412" t="s">
        <v>98</v>
      </c>
      <c r="E362" s="412" t="s">
        <v>135</v>
      </c>
      <c r="F362" s="412" t="s">
        <v>150</v>
      </c>
      <c r="G362" s="412" t="s">
        <v>84</v>
      </c>
      <c r="H362" s="412" t="s">
        <v>192</v>
      </c>
      <c r="I362" s="412" t="s">
        <v>226</v>
      </c>
      <c r="J362" s="412" t="s">
        <v>272</v>
      </c>
      <c r="K362" s="412" t="s">
        <v>289</v>
      </c>
      <c r="L362" s="412" t="s">
        <v>305</v>
      </c>
      <c r="M362" s="412" t="s">
        <v>312</v>
      </c>
      <c r="N362" s="385"/>
      <c r="O362" s="412" t="s">
        <v>316</v>
      </c>
      <c r="P362" s="412" t="s">
        <v>320</v>
      </c>
      <c r="Q362" s="412" t="s">
        <v>325</v>
      </c>
      <c r="R362" s="412" t="s">
        <v>402</v>
      </c>
      <c r="S362" s="412" t="s">
        <v>410</v>
      </c>
      <c r="T362" s="412" t="s">
        <v>442</v>
      </c>
      <c r="U362" s="412" t="s">
        <v>463</v>
      </c>
      <c r="V362" s="412" t="s">
        <v>480</v>
      </c>
      <c r="W362" s="412" t="s">
        <v>487</v>
      </c>
      <c r="AB362" s="53"/>
      <c r="AC362" s="53"/>
      <c r="AF362" s="385"/>
    </row>
    <row r="363" spans="1:32" ht="13.5" customHeight="1" thickBot="1" x14ac:dyDescent="0.25">
      <c r="A363" s="528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385"/>
      <c r="O363" s="413"/>
      <c r="P363" s="413"/>
      <c r="Q363" s="413"/>
      <c r="R363" s="413"/>
      <c r="S363" s="413"/>
      <c r="T363" s="413"/>
      <c r="U363" s="413"/>
      <c r="V363" s="413"/>
      <c r="W363" s="413"/>
      <c r="AB363" s="53"/>
      <c r="AC363" s="53"/>
      <c r="AF363" s="385"/>
    </row>
    <row r="364" spans="1:32" ht="18" customHeight="1" thickTop="1" thickBot="1" x14ac:dyDescent="0.25">
      <c r="A364" s="41" t="s">
        <v>546</v>
      </c>
      <c r="B364" s="47">
        <f>IFERROR(Y22*1,"0")+IFERROR(Y23*1,"0")+IFERROR(Y27*1,"0")</f>
        <v>0</v>
      </c>
      <c r="C364" s="47">
        <f>IFERROR(Y33*1,"0")+IFERROR(Y34*1,"0")+IFERROR(Y35*1,"0")</f>
        <v>100</v>
      </c>
      <c r="D364" s="47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64" s="47">
        <f>IFERROR(Y62*1,"0")+IFERROR(Y63*1,"0")+IFERROR(Y67*1,"0")+IFERROR(Y68*1,"0")+IFERROR(Y69*1,"0")</f>
        <v>105.3</v>
      </c>
      <c r="F364" s="47">
        <f>IFERROR(Y74*1,"0")+IFERROR(Y75*1,"0")+IFERROR(Y76*1,"0")+IFERROR(Y77*1,"0")+IFERROR(Y81*1,"0")+IFERROR(Y82*1,"0")+IFERROR(Y83*1,"0")+IFERROR(Y87*1,"0")+IFERROR(Y88*1,"0")+IFERROR(Y89*1,"0")+IFERROR(Y93*1,"0")</f>
        <v>863.1</v>
      </c>
      <c r="G364" s="47">
        <f>IFERROR(Y98*1,"0")+IFERROR(Y102*1,"0")+IFERROR(Y103*1,"0")+IFERROR(Y104*1,"0")</f>
        <v>0</v>
      </c>
      <c r="H364" s="47">
        <f>IFERROR(Y110*1,"0")+IFERROR(Y111*1,"0")+IFERROR(Y112*1,"0")+IFERROR(Y113*1,"0")+IFERROR(Y114*1,"0")+IFERROR(Y115*1,"0")+IFERROR(Y116*1,"0")+IFERROR(Y117*1,"0")+IFERROR(Y121*1,"0")+IFERROR(Y122*1,"0")+IFERROR(Y123*1,"0")+IFERROR(Y127*1,"0")</f>
        <v>403.20000000000005</v>
      </c>
      <c r="I364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553.79999999999995</v>
      </c>
      <c r="J364" s="47">
        <f>IFERROR(Y165*1,"0")+IFERROR(Y166*1,"0")+IFERROR(Y167*1,"0")+IFERROR(Y168*1,"0")+IFERROR(Y169*1,"0")+IFERROR(Y170*1,"0")</f>
        <v>0</v>
      </c>
      <c r="K364" s="47">
        <f>IFERROR(Y175*1,"0")+IFERROR(Y176*1,"0")+IFERROR(Y177*1,"0")+IFERROR(Y178*1,"0")+IFERROR(Y179*1,"0")</f>
        <v>0</v>
      </c>
      <c r="L364" s="47">
        <f>IFERROR(Y184*1,"0")+IFERROR(Y185*1,"0")</f>
        <v>0</v>
      </c>
      <c r="M364" s="47">
        <f>IFERROR(Y190*1,"0")</f>
        <v>0</v>
      </c>
      <c r="N364" s="385"/>
      <c r="O364" s="47">
        <f>IFERROR(Y195*1,"0")</f>
        <v>0</v>
      </c>
      <c r="P364" s="47">
        <f>IFERROR(Y200*1,"0")</f>
        <v>0</v>
      </c>
      <c r="Q36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64" s="47">
        <f>IFERROR(Y250*1,"0")+IFERROR(Y251*1,"0")</f>
        <v>81.900000000000006</v>
      </c>
      <c r="S364" s="47">
        <f>IFERROR(Y257*1,"0")+IFERROR(Y258*1,"0")+IFERROR(Y259*1,"0")+IFERROR(Y260*1,"0")+IFERROR(Y261*1,"0")+IFERROR(Y262*1,"0")+IFERROR(Y266*1,"0")+IFERROR(Y267*1,"0")+IFERROR(Y271*1,"0")+IFERROR(Y272*1,"0")+IFERROR(Y276*1,"0")</f>
        <v>780</v>
      </c>
      <c r="T364" s="47">
        <f>IFERROR(Y281*1,"0")+IFERROR(Y282*1,"0")+IFERROR(Y283*1,"0")+IFERROR(Y287*1,"0")+IFERROR(Y291*1,"0")+IFERROR(Y292*1,"0")+IFERROR(Y296*1,"0")</f>
        <v>1907.6</v>
      </c>
      <c r="U364" s="47">
        <f>IFERROR(Y302*1,"0")+IFERROR(Y303*1,"0")+IFERROR(Y304*1,"0")+IFERROR(Y305*1,"0")+IFERROR(Y309*1,"0")+IFERROR(Y310*1,"0")</f>
        <v>0</v>
      </c>
      <c r="V364" s="47">
        <f>IFERROR(Y315*1,"0")+IFERROR(Y319*1,"0")</f>
        <v>0</v>
      </c>
      <c r="W364" s="47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>603</v>
      </c>
      <c r="AB364" s="53"/>
      <c r="AC364" s="53"/>
      <c r="AF364" s="385"/>
    </row>
  </sheetData>
  <sheetProtection algorithmName="SHA-512" hashValue="KnxDT99cq0+bXNGMBA0CKUrQGOZXXnIzHjBfPuEmSjuJrStqpem8ZY2mKNQpIlYfmoQYnLaH/MxVcEB3wCRjTA==" saltValue="uKvJo8obZleuJF/GPqvE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0">
    <mergeCell ref="I362:I363"/>
    <mergeCell ref="K362:K363"/>
    <mergeCell ref="D121:E121"/>
    <mergeCell ref="A194:Z194"/>
    <mergeCell ref="A99:O100"/>
    <mergeCell ref="P356:V356"/>
    <mergeCell ref="D42:E42"/>
    <mergeCell ref="D344:E344"/>
    <mergeCell ref="D17:E18"/>
    <mergeCell ref="A131:Z131"/>
    <mergeCell ref="D123:E123"/>
    <mergeCell ref="X17:X18"/>
    <mergeCell ref="D250:E250"/>
    <mergeCell ref="D50:E50"/>
    <mergeCell ref="D110:E110"/>
    <mergeCell ref="D44:E44"/>
    <mergeCell ref="U17:V17"/>
    <mergeCell ref="D331:E331"/>
    <mergeCell ref="Y17:Y18"/>
    <mergeCell ref="D57:E57"/>
    <mergeCell ref="A8:C8"/>
    <mergeCell ref="P151:T151"/>
    <mergeCell ref="A268:O269"/>
    <mergeCell ref="A255:Z255"/>
    <mergeCell ref="A10:C10"/>
    <mergeCell ref="P218:T218"/>
    <mergeCell ref="P311:V311"/>
    <mergeCell ref="P140:V140"/>
    <mergeCell ref="A136:Z136"/>
    <mergeCell ref="A21:Z21"/>
    <mergeCell ref="D184:E184"/>
    <mergeCell ref="P362:P363"/>
    <mergeCell ref="P344:T344"/>
    <mergeCell ref="D216:E216"/>
    <mergeCell ref="H362:H363"/>
    <mergeCell ref="R362:R363"/>
    <mergeCell ref="A134:O135"/>
    <mergeCell ref="J362:J363"/>
    <mergeCell ref="A318:Z318"/>
    <mergeCell ref="A20:Z20"/>
    <mergeCell ref="P123:T123"/>
    <mergeCell ref="P358:V358"/>
    <mergeCell ref="P110:T110"/>
    <mergeCell ref="D218:E218"/>
    <mergeCell ref="P197:V197"/>
    <mergeCell ref="A249:Z249"/>
    <mergeCell ref="P53:V53"/>
    <mergeCell ref="A314:Z314"/>
    <mergeCell ref="P289:V289"/>
    <mergeCell ref="P262:T262"/>
    <mergeCell ref="D276:E276"/>
    <mergeCell ref="P353:V353"/>
    <mergeCell ref="A349:Z349"/>
    <mergeCell ref="A107:Z107"/>
    <mergeCell ref="D341:E341"/>
    <mergeCell ref="AD17:AF18"/>
    <mergeCell ref="D76:E76"/>
    <mergeCell ref="F5:G5"/>
    <mergeCell ref="A352:O353"/>
    <mergeCell ref="A221:Z221"/>
    <mergeCell ref="P67:T67"/>
    <mergeCell ref="H361:R361"/>
    <mergeCell ref="P119:V119"/>
    <mergeCell ref="D175:E175"/>
    <mergeCell ref="A36:O37"/>
    <mergeCell ref="P82:T82"/>
    <mergeCell ref="V11:W11"/>
    <mergeCell ref="P57:T57"/>
    <mergeCell ref="D165:E165"/>
    <mergeCell ref="P75:T75"/>
    <mergeCell ref="P342:T342"/>
    <mergeCell ref="D152:E152"/>
    <mergeCell ref="D223:E223"/>
    <mergeCell ref="A263:O264"/>
    <mergeCell ref="A254:Z254"/>
    <mergeCell ref="P121:T121"/>
    <mergeCell ref="A354:O359"/>
    <mergeCell ref="D23:E23"/>
    <mergeCell ref="D170:E170"/>
    <mergeCell ref="P352:V352"/>
    <mergeCell ref="P62:T62"/>
    <mergeCell ref="P2:W3"/>
    <mergeCell ref="P133:T133"/>
    <mergeCell ref="A323:Z323"/>
    <mergeCell ref="P127:T127"/>
    <mergeCell ref="D35:E35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N17:N18"/>
    <mergeCell ref="A58:O59"/>
    <mergeCell ref="D49:E49"/>
    <mergeCell ref="F17:F18"/>
    <mergeCell ref="Q5:R5"/>
    <mergeCell ref="P291:T291"/>
    <mergeCell ref="A24:O25"/>
    <mergeCell ref="D244:E244"/>
    <mergeCell ref="Q362:Q363"/>
    <mergeCell ref="P41:T41"/>
    <mergeCell ref="D155:E155"/>
    <mergeCell ref="S362:S363"/>
    <mergeCell ref="D22:E22"/>
    <mergeCell ref="A333:O334"/>
    <mergeCell ref="D149:E149"/>
    <mergeCell ref="A320:O321"/>
    <mergeCell ref="P178:T178"/>
    <mergeCell ref="P34:T34"/>
    <mergeCell ref="P276:T276"/>
    <mergeCell ref="D257:E257"/>
    <mergeCell ref="P214:T214"/>
    <mergeCell ref="P341:T341"/>
    <mergeCell ref="D213:E213"/>
    <mergeCell ref="P192:V192"/>
    <mergeCell ref="D151:E151"/>
    <mergeCell ref="A191:O192"/>
    <mergeCell ref="A64:O65"/>
    <mergeCell ref="P49:T49"/>
    <mergeCell ref="P284:V284"/>
    <mergeCell ref="D150:E150"/>
    <mergeCell ref="P129:V129"/>
    <mergeCell ref="A128:O129"/>
    <mergeCell ref="P346:T346"/>
    <mergeCell ref="A105:O106"/>
    <mergeCell ref="A9:C9"/>
    <mergeCell ref="P112:T112"/>
    <mergeCell ref="C361:G361"/>
    <mergeCell ref="P273:V273"/>
    <mergeCell ref="D231:E231"/>
    <mergeCell ref="P70:V70"/>
    <mergeCell ref="A219:O220"/>
    <mergeCell ref="A299:Z299"/>
    <mergeCell ref="P134:V134"/>
    <mergeCell ref="P268:V268"/>
    <mergeCell ref="Q13:R13"/>
    <mergeCell ref="P339:V339"/>
    <mergeCell ref="P47:V47"/>
    <mergeCell ref="P176:T176"/>
    <mergeCell ref="P114:T114"/>
    <mergeCell ref="D215:E215"/>
    <mergeCell ref="M17:M18"/>
    <mergeCell ref="O17:O18"/>
    <mergeCell ref="P336:T336"/>
    <mergeCell ref="P187:V187"/>
    <mergeCell ref="A248:Z248"/>
    <mergeCell ref="A235:Z235"/>
    <mergeCell ref="H5:M5"/>
    <mergeCell ref="P158:V158"/>
    <mergeCell ref="P98:T98"/>
    <mergeCell ref="P225:T225"/>
    <mergeCell ref="C362:C363"/>
    <mergeCell ref="D6:M6"/>
    <mergeCell ref="D304:E304"/>
    <mergeCell ref="P175:T175"/>
    <mergeCell ref="P95:V95"/>
    <mergeCell ref="D83:E83"/>
    <mergeCell ref="D143:E143"/>
    <mergeCell ref="D319:E319"/>
    <mergeCell ref="P177:T177"/>
    <mergeCell ref="P33:T33"/>
    <mergeCell ref="P226:T226"/>
    <mergeCell ref="P93:T93"/>
    <mergeCell ref="D207:E207"/>
    <mergeCell ref="D222:E222"/>
    <mergeCell ref="P35:T35"/>
    <mergeCell ref="A295:Z295"/>
    <mergeCell ref="G17:G18"/>
    <mergeCell ref="P171:V171"/>
    <mergeCell ref="P357:V357"/>
    <mergeCell ref="A182:Z182"/>
    <mergeCell ref="P345:T345"/>
    <mergeCell ref="D217:E217"/>
    <mergeCell ref="P222:T222"/>
    <mergeCell ref="P22:T22"/>
    <mergeCell ref="P40:T40"/>
    <mergeCell ref="A61:Z61"/>
    <mergeCell ref="P334:V334"/>
    <mergeCell ref="P257:T257"/>
    <mergeCell ref="P54:V54"/>
    <mergeCell ref="P29:V29"/>
    <mergeCell ref="P100:V100"/>
    <mergeCell ref="P94:V94"/>
    <mergeCell ref="A212:Z212"/>
    <mergeCell ref="P190:T190"/>
    <mergeCell ref="P240:V240"/>
    <mergeCell ref="P282:T282"/>
    <mergeCell ref="D154:E154"/>
    <mergeCell ref="D225:E225"/>
    <mergeCell ref="P111:T111"/>
    <mergeCell ref="D200:E200"/>
    <mergeCell ref="D292:E292"/>
    <mergeCell ref="P102:T102"/>
    <mergeCell ref="D177:E177"/>
    <mergeCell ref="D33:E33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P343:T343"/>
    <mergeCell ref="D153:E153"/>
    <mergeCell ref="P234:V234"/>
    <mergeCell ref="Z17:Z18"/>
    <mergeCell ref="AB17:AB18"/>
    <mergeCell ref="D226:E226"/>
    <mergeCell ref="D342:E342"/>
    <mergeCell ref="D336:E336"/>
    <mergeCell ref="P200:T200"/>
    <mergeCell ref="P243:T243"/>
    <mergeCell ref="A124:O125"/>
    <mergeCell ref="A118:O119"/>
    <mergeCell ref="P292:T292"/>
    <mergeCell ref="D102:E102"/>
    <mergeCell ref="A204:Z204"/>
    <mergeCell ref="P219:V219"/>
    <mergeCell ref="P327:T327"/>
    <mergeCell ref="P252:V252"/>
    <mergeCell ref="P156:T156"/>
    <mergeCell ref="P105:V105"/>
    <mergeCell ref="P99:V99"/>
    <mergeCell ref="P316:V316"/>
    <mergeCell ref="A141:Z141"/>
    <mergeCell ref="AA17:AA18"/>
    <mergeCell ref="H10:M10"/>
    <mergeCell ref="D133:E133"/>
    <mergeCell ref="P210:V210"/>
    <mergeCell ref="P83:T83"/>
    <mergeCell ref="D271:E271"/>
    <mergeCell ref="V12:W12"/>
    <mergeCell ref="P319:T319"/>
    <mergeCell ref="D262:E262"/>
    <mergeCell ref="D237:E237"/>
    <mergeCell ref="A39:Z39"/>
    <mergeCell ref="P285:V285"/>
    <mergeCell ref="A30:Z30"/>
    <mergeCell ref="D291:E291"/>
    <mergeCell ref="D239:E239"/>
    <mergeCell ref="D266:E266"/>
    <mergeCell ref="P149:T149"/>
    <mergeCell ref="S361:T361"/>
    <mergeCell ref="A280:Z280"/>
    <mergeCell ref="U361:V361"/>
    <mergeCell ref="P207:T207"/>
    <mergeCell ref="P172:V172"/>
    <mergeCell ref="P28:V28"/>
    <mergeCell ref="D138:E138"/>
    <mergeCell ref="P232:T232"/>
    <mergeCell ref="P330:T330"/>
    <mergeCell ref="A275:Z275"/>
    <mergeCell ref="D267:E267"/>
    <mergeCell ref="A340:Z340"/>
    <mergeCell ref="P261:T261"/>
    <mergeCell ref="P332:T332"/>
    <mergeCell ref="P217:T217"/>
    <mergeCell ref="D296:E296"/>
    <mergeCell ref="A157:O158"/>
    <mergeCell ref="A284:O285"/>
    <mergeCell ref="P325:T325"/>
    <mergeCell ref="P154:T154"/>
    <mergeCell ref="A84:O85"/>
    <mergeCell ref="A78:O79"/>
    <mergeCell ref="P247:V247"/>
    <mergeCell ref="D206:E206"/>
    <mergeCell ref="J9:M9"/>
    <mergeCell ref="D283:E283"/>
    <mergeCell ref="D112:E112"/>
    <mergeCell ref="A90:O91"/>
    <mergeCell ref="D62:E62"/>
    <mergeCell ref="D56:E56"/>
    <mergeCell ref="P206:T206"/>
    <mergeCell ref="D127:E127"/>
    <mergeCell ref="P304:T304"/>
    <mergeCell ref="D176:E176"/>
    <mergeCell ref="D114:E114"/>
    <mergeCell ref="P220:V220"/>
    <mergeCell ref="A273:O274"/>
    <mergeCell ref="P143:T143"/>
    <mergeCell ref="D51:E51"/>
    <mergeCell ref="P157:V157"/>
    <mergeCell ref="A38:Z38"/>
    <mergeCell ref="H17:H18"/>
    <mergeCell ref="P27:T27"/>
    <mergeCell ref="D75:E75"/>
    <mergeCell ref="P241:V241"/>
    <mergeCell ref="A66:Z66"/>
    <mergeCell ref="V6:W9"/>
    <mergeCell ref="Q6:R6"/>
    <mergeCell ref="A362:A363"/>
    <mergeCell ref="P260:T260"/>
    <mergeCell ref="D132:E132"/>
    <mergeCell ref="P89:T89"/>
    <mergeCell ref="P309:T309"/>
    <mergeCell ref="D178:E178"/>
    <mergeCell ref="P88:T88"/>
    <mergeCell ref="P51:T51"/>
    <mergeCell ref="P153:T153"/>
    <mergeCell ref="A92:Z92"/>
    <mergeCell ref="P338:V338"/>
    <mergeCell ref="P227:V227"/>
    <mergeCell ref="P71:V71"/>
    <mergeCell ref="P202:V202"/>
    <mergeCell ref="P307:V307"/>
    <mergeCell ref="P58:V58"/>
    <mergeCell ref="P79:V79"/>
    <mergeCell ref="T362:T363"/>
    <mergeCell ref="P115:T115"/>
    <mergeCell ref="A256:Z256"/>
    <mergeCell ref="P238:T238"/>
    <mergeCell ref="A183:Z183"/>
    <mergeCell ref="D346:E346"/>
    <mergeCell ref="P77:T77"/>
    <mergeCell ref="T6:U9"/>
    <mergeCell ref="Q10:R10"/>
    <mergeCell ref="D185:E185"/>
    <mergeCell ref="D41:E41"/>
    <mergeCell ref="P296:T296"/>
    <mergeCell ref="P25:V25"/>
    <mergeCell ref="P85:V85"/>
    <mergeCell ref="A252:O253"/>
    <mergeCell ref="P84:V84"/>
    <mergeCell ref="D43:E43"/>
    <mergeCell ref="P216:T216"/>
    <mergeCell ref="D137:E137"/>
    <mergeCell ref="P124:V124"/>
    <mergeCell ref="D74:E74"/>
    <mergeCell ref="P87:T87"/>
    <mergeCell ref="A203:Z203"/>
    <mergeCell ref="D68:E68"/>
    <mergeCell ref="P245:T245"/>
    <mergeCell ref="P224:T224"/>
    <mergeCell ref="A13:M13"/>
    <mergeCell ref="A15:M15"/>
    <mergeCell ref="A193:Z193"/>
    <mergeCell ref="P179:T179"/>
    <mergeCell ref="A198:Z198"/>
    <mergeCell ref="A12:M12"/>
    <mergeCell ref="D343:E343"/>
    <mergeCell ref="P74:T74"/>
    <mergeCell ref="A19:Z19"/>
    <mergeCell ref="P310:T310"/>
    <mergeCell ref="A14:M14"/>
    <mergeCell ref="D345:E345"/>
    <mergeCell ref="P138:T138"/>
    <mergeCell ref="T5:U5"/>
    <mergeCell ref="P76:T76"/>
    <mergeCell ref="D190:E190"/>
    <mergeCell ref="V5:W5"/>
    <mergeCell ref="A48:Z48"/>
    <mergeCell ref="P294:V294"/>
    <mergeCell ref="D40:E40"/>
    <mergeCell ref="D282:E282"/>
    <mergeCell ref="D111:E111"/>
    <mergeCell ref="A28:O29"/>
    <mergeCell ref="P69:T69"/>
    <mergeCell ref="Q8:R8"/>
    <mergeCell ref="P267:T267"/>
    <mergeCell ref="A186:O187"/>
    <mergeCell ref="A288:O289"/>
    <mergeCell ref="D104:E104"/>
    <mergeCell ref="D27:E27"/>
    <mergeCell ref="A338:O339"/>
    <mergeCell ref="D325:E325"/>
    <mergeCell ref="P208:T208"/>
    <mergeCell ref="P15:T16"/>
    <mergeCell ref="D116:E116"/>
    <mergeCell ref="P23:T23"/>
    <mergeCell ref="A335:Z335"/>
    <mergeCell ref="A164:Z164"/>
    <mergeCell ref="P272:T272"/>
    <mergeCell ref="D327:E327"/>
    <mergeCell ref="D156:E156"/>
    <mergeCell ref="A196:O197"/>
    <mergeCell ref="P185:T185"/>
    <mergeCell ref="A146:O147"/>
    <mergeCell ref="P283:T283"/>
    <mergeCell ref="A277:O278"/>
    <mergeCell ref="D93:E93"/>
    <mergeCell ref="A322:Z322"/>
    <mergeCell ref="P297:V297"/>
    <mergeCell ref="P122:T122"/>
    <mergeCell ref="P288:V288"/>
    <mergeCell ref="P43:T43"/>
    <mergeCell ref="D328:E328"/>
    <mergeCell ref="D63:E63"/>
    <mergeCell ref="D330:E330"/>
    <mergeCell ref="A31:Z31"/>
    <mergeCell ref="P181:V181"/>
    <mergeCell ref="P305:T305"/>
    <mergeCell ref="B362:B363"/>
    <mergeCell ref="A201:O202"/>
    <mergeCell ref="P306:V306"/>
    <mergeCell ref="D52:E52"/>
    <mergeCell ref="D350:E350"/>
    <mergeCell ref="U362:U363"/>
    <mergeCell ref="W362:W363"/>
    <mergeCell ref="P65:V65"/>
    <mergeCell ref="A188:Z188"/>
    <mergeCell ref="P263:V263"/>
    <mergeCell ref="A126:Z126"/>
    <mergeCell ref="D251:E251"/>
    <mergeCell ref="P228:V228"/>
    <mergeCell ref="A324:Z324"/>
    <mergeCell ref="P355:V355"/>
    <mergeCell ref="A109:Z109"/>
    <mergeCell ref="P293:V293"/>
    <mergeCell ref="A347:O348"/>
    <mergeCell ref="P320:V320"/>
    <mergeCell ref="P68:T68"/>
    <mergeCell ref="P186:V186"/>
    <mergeCell ref="D169:E169"/>
    <mergeCell ref="P253:V253"/>
    <mergeCell ref="A265:Z265"/>
    <mergeCell ref="P303:T303"/>
    <mergeCell ref="P132:T132"/>
    <mergeCell ref="P317:V317"/>
    <mergeCell ref="P146:V146"/>
    <mergeCell ref="A5:C5"/>
    <mergeCell ref="P64:V64"/>
    <mergeCell ref="P135:V135"/>
    <mergeCell ref="P191:V191"/>
    <mergeCell ref="D179:E179"/>
    <mergeCell ref="A174:Z174"/>
    <mergeCell ref="A108:Z108"/>
    <mergeCell ref="D337:E337"/>
    <mergeCell ref="D166:E166"/>
    <mergeCell ref="P128:V128"/>
    <mergeCell ref="P195:T195"/>
    <mergeCell ref="A17:A18"/>
    <mergeCell ref="A189:Z189"/>
    <mergeCell ref="C17:C18"/>
    <mergeCell ref="K17:K18"/>
    <mergeCell ref="D103:E103"/>
    <mergeCell ref="D230:E230"/>
    <mergeCell ref="D168:E168"/>
    <mergeCell ref="P137:T137"/>
    <mergeCell ref="D9:E9"/>
    <mergeCell ref="F9:G9"/>
    <mergeCell ref="D167:E167"/>
    <mergeCell ref="D232:E232"/>
    <mergeCell ref="A210:O211"/>
    <mergeCell ref="A290:Z290"/>
    <mergeCell ref="D260:E260"/>
    <mergeCell ref="P205:T205"/>
    <mergeCell ref="A6:C6"/>
    <mergeCell ref="D309:E309"/>
    <mergeCell ref="D113:E113"/>
    <mergeCell ref="A96:Z96"/>
    <mergeCell ref="V362:V363"/>
    <mergeCell ref="P167:T167"/>
    <mergeCell ref="P142:T142"/>
    <mergeCell ref="D88:E88"/>
    <mergeCell ref="P117:T117"/>
    <mergeCell ref="D115:E115"/>
    <mergeCell ref="Q12:R12"/>
    <mergeCell ref="D261:E261"/>
    <mergeCell ref="P169:T169"/>
    <mergeCell ref="E362:E363"/>
    <mergeCell ref="P196:V196"/>
    <mergeCell ref="G362:G363"/>
    <mergeCell ref="P354:V354"/>
    <mergeCell ref="P298:V298"/>
    <mergeCell ref="P347:V347"/>
    <mergeCell ref="P351:T351"/>
    <mergeCell ref="P239:T239"/>
    <mergeCell ref="M362:M363"/>
    <mergeCell ref="A293:O294"/>
    <mergeCell ref="P321:V321"/>
    <mergeCell ref="P125:V125"/>
    <mergeCell ref="A308:Z308"/>
    <mergeCell ref="P277:V277"/>
    <mergeCell ref="P348:V348"/>
    <mergeCell ref="A173:Z173"/>
    <mergeCell ref="A229:Z229"/>
    <mergeCell ref="A148:Z148"/>
    <mergeCell ref="P250:T250"/>
    <mergeCell ref="A180:O181"/>
    <mergeCell ref="D329:E329"/>
    <mergeCell ref="P258:T258"/>
    <mergeCell ref="P223:T223"/>
    <mergeCell ref="P350:T350"/>
    <mergeCell ref="P201:V201"/>
    <mergeCell ref="D160:E160"/>
    <mergeCell ref="P139:V139"/>
    <mergeCell ref="A246:O247"/>
    <mergeCell ref="P287:T287"/>
    <mergeCell ref="P281:T281"/>
    <mergeCell ref="A301:Z301"/>
    <mergeCell ref="P278:V278"/>
    <mergeCell ref="A26:Z26"/>
    <mergeCell ref="D1:F1"/>
    <mergeCell ref="A242:Z242"/>
    <mergeCell ref="P46:V46"/>
    <mergeCell ref="A313:Z313"/>
    <mergeCell ref="J17:J18"/>
    <mergeCell ref="D82:E82"/>
    <mergeCell ref="L17:L18"/>
    <mergeCell ref="P359:V359"/>
    <mergeCell ref="P113:T113"/>
    <mergeCell ref="P17:T18"/>
    <mergeCell ref="P63:T63"/>
    <mergeCell ref="A53:O54"/>
    <mergeCell ref="P50:T50"/>
    <mergeCell ref="D77:E77"/>
    <mergeCell ref="P52:T52"/>
    <mergeCell ref="I17:I18"/>
    <mergeCell ref="A120:Z120"/>
    <mergeCell ref="Q9:R9"/>
    <mergeCell ref="P36:V36"/>
    <mergeCell ref="A32:Z32"/>
    <mergeCell ref="A159:Z159"/>
    <mergeCell ref="A97:Z97"/>
    <mergeCell ref="Q11:R1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D67:E67"/>
    <mergeCell ref="D5:E5"/>
    <mergeCell ref="D303:E303"/>
    <mergeCell ref="P42:T42"/>
    <mergeCell ref="P259:T259"/>
    <mergeCell ref="D69:E69"/>
    <mergeCell ref="A240:O241"/>
    <mergeCell ref="P162:V162"/>
    <mergeCell ref="A279:Z279"/>
    <mergeCell ref="P106:V106"/>
    <mergeCell ref="A300:Z300"/>
    <mergeCell ref="P264:V264"/>
    <mergeCell ref="D7:M7"/>
    <mergeCell ref="P91:V91"/>
    <mergeCell ref="P236:T236"/>
    <mergeCell ref="D315:E315"/>
    <mergeCell ref="D144:E144"/>
    <mergeCell ref="D302:E302"/>
    <mergeCell ref="P271:T271"/>
    <mergeCell ref="D81:E81"/>
    <mergeCell ref="D208:E208"/>
    <mergeCell ref="D8:M8"/>
    <mergeCell ref="P44:T44"/>
    <mergeCell ref="P237:T237"/>
    <mergeCell ref="A161:O162"/>
    <mergeCell ref="P180:V180"/>
    <mergeCell ref="P118:V118"/>
    <mergeCell ref="P266:T266"/>
    <mergeCell ref="P269:V269"/>
    <mergeCell ref="D145:E145"/>
    <mergeCell ref="D272:E272"/>
    <mergeCell ref="D209:E209"/>
    <mergeCell ref="P166:T166"/>
    <mergeCell ref="D87:E87"/>
    <mergeCell ref="D245:E245"/>
    <mergeCell ref="P116:T116"/>
    <mergeCell ref="P145:T145"/>
    <mergeCell ref="D351:E351"/>
    <mergeCell ref="P160:T160"/>
    <mergeCell ref="P209:T209"/>
    <mergeCell ref="W17:W18"/>
    <mergeCell ref="O362:O363"/>
    <mergeCell ref="P90:V90"/>
    <mergeCell ref="A86:Z86"/>
    <mergeCell ref="P161:V161"/>
    <mergeCell ref="A306:O307"/>
    <mergeCell ref="D142:E142"/>
    <mergeCell ref="P329:T329"/>
    <mergeCell ref="P331:T331"/>
    <mergeCell ref="L362:L363"/>
    <mergeCell ref="P333:V333"/>
    <mergeCell ref="P337:T337"/>
    <mergeCell ref="D122:E122"/>
    <mergeCell ref="A233:O234"/>
    <mergeCell ref="D224:E224"/>
    <mergeCell ref="P103:T103"/>
    <mergeCell ref="A227:O228"/>
    <mergeCell ref="P230:T230"/>
    <mergeCell ref="P59:V59"/>
    <mergeCell ref="P168:T168"/>
    <mergeCell ref="P328:T328"/>
    <mergeCell ref="P213:T213"/>
    <mergeCell ref="A80:Z80"/>
    <mergeCell ref="D205:E205"/>
    <mergeCell ref="A55:Z55"/>
    <mergeCell ref="D362:D363"/>
    <mergeCell ref="R1:T1"/>
    <mergeCell ref="F362:F363"/>
    <mergeCell ref="P150:T150"/>
    <mergeCell ref="P326:T326"/>
    <mergeCell ref="D332:E332"/>
    <mergeCell ref="A316:O317"/>
    <mergeCell ref="P215:T215"/>
    <mergeCell ref="A139:O140"/>
    <mergeCell ref="P165:T165"/>
    <mergeCell ref="A46:O47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P244:T244"/>
    <mergeCell ref="P315:T315"/>
    <mergeCell ref="P144:T144"/>
    <mergeCell ref="P231:T231"/>
    <mergeCell ref="P302:T302"/>
    <mergeCell ref="A270:Z270"/>
    <mergeCell ref="H9:I9"/>
    <mergeCell ref="D45:E45"/>
    <mergeCell ref="P24:V24"/>
    <mergeCell ref="D281:E281"/>
    <mergeCell ref="P211:V211"/>
    <mergeCell ref="P155:T155"/>
    <mergeCell ref="A70:O71"/>
    <mergeCell ref="D238:E238"/>
    <mergeCell ref="A171:O172"/>
    <mergeCell ref="D258:E258"/>
    <mergeCell ref="A60:Z60"/>
    <mergeCell ref="P81:T81"/>
    <mergeCell ref="P56:T56"/>
    <mergeCell ref="D195:E195"/>
    <mergeCell ref="V10:W10"/>
    <mergeCell ref="D287:E287"/>
    <mergeCell ref="P170:T170"/>
    <mergeCell ref="A94:O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547</v>
      </c>
      <c r="H1" s="53"/>
    </row>
    <row r="3" spans="2:8" x14ac:dyDescent="0.2">
      <c r="B3" s="48" t="s">
        <v>548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549</v>
      </c>
      <c r="D6" s="48" t="s">
        <v>550</v>
      </c>
      <c r="E6" s="48"/>
    </row>
    <row r="8" spans="2:8" x14ac:dyDescent="0.2">
      <c r="B8" s="48" t="s">
        <v>19</v>
      </c>
      <c r="C8" s="48" t="s">
        <v>549</v>
      </c>
      <c r="D8" s="48"/>
      <c r="E8" s="48"/>
    </row>
    <row r="10" spans="2:8" x14ac:dyDescent="0.2">
      <c r="B10" s="48" t="s">
        <v>551</v>
      </c>
      <c r="C10" s="48"/>
      <c r="D10" s="48"/>
      <c r="E10" s="48"/>
    </row>
    <row r="11" spans="2:8" x14ac:dyDescent="0.2">
      <c r="B11" s="48" t="s">
        <v>552</v>
      </c>
      <c r="C11" s="48"/>
      <c r="D11" s="48"/>
      <c r="E11" s="48"/>
    </row>
    <row r="12" spans="2:8" x14ac:dyDescent="0.2">
      <c r="B12" s="48" t="s">
        <v>553</v>
      </c>
      <c r="C12" s="48"/>
      <c r="D12" s="48"/>
      <c r="E12" s="48"/>
    </row>
    <row r="13" spans="2:8" x14ac:dyDescent="0.2">
      <c r="B13" s="48" t="s">
        <v>554</v>
      </c>
      <c r="C13" s="48"/>
      <c r="D13" s="48"/>
      <c r="E13" s="48"/>
    </row>
    <row r="14" spans="2:8" x14ac:dyDescent="0.2">
      <c r="B14" s="48" t="s">
        <v>555</v>
      </c>
      <c r="C14" s="48"/>
      <c r="D14" s="48"/>
      <c r="E14" s="48"/>
    </row>
    <row r="15" spans="2:8" x14ac:dyDescent="0.2">
      <c r="B15" s="48" t="s">
        <v>556</v>
      </c>
      <c r="C15" s="48"/>
      <c r="D15" s="48"/>
      <c r="E15" s="48"/>
    </row>
    <row r="16" spans="2:8" x14ac:dyDescent="0.2">
      <c r="B16" s="48" t="s">
        <v>557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558</v>
      </c>
      <c r="C18" s="48"/>
      <c r="D18" s="48"/>
      <c r="E18" s="48"/>
    </row>
    <row r="19" spans="2:5" x14ac:dyDescent="0.2">
      <c r="B19" s="48" t="s">
        <v>559</v>
      </c>
      <c r="C19" s="48"/>
      <c r="D19" s="48"/>
      <c r="E19" s="48"/>
    </row>
    <row r="20" spans="2:5" x14ac:dyDescent="0.2">
      <c r="B20" s="48" t="s">
        <v>560</v>
      </c>
      <c r="C20" s="48"/>
      <c r="D20" s="48"/>
      <c r="E20" s="48"/>
    </row>
  </sheetData>
  <sheetProtection algorithmName="SHA-512" hashValue="F7+V0QtSbYg7qhvW5h/ffwdl+ulyChAodTU6HjFfz/zkq2YzuGsnbuimHu/JU5YfE7+UPbcfowA7bS8X3/uWkg==" saltValue="uuMrgC9/EBQIOfNQcVBl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661</vt:i4>
      </vt:variant>
    </vt:vector>
  </HeadingPairs>
  <TitlesOfParts>
    <vt:vector size="6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