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WholesaleCustomers\"/>
    </mc:Choice>
  </mc:AlternateContent>
  <xr:revisionPtr revIDLastSave="0" documentId="13_ncr:1_{9253F370-AAB2-4123-859B-B53F16B99F48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Q563" i="1" l="1"/>
  <c r="Y552" i="1"/>
  <c r="X552" i="1"/>
  <c r="Y551" i="1"/>
  <c r="X551" i="1"/>
  <c r="BO550" i="1"/>
  <c r="BN550" i="1"/>
  <c r="BM550" i="1"/>
  <c r="Z550" i="1"/>
  <c r="Z551" i="1" s="1"/>
  <c r="Y550" i="1"/>
  <c r="BP550" i="1" s="1"/>
  <c r="X548" i="1"/>
  <c r="Y547" i="1"/>
  <c r="X547" i="1"/>
  <c r="BO546" i="1"/>
  <c r="BN546" i="1"/>
  <c r="BM546" i="1"/>
  <c r="Z546" i="1"/>
  <c r="Z547" i="1" s="1"/>
  <c r="Y546" i="1"/>
  <c r="X544" i="1"/>
  <c r="Z543" i="1"/>
  <c r="X543" i="1"/>
  <c r="BP542" i="1"/>
  <c r="BO542" i="1"/>
  <c r="BN542" i="1"/>
  <c r="BM542" i="1"/>
  <c r="Z542" i="1"/>
  <c r="Y542" i="1"/>
  <c r="Y544" i="1" s="1"/>
  <c r="Y539" i="1"/>
  <c r="X539" i="1"/>
  <c r="X538" i="1"/>
  <c r="BP537" i="1"/>
  <c r="BO537" i="1"/>
  <c r="BN537" i="1"/>
  <c r="BM537" i="1"/>
  <c r="Y537" i="1"/>
  <c r="Z537" i="1" s="1"/>
  <c r="BP536" i="1"/>
  <c r="BO536" i="1"/>
  <c r="BM536" i="1"/>
  <c r="Y536" i="1"/>
  <c r="BN536" i="1" s="1"/>
  <c r="BO535" i="1"/>
  <c r="BN535" i="1"/>
  <c r="BM535" i="1"/>
  <c r="Z535" i="1"/>
  <c r="Y535" i="1"/>
  <c r="BP535" i="1" s="1"/>
  <c r="BO534" i="1"/>
  <c r="BN534" i="1"/>
  <c r="BM534" i="1"/>
  <c r="Z534" i="1"/>
  <c r="Y534" i="1"/>
  <c r="X532" i="1"/>
  <c r="X531" i="1"/>
  <c r="BP530" i="1"/>
  <c r="BO530" i="1"/>
  <c r="BN530" i="1"/>
  <c r="BM530" i="1"/>
  <c r="Z530" i="1"/>
  <c r="Y530" i="1"/>
  <c r="BO529" i="1"/>
  <c r="BM529" i="1"/>
  <c r="Y529" i="1"/>
  <c r="Y527" i="1"/>
  <c r="X527" i="1"/>
  <c r="X526" i="1"/>
  <c r="BP525" i="1"/>
  <c r="BO525" i="1"/>
  <c r="BN525" i="1"/>
  <c r="BM525" i="1"/>
  <c r="Y525" i="1"/>
  <c r="Z525" i="1" s="1"/>
  <c r="Z526" i="1" s="1"/>
  <c r="BO524" i="1"/>
  <c r="BN524" i="1"/>
  <c r="BM524" i="1"/>
  <c r="Z524" i="1"/>
  <c r="Y524" i="1"/>
  <c r="Y526" i="1" s="1"/>
  <c r="X522" i="1"/>
  <c r="X521" i="1"/>
  <c r="BO520" i="1"/>
  <c r="BM520" i="1"/>
  <c r="Y520" i="1"/>
  <c r="BP519" i="1"/>
  <c r="BO519" i="1"/>
  <c r="BN519" i="1"/>
  <c r="BM519" i="1"/>
  <c r="Z519" i="1"/>
  <c r="Y519" i="1"/>
  <c r="BO518" i="1"/>
  <c r="BM518" i="1"/>
  <c r="Y518" i="1"/>
  <c r="BP517" i="1"/>
  <c r="BO517" i="1"/>
  <c r="BM517" i="1"/>
  <c r="Y517" i="1"/>
  <c r="X515" i="1"/>
  <c r="X514" i="1"/>
  <c r="BO513" i="1"/>
  <c r="BN513" i="1"/>
  <c r="BM513" i="1"/>
  <c r="Z513" i="1"/>
  <c r="Y513" i="1"/>
  <c r="BP513" i="1" s="1"/>
  <c r="BO512" i="1"/>
  <c r="BN512" i="1"/>
  <c r="BM512" i="1"/>
  <c r="Y512" i="1"/>
  <c r="BP512" i="1" s="1"/>
  <c r="BO511" i="1"/>
  <c r="BN511" i="1"/>
  <c r="BM511" i="1"/>
  <c r="Z511" i="1"/>
  <c r="Y511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X502" i="1"/>
  <c r="X501" i="1"/>
  <c r="BO500" i="1"/>
  <c r="BN500" i="1"/>
  <c r="BM500" i="1"/>
  <c r="Y500" i="1"/>
  <c r="BP500" i="1" s="1"/>
  <c r="P500" i="1"/>
  <c r="BO499" i="1"/>
  <c r="BM499" i="1"/>
  <c r="Y499" i="1"/>
  <c r="P499" i="1"/>
  <c r="BP498" i="1"/>
  <c r="BO498" i="1"/>
  <c r="BN498" i="1"/>
  <c r="BM498" i="1"/>
  <c r="Y498" i="1"/>
  <c r="P498" i="1"/>
  <c r="X496" i="1"/>
  <c r="X495" i="1"/>
  <c r="BP494" i="1"/>
  <c r="BO494" i="1"/>
  <c r="BN494" i="1"/>
  <c r="BM494" i="1"/>
  <c r="Y494" i="1"/>
  <c r="Z494" i="1" s="1"/>
  <c r="P494" i="1"/>
  <c r="BP493" i="1"/>
  <c r="BO493" i="1"/>
  <c r="BN493" i="1"/>
  <c r="BM493" i="1"/>
  <c r="Z493" i="1"/>
  <c r="Y493" i="1"/>
  <c r="P493" i="1"/>
  <c r="BO492" i="1"/>
  <c r="BN492" i="1"/>
  <c r="BM492" i="1"/>
  <c r="Y492" i="1"/>
  <c r="BP492" i="1" s="1"/>
  <c r="P492" i="1"/>
  <c r="BP491" i="1"/>
  <c r="BO491" i="1"/>
  <c r="BN491" i="1"/>
  <c r="BM491" i="1"/>
  <c r="Y491" i="1"/>
  <c r="Z491" i="1" s="1"/>
  <c r="P491" i="1"/>
  <c r="BP490" i="1"/>
  <c r="BO490" i="1"/>
  <c r="BN490" i="1"/>
  <c r="BM490" i="1"/>
  <c r="Y490" i="1"/>
  <c r="Z490" i="1" s="1"/>
  <c r="P490" i="1"/>
  <c r="BO489" i="1"/>
  <c r="BM489" i="1"/>
  <c r="Y489" i="1"/>
  <c r="P489" i="1"/>
  <c r="BP488" i="1"/>
  <c r="BO488" i="1"/>
  <c r="BM488" i="1"/>
  <c r="Z488" i="1"/>
  <c r="Y488" i="1"/>
  <c r="BN488" i="1" s="1"/>
  <c r="P488" i="1"/>
  <c r="BP487" i="1"/>
  <c r="BO487" i="1"/>
  <c r="BN487" i="1"/>
  <c r="BM487" i="1"/>
  <c r="Z487" i="1"/>
  <c r="Y487" i="1"/>
  <c r="P487" i="1"/>
  <c r="BP486" i="1"/>
  <c r="BO486" i="1"/>
  <c r="BM486" i="1"/>
  <c r="Z486" i="1"/>
  <c r="Y486" i="1"/>
  <c r="P486" i="1"/>
  <c r="X484" i="1"/>
  <c r="X483" i="1"/>
  <c r="BP482" i="1"/>
  <c r="BO482" i="1"/>
  <c r="BN482" i="1"/>
  <c r="BM482" i="1"/>
  <c r="Y482" i="1"/>
  <c r="Z482" i="1" s="1"/>
  <c r="P482" i="1"/>
  <c r="BO481" i="1"/>
  <c r="BM481" i="1"/>
  <c r="Y481" i="1"/>
  <c r="P481" i="1"/>
  <c r="BO480" i="1"/>
  <c r="BM480" i="1"/>
  <c r="Y480" i="1"/>
  <c r="BN480" i="1" s="1"/>
  <c r="P480" i="1"/>
  <c r="X478" i="1"/>
  <c r="X477" i="1"/>
  <c r="BO476" i="1"/>
  <c r="BN476" i="1"/>
  <c r="BM476" i="1"/>
  <c r="Y476" i="1"/>
  <c r="BP476" i="1" s="1"/>
  <c r="P476" i="1"/>
  <c r="BO475" i="1"/>
  <c r="BM475" i="1"/>
  <c r="Y475" i="1"/>
  <c r="BP475" i="1" s="1"/>
  <c r="P475" i="1"/>
  <c r="BP474" i="1"/>
  <c r="BO474" i="1"/>
  <c r="BN474" i="1"/>
  <c r="BM474" i="1"/>
  <c r="Y474" i="1"/>
  <c r="Z474" i="1" s="1"/>
  <c r="P474" i="1"/>
  <c r="BP473" i="1"/>
  <c r="BO473" i="1"/>
  <c r="BM473" i="1"/>
  <c r="Y473" i="1"/>
  <c r="P473" i="1"/>
  <c r="BP472" i="1"/>
  <c r="BO472" i="1"/>
  <c r="BM472" i="1"/>
  <c r="Z472" i="1"/>
  <c r="Y472" i="1"/>
  <c r="BN472" i="1" s="1"/>
  <c r="P472" i="1"/>
  <c r="BP471" i="1"/>
  <c r="BO471" i="1"/>
  <c r="BN471" i="1"/>
  <c r="BM471" i="1"/>
  <c r="Z471" i="1"/>
  <c r="Y471" i="1"/>
  <c r="P471" i="1"/>
  <c r="BO470" i="1"/>
  <c r="BM470" i="1"/>
  <c r="Z470" i="1"/>
  <c r="Y470" i="1"/>
  <c r="BN470" i="1" s="1"/>
  <c r="P470" i="1"/>
  <c r="BO469" i="1"/>
  <c r="BM469" i="1"/>
  <c r="Y469" i="1"/>
  <c r="Z469" i="1" s="1"/>
  <c r="P469" i="1"/>
  <c r="BO468" i="1"/>
  <c r="BM468" i="1"/>
  <c r="Y468" i="1"/>
  <c r="P468" i="1"/>
  <c r="BO467" i="1"/>
  <c r="BM467" i="1"/>
  <c r="Y467" i="1"/>
  <c r="P467" i="1"/>
  <c r="BO466" i="1"/>
  <c r="BN466" i="1"/>
  <c r="BM466" i="1"/>
  <c r="Z466" i="1"/>
  <c r="Y466" i="1"/>
  <c r="BP466" i="1" s="1"/>
  <c r="P466" i="1"/>
  <c r="BO465" i="1"/>
  <c r="BM465" i="1"/>
  <c r="Y465" i="1"/>
  <c r="BN465" i="1" s="1"/>
  <c r="P465" i="1"/>
  <c r="BO464" i="1"/>
  <c r="BM464" i="1"/>
  <c r="Y464" i="1"/>
  <c r="BP464" i="1" s="1"/>
  <c r="P464" i="1"/>
  <c r="BO463" i="1"/>
  <c r="BM463" i="1"/>
  <c r="Y463" i="1"/>
  <c r="P463" i="1"/>
  <c r="BO462" i="1"/>
  <c r="BN462" i="1"/>
  <c r="BM462" i="1"/>
  <c r="Z462" i="1"/>
  <c r="Y462" i="1"/>
  <c r="BP462" i="1" s="1"/>
  <c r="P462" i="1"/>
  <c r="BP461" i="1"/>
  <c r="BO461" i="1"/>
  <c r="BN461" i="1"/>
  <c r="BM461" i="1"/>
  <c r="Z461" i="1"/>
  <c r="Y461" i="1"/>
  <c r="P461" i="1"/>
  <c r="Y457" i="1"/>
  <c r="X457" i="1"/>
  <c r="X456" i="1"/>
  <c r="BP455" i="1"/>
  <c r="BO455" i="1"/>
  <c r="BM455" i="1"/>
  <c r="Z455" i="1"/>
  <c r="Z456" i="1" s="1"/>
  <c r="Y455" i="1"/>
  <c r="P455" i="1"/>
  <c r="X453" i="1"/>
  <c r="X452" i="1"/>
  <c r="BO451" i="1"/>
  <c r="BM451" i="1"/>
  <c r="Y451" i="1"/>
  <c r="P451" i="1"/>
  <c r="Y448" i="1"/>
  <c r="X448" i="1"/>
  <c r="X447" i="1"/>
  <c r="BP446" i="1"/>
  <c r="BO446" i="1"/>
  <c r="BM446" i="1"/>
  <c r="Y446" i="1"/>
  <c r="P446" i="1"/>
  <c r="BP445" i="1"/>
  <c r="BO445" i="1"/>
  <c r="BM445" i="1"/>
  <c r="Z445" i="1"/>
  <c r="Y445" i="1"/>
  <c r="BN445" i="1" s="1"/>
  <c r="P445" i="1"/>
  <c r="X442" i="1"/>
  <c r="X441" i="1"/>
  <c r="BO440" i="1"/>
  <c r="BN440" i="1"/>
  <c r="BM440" i="1"/>
  <c r="Y440" i="1"/>
  <c r="BP440" i="1" s="1"/>
  <c r="P440" i="1"/>
  <c r="BO439" i="1"/>
  <c r="BN439" i="1"/>
  <c r="BM439" i="1"/>
  <c r="Y439" i="1"/>
  <c r="BP439" i="1" s="1"/>
  <c r="P439" i="1"/>
  <c r="BP438" i="1"/>
  <c r="BO438" i="1"/>
  <c r="BN438" i="1"/>
  <c r="BM438" i="1"/>
  <c r="Y438" i="1"/>
  <c r="Z438" i="1" s="1"/>
  <c r="P438" i="1"/>
  <c r="BO437" i="1"/>
  <c r="BM437" i="1"/>
  <c r="Y437" i="1"/>
  <c r="P437" i="1"/>
  <c r="Y435" i="1"/>
  <c r="X435" i="1"/>
  <c r="Y434" i="1"/>
  <c r="X434" i="1"/>
  <c r="BP433" i="1"/>
  <c r="BO433" i="1"/>
  <c r="BN433" i="1"/>
  <c r="BM433" i="1"/>
  <c r="Z433" i="1"/>
  <c r="Y433" i="1"/>
  <c r="P433" i="1"/>
  <c r="BO432" i="1"/>
  <c r="BN432" i="1"/>
  <c r="BM432" i="1"/>
  <c r="Y432" i="1"/>
  <c r="BP432" i="1" s="1"/>
  <c r="P432" i="1"/>
  <c r="X429" i="1"/>
  <c r="X428" i="1"/>
  <c r="BP427" i="1"/>
  <c r="BO427" i="1"/>
  <c r="BM427" i="1"/>
  <c r="Y427" i="1"/>
  <c r="Y428" i="1" s="1"/>
  <c r="P427" i="1"/>
  <c r="BP426" i="1"/>
  <c r="BO426" i="1"/>
  <c r="BN426" i="1"/>
  <c r="BM426" i="1"/>
  <c r="Z426" i="1"/>
  <c r="Y426" i="1"/>
  <c r="P426" i="1"/>
  <c r="X424" i="1"/>
  <c r="Y423" i="1"/>
  <c r="X423" i="1"/>
  <c r="BP422" i="1"/>
  <c r="BO422" i="1"/>
  <c r="BM422" i="1"/>
  <c r="Y422" i="1"/>
  <c r="P422" i="1"/>
  <c r="BO421" i="1"/>
  <c r="BN421" i="1"/>
  <c r="BM421" i="1"/>
  <c r="Z421" i="1"/>
  <c r="Y421" i="1"/>
  <c r="BP421" i="1" s="1"/>
  <c r="P421" i="1"/>
  <c r="BP420" i="1"/>
  <c r="BO420" i="1"/>
  <c r="BN420" i="1"/>
  <c r="BM420" i="1"/>
  <c r="Z420" i="1"/>
  <c r="Y420" i="1"/>
  <c r="P420" i="1"/>
  <c r="BP419" i="1"/>
  <c r="BO419" i="1"/>
  <c r="BN419" i="1"/>
  <c r="BM419" i="1"/>
  <c r="Z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Z417" i="1" s="1"/>
  <c r="P417" i="1"/>
  <c r="BP416" i="1"/>
  <c r="BO416" i="1"/>
  <c r="BN416" i="1"/>
  <c r="BM416" i="1"/>
  <c r="Z416" i="1"/>
  <c r="Y416" i="1"/>
  <c r="P416" i="1"/>
  <c r="BO415" i="1"/>
  <c r="BN415" i="1"/>
  <c r="BM415" i="1"/>
  <c r="Y415" i="1"/>
  <c r="BP415" i="1" s="1"/>
  <c r="P415" i="1"/>
  <c r="BO414" i="1"/>
  <c r="BN414" i="1"/>
  <c r="BM414" i="1"/>
  <c r="Y414" i="1"/>
  <c r="BP414" i="1" s="1"/>
  <c r="P414" i="1"/>
  <c r="BP413" i="1"/>
  <c r="BO413" i="1"/>
  <c r="BN413" i="1"/>
  <c r="BM413" i="1"/>
  <c r="Y413" i="1"/>
  <c r="X563" i="1" s="1"/>
  <c r="P413" i="1"/>
  <c r="X409" i="1"/>
  <c r="X408" i="1"/>
  <c r="BP407" i="1"/>
  <c r="BO407" i="1"/>
  <c r="BN407" i="1"/>
  <c r="BM407" i="1"/>
  <c r="Y407" i="1"/>
  <c r="P407" i="1"/>
  <c r="X405" i="1"/>
  <c r="X404" i="1"/>
  <c r="BO403" i="1"/>
  <c r="BN403" i="1"/>
  <c r="BM403" i="1"/>
  <c r="Z403" i="1"/>
  <c r="Y403" i="1"/>
  <c r="BP403" i="1" s="1"/>
  <c r="P403" i="1"/>
  <c r="BP402" i="1"/>
  <c r="BO402" i="1"/>
  <c r="BN402" i="1"/>
  <c r="BM402" i="1"/>
  <c r="Z402" i="1"/>
  <c r="Y402" i="1"/>
  <c r="P402" i="1"/>
  <c r="BP401" i="1"/>
  <c r="BO401" i="1"/>
  <c r="BM401" i="1"/>
  <c r="Z401" i="1"/>
  <c r="Y401" i="1"/>
  <c r="Y405" i="1" s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M396" i="1"/>
  <c r="Y396" i="1"/>
  <c r="P396" i="1"/>
  <c r="X394" i="1"/>
  <c r="X393" i="1"/>
  <c r="BO392" i="1"/>
  <c r="BM392" i="1"/>
  <c r="Z392" i="1"/>
  <c r="Y392" i="1"/>
  <c r="P392" i="1"/>
  <c r="BO391" i="1"/>
  <c r="BN391" i="1"/>
  <c r="BM391" i="1"/>
  <c r="Z391" i="1"/>
  <c r="Y391" i="1"/>
  <c r="BP391" i="1" s="1"/>
  <c r="P391" i="1"/>
  <c r="BP390" i="1"/>
  <c r="BO390" i="1"/>
  <c r="BM390" i="1"/>
  <c r="Y390" i="1"/>
  <c r="BN390" i="1" s="1"/>
  <c r="P390" i="1"/>
  <c r="BO389" i="1"/>
  <c r="BM389" i="1"/>
  <c r="Y389" i="1"/>
  <c r="BP389" i="1" s="1"/>
  <c r="P389" i="1"/>
  <c r="BO388" i="1"/>
  <c r="BM388" i="1"/>
  <c r="Y388" i="1"/>
  <c r="P388" i="1"/>
  <c r="X385" i="1"/>
  <c r="Y384" i="1"/>
  <c r="X384" i="1"/>
  <c r="BO383" i="1"/>
  <c r="BM383" i="1"/>
  <c r="Z383" i="1"/>
  <c r="Z384" i="1" s="1"/>
  <c r="Y383" i="1"/>
  <c r="P383" i="1"/>
  <c r="X381" i="1"/>
  <c r="X380" i="1"/>
  <c r="BP379" i="1"/>
  <c r="BO379" i="1"/>
  <c r="BN379" i="1"/>
  <c r="BM379" i="1"/>
  <c r="Z379" i="1"/>
  <c r="Y379" i="1"/>
  <c r="P379" i="1"/>
  <c r="BP378" i="1"/>
  <c r="BO378" i="1"/>
  <c r="BM378" i="1"/>
  <c r="Y378" i="1"/>
  <c r="P378" i="1"/>
  <c r="X376" i="1"/>
  <c r="X375" i="1"/>
  <c r="BP374" i="1"/>
  <c r="BO374" i="1"/>
  <c r="BN374" i="1"/>
  <c r="BM374" i="1"/>
  <c r="Y374" i="1"/>
  <c r="Z374" i="1" s="1"/>
  <c r="P374" i="1"/>
  <c r="BO373" i="1"/>
  <c r="BM373" i="1"/>
  <c r="Y373" i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N368" i="1"/>
  <c r="BM368" i="1"/>
  <c r="Y368" i="1"/>
  <c r="BP368" i="1" s="1"/>
  <c r="P368" i="1"/>
  <c r="BP367" i="1"/>
  <c r="BO367" i="1"/>
  <c r="BN367" i="1"/>
  <c r="BM367" i="1"/>
  <c r="Y367" i="1"/>
  <c r="Z367" i="1" s="1"/>
  <c r="P367" i="1"/>
  <c r="BP366" i="1"/>
  <c r="BO366" i="1"/>
  <c r="BN366" i="1"/>
  <c r="BM366" i="1"/>
  <c r="Y366" i="1"/>
  <c r="Z366" i="1" s="1"/>
  <c r="P366" i="1"/>
  <c r="BO365" i="1"/>
  <c r="BM365" i="1"/>
  <c r="Y365" i="1"/>
  <c r="P365" i="1"/>
  <c r="BP364" i="1"/>
  <c r="BO364" i="1"/>
  <c r="BM364" i="1"/>
  <c r="Z364" i="1"/>
  <c r="Y364" i="1"/>
  <c r="BN364" i="1" s="1"/>
  <c r="P364" i="1"/>
  <c r="BP363" i="1"/>
  <c r="BO363" i="1"/>
  <c r="BN363" i="1"/>
  <c r="BM363" i="1"/>
  <c r="Z363" i="1"/>
  <c r="Y363" i="1"/>
  <c r="P363" i="1"/>
  <c r="X359" i="1"/>
  <c r="X358" i="1"/>
  <c r="BO357" i="1"/>
  <c r="BM357" i="1"/>
  <c r="Z357" i="1"/>
  <c r="Y357" i="1"/>
  <c r="Y359" i="1" s="1"/>
  <c r="P357" i="1"/>
  <c r="BP356" i="1"/>
  <c r="BO356" i="1"/>
  <c r="BN356" i="1"/>
  <c r="BM356" i="1"/>
  <c r="Y356" i="1"/>
  <c r="Z356" i="1" s="1"/>
  <c r="P356" i="1"/>
  <c r="BP355" i="1"/>
  <c r="BO355" i="1"/>
  <c r="BM355" i="1"/>
  <c r="Y355" i="1"/>
  <c r="P355" i="1"/>
  <c r="Y353" i="1"/>
  <c r="X353" i="1"/>
  <c r="Y352" i="1"/>
  <c r="X352" i="1"/>
  <c r="BP351" i="1"/>
  <c r="BO351" i="1"/>
  <c r="BN351" i="1"/>
  <c r="BM351" i="1"/>
  <c r="Z351" i="1"/>
  <c r="Z352" i="1" s="1"/>
  <c r="Y351" i="1"/>
  <c r="P351" i="1"/>
  <c r="X348" i="1"/>
  <c r="X347" i="1"/>
  <c r="BP346" i="1"/>
  <c r="BO346" i="1"/>
  <c r="BN346" i="1"/>
  <c r="BM346" i="1"/>
  <c r="Z346" i="1"/>
  <c r="Y346" i="1"/>
  <c r="P346" i="1"/>
  <c r="BP345" i="1"/>
  <c r="BO345" i="1"/>
  <c r="BM345" i="1"/>
  <c r="Y345" i="1"/>
  <c r="P345" i="1"/>
  <c r="BP344" i="1"/>
  <c r="BO344" i="1"/>
  <c r="BN344" i="1"/>
  <c r="BM344" i="1"/>
  <c r="Z344" i="1"/>
  <c r="Y344" i="1"/>
  <c r="P344" i="1"/>
  <c r="Y342" i="1"/>
  <c r="X342" i="1"/>
  <c r="Y341" i="1"/>
  <c r="X341" i="1"/>
  <c r="BO340" i="1"/>
  <c r="BM340" i="1"/>
  <c r="Y340" i="1"/>
  <c r="P340" i="1"/>
  <c r="BO339" i="1"/>
  <c r="BN339" i="1"/>
  <c r="BM339" i="1"/>
  <c r="Z339" i="1"/>
  <c r="Y339" i="1"/>
  <c r="BP339" i="1" s="1"/>
  <c r="P339" i="1"/>
  <c r="BP338" i="1"/>
  <c r="BO338" i="1"/>
  <c r="BN338" i="1"/>
  <c r="BM338" i="1"/>
  <c r="Z338" i="1"/>
  <c r="Y338" i="1"/>
  <c r="BP337" i="1"/>
  <c r="BO337" i="1"/>
  <c r="BM337" i="1"/>
  <c r="Y337" i="1"/>
  <c r="X335" i="1"/>
  <c r="X334" i="1"/>
  <c r="BO333" i="1"/>
  <c r="BM333" i="1"/>
  <c r="Y333" i="1"/>
  <c r="BN333" i="1" s="1"/>
  <c r="P333" i="1"/>
  <c r="BP332" i="1"/>
  <c r="BO332" i="1"/>
  <c r="BM332" i="1"/>
  <c r="Y332" i="1"/>
  <c r="Z332" i="1" s="1"/>
  <c r="P332" i="1"/>
  <c r="BP331" i="1"/>
  <c r="BO331" i="1"/>
  <c r="BM331" i="1"/>
  <c r="Y331" i="1"/>
  <c r="P331" i="1"/>
  <c r="X329" i="1"/>
  <c r="X328" i="1"/>
  <c r="BP327" i="1"/>
  <c r="BO327" i="1"/>
  <c r="BM327" i="1"/>
  <c r="Z327" i="1"/>
  <c r="Y327" i="1"/>
  <c r="BN327" i="1" s="1"/>
  <c r="P327" i="1"/>
  <c r="BP326" i="1"/>
  <c r="BO326" i="1"/>
  <c r="BN326" i="1"/>
  <c r="BM326" i="1"/>
  <c r="Z326" i="1"/>
  <c r="Y326" i="1"/>
  <c r="P326" i="1"/>
  <c r="BP325" i="1"/>
  <c r="BO325" i="1"/>
  <c r="BM325" i="1"/>
  <c r="Y325" i="1"/>
  <c r="BN325" i="1" s="1"/>
  <c r="P325" i="1"/>
  <c r="BO324" i="1"/>
  <c r="BN324" i="1"/>
  <c r="BM324" i="1"/>
  <c r="Y324" i="1"/>
  <c r="Z324" i="1" s="1"/>
  <c r="P324" i="1"/>
  <c r="BP323" i="1"/>
  <c r="BO323" i="1"/>
  <c r="BM323" i="1"/>
  <c r="Y323" i="1"/>
  <c r="P323" i="1"/>
  <c r="X321" i="1"/>
  <c r="X320" i="1"/>
  <c r="BP319" i="1"/>
  <c r="BO319" i="1"/>
  <c r="BM319" i="1"/>
  <c r="Z319" i="1"/>
  <c r="Y319" i="1"/>
  <c r="BN319" i="1" s="1"/>
  <c r="P319" i="1"/>
  <c r="BP318" i="1"/>
  <c r="BO318" i="1"/>
  <c r="BN318" i="1"/>
  <c r="BM318" i="1"/>
  <c r="Z318" i="1"/>
  <c r="Y318" i="1"/>
  <c r="P318" i="1"/>
  <c r="BP317" i="1"/>
  <c r="BO317" i="1"/>
  <c r="BM317" i="1"/>
  <c r="Y317" i="1"/>
  <c r="BN317" i="1" s="1"/>
  <c r="P317" i="1"/>
  <c r="BP316" i="1"/>
  <c r="BO316" i="1"/>
  <c r="BN316" i="1"/>
  <c r="BM316" i="1"/>
  <c r="Y316" i="1"/>
  <c r="P316" i="1"/>
  <c r="X314" i="1"/>
  <c r="X313" i="1"/>
  <c r="BO312" i="1"/>
  <c r="BM312" i="1"/>
  <c r="Y312" i="1"/>
  <c r="P312" i="1"/>
  <c r="BP311" i="1"/>
  <c r="BO311" i="1"/>
  <c r="BM311" i="1"/>
  <c r="Z311" i="1"/>
  <c r="Y311" i="1"/>
  <c r="BN311" i="1" s="1"/>
  <c r="P311" i="1"/>
  <c r="BP310" i="1"/>
  <c r="BO310" i="1"/>
  <c r="BN310" i="1"/>
  <c r="BM310" i="1"/>
  <c r="Z310" i="1"/>
  <c r="Y310" i="1"/>
  <c r="P310" i="1"/>
  <c r="BO309" i="1"/>
  <c r="BM309" i="1"/>
  <c r="Z309" i="1"/>
  <c r="Y309" i="1"/>
  <c r="BN309" i="1" s="1"/>
  <c r="P309" i="1"/>
  <c r="BO308" i="1"/>
  <c r="BM308" i="1"/>
  <c r="Y308" i="1"/>
  <c r="Z308" i="1" s="1"/>
  <c r="P308" i="1"/>
  <c r="BP307" i="1"/>
  <c r="BO307" i="1"/>
  <c r="BM307" i="1"/>
  <c r="Y307" i="1"/>
  <c r="P307" i="1"/>
  <c r="X304" i="1"/>
  <c r="Y303" i="1"/>
  <c r="X303" i="1"/>
  <c r="BP302" i="1"/>
  <c r="BO302" i="1"/>
  <c r="BM302" i="1"/>
  <c r="Z302" i="1"/>
  <c r="Z303" i="1" s="1"/>
  <c r="Y302" i="1"/>
  <c r="BN302" i="1" s="1"/>
  <c r="P302" i="1"/>
  <c r="Y299" i="1"/>
  <c r="X299" i="1"/>
  <c r="X298" i="1"/>
  <c r="BO297" i="1"/>
  <c r="BN297" i="1"/>
  <c r="BM297" i="1"/>
  <c r="Y297" i="1"/>
  <c r="BP297" i="1" s="1"/>
  <c r="P297" i="1"/>
  <c r="BP296" i="1"/>
  <c r="BO296" i="1"/>
  <c r="BM296" i="1"/>
  <c r="Z296" i="1"/>
  <c r="Y296" i="1"/>
  <c r="P296" i="1"/>
  <c r="Y293" i="1"/>
  <c r="X293" i="1"/>
  <c r="Z292" i="1"/>
  <c r="Y292" i="1"/>
  <c r="X292" i="1"/>
  <c r="BP291" i="1"/>
  <c r="BO291" i="1"/>
  <c r="BN291" i="1"/>
  <c r="BM291" i="1"/>
  <c r="Z291" i="1"/>
  <c r="Y291" i="1"/>
  <c r="P291" i="1"/>
  <c r="Y288" i="1"/>
  <c r="X288" i="1"/>
  <c r="X287" i="1"/>
  <c r="BO286" i="1"/>
  <c r="BM286" i="1"/>
  <c r="Y286" i="1"/>
  <c r="BN286" i="1" s="1"/>
  <c r="P286" i="1"/>
  <c r="X284" i="1"/>
  <c r="X283" i="1"/>
  <c r="BO282" i="1"/>
  <c r="BM282" i="1"/>
  <c r="Y282" i="1"/>
  <c r="Y283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BN276" i="1" s="1"/>
  <c r="P276" i="1"/>
  <c r="BO275" i="1"/>
  <c r="BN275" i="1"/>
  <c r="BM275" i="1"/>
  <c r="Y275" i="1"/>
  <c r="Z275" i="1" s="1"/>
  <c r="P275" i="1"/>
  <c r="BO274" i="1"/>
  <c r="BM274" i="1"/>
  <c r="Y274" i="1"/>
  <c r="P274" i="1"/>
  <c r="X271" i="1"/>
  <c r="Y270" i="1"/>
  <c r="X270" i="1"/>
  <c r="BP269" i="1"/>
  <c r="BO269" i="1"/>
  <c r="BM269" i="1"/>
  <c r="Z269" i="1"/>
  <c r="Y269" i="1"/>
  <c r="BN269" i="1" s="1"/>
  <c r="BP268" i="1"/>
  <c r="BO268" i="1"/>
  <c r="BN268" i="1"/>
  <c r="BM268" i="1"/>
  <c r="Y268" i="1"/>
  <c r="Z268" i="1" s="1"/>
  <c r="P268" i="1"/>
  <c r="BP267" i="1"/>
  <c r="BO267" i="1"/>
  <c r="BM267" i="1"/>
  <c r="Y267" i="1"/>
  <c r="P267" i="1"/>
  <c r="BP266" i="1"/>
  <c r="BO266" i="1"/>
  <c r="BM266" i="1"/>
  <c r="Z266" i="1"/>
  <c r="Y266" i="1"/>
  <c r="BN266" i="1" s="1"/>
  <c r="P266" i="1"/>
  <c r="Y263" i="1"/>
  <c r="X263" i="1"/>
  <c r="X262" i="1"/>
  <c r="BO261" i="1"/>
  <c r="BN261" i="1"/>
  <c r="BM261" i="1"/>
  <c r="Y261" i="1"/>
  <c r="BP261" i="1" s="1"/>
  <c r="P261" i="1"/>
  <c r="BP260" i="1"/>
  <c r="BO260" i="1"/>
  <c r="BM260" i="1"/>
  <c r="Z260" i="1"/>
  <c r="Y260" i="1"/>
  <c r="BN260" i="1" s="1"/>
  <c r="P260" i="1"/>
  <c r="BP259" i="1"/>
  <c r="BO259" i="1"/>
  <c r="BN259" i="1"/>
  <c r="BM259" i="1"/>
  <c r="Y259" i="1"/>
  <c r="Z259" i="1" s="1"/>
  <c r="P259" i="1"/>
  <c r="BP258" i="1"/>
  <c r="BO258" i="1"/>
  <c r="BM258" i="1"/>
  <c r="Y258" i="1"/>
  <c r="P258" i="1"/>
  <c r="BP257" i="1"/>
  <c r="BO257" i="1"/>
  <c r="BM257" i="1"/>
  <c r="Z257" i="1"/>
  <c r="Y257" i="1"/>
  <c r="BN257" i="1" s="1"/>
  <c r="P257" i="1"/>
  <c r="BP256" i="1"/>
  <c r="BO256" i="1"/>
  <c r="BN256" i="1"/>
  <c r="BM256" i="1"/>
  <c r="Z256" i="1"/>
  <c r="Y256" i="1"/>
  <c r="Y262" i="1" s="1"/>
  <c r="P256" i="1"/>
  <c r="Y253" i="1"/>
  <c r="X253" i="1"/>
  <c r="X252" i="1"/>
  <c r="BO251" i="1"/>
  <c r="BM251" i="1"/>
  <c r="Z251" i="1"/>
  <c r="Y251" i="1"/>
  <c r="BP251" i="1" s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P248" i="1"/>
  <c r="BO247" i="1"/>
  <c r="BM247" i="1"/>
  <c r="Y247" i="1"/>
  <c r="Y252" i="1" s="1"/>
  <c r="X245" i="1"/>
  <c r="X244" i="1"/>
  <c r="BO243" i="1"/>
  <c r="BM243" i="1"/>
  <c r="Y243" i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P238" i="1"/>
  <c r="Y236" i="1"/>
  <c r="X236" i="1"/>
  <c r="X235" i="1"/>
  <c r="BP234" i="1"/>
  <c r="BO234" i="1"/>
  <c r="BN234" i="1"/>
  <c r="BM234" i="1"/>
  <c r="Y234" i="1"/>
  <c r="Z234" i="1" s="1"/>
  <c r="P234" i="1"/>
  <c r="BP233" i="1"/>
  <c r="BO233" i="1"/>
  <c r="BM233" i="1"/>
  <c r="Y233" i="1"/>
  <c r="P233" i="1"/>
  <c r="BP232" i="1"/>
  <c r="BO232" i="1"/>
  <c r="BM232" i="1"/>
  <c r="Z232" i="1"/>
  <c r="Y232" i="1"/>
  <c r="BN232" i="1" s="1"/>
  <c r="P232" i="1"/>
  <c r="BP231" i="1"/>
  <c r="BO231" i="1"/>
  <c r="BN231" i="1"/>
  <c r="BM231" i="1"/>
  <c r="Y231" i="1"/>
  <c r="Z231" i="1" s="1"/>
  <c r="P231" i="1"/>
  <c r="BP230" i="1"/>
  <c r="BO230" i="1"/>
  <c r="BM230" i="1"/>
  <c r="Z230" i="1"/>
  <c r="Y230" i="1"/>
  <c r="BN230" i="1" s="1"/>
  <c r="P230" i="1"/>
  <c r="BO229" i="1"/>
  <c r="BM229" i="1"/>
  <c r="Y229" i="1"/>
  <c r="Z229" i="1" s="1"/>
  <c r="P229" i="1"/>
  <c r="BP228" i="1"/>
  <c r="BO228" i="1"/>
  <c r="BM228" i="1"/>
  <c r="Y228" i="1"/>
  <c r="P228" i="1"/>
  <c r="BO227" i="1"/>
  <c r="BM227" i="1"/>
  <c r="Y227" i="1"/>
  <c r="Y235" i="1" s="1"/>
  <c r="P227" i="1"/>
  <c r="X224" i="1"/>
  <c r="Z223" i="1"/>
  <c r="X223" i="1"/>
  <c r="BP222" i="1"/>
  <c r="BO222" i="1"/>
  <c r="BN222" i="1"/>
  <c r="BM222" i="1"/>
  <c r="Y222" i="1"/>
  <c r="Z222" i="1" s="1"/>
  <c r="P222" i="1"/>
  <c r="BP221" i="1"/>
  <c r="BO221" i="1"/>
  <c r="BM221" i="1"/>
  <c r="Z221" i="1"/>
  <c r="Y221" i="1"/>
  <c r="P221" i="1"/>
  <c r="X219" i="1"/>
  <c r="X218" i="1"/>
  <c r="BP217" i="1"/>
  <c r="BO217" i="1"/>
  <c r="BN217" i="1"/>
  <c r="BM217" i="1"/>
  <c r="Y217" i="1"/>
  <c r="Z217" i="1" s="1"/>
  <c r="P217" i="1"/>
  <c r="BO216" i="1"/>
  <c r="BM216" i="1"/>
  <c r="Y216" i="1"/>
  <c r="BP216" i="1" s="1"/>
  <c r="P216" i="1"/>
  <c r="BP215" i="1"/>
  <c r="BO215" i="1"/>
  <c r="BM215" i="1"/>
  <c r="Z215" i="1"/>
  <c r="Y215" i="1"/>
  <c r="BN215" i="1" s="1"/>
  <c r="P215" i="1"/>
  <c r="BP214" i="1"/>
  <c r="BO214" i="1"/>
  <c r="BN214" i="1"/>
  <c r="BM214" i="1"/>
  <c r="Y214" i="1"/>
  <c r="Z214" i="1" s="1"/>
  <c r="P214" i="1"/>
  <c r="BP213" i="1"/>
  <c r="BO213" i="1"/>
  <c r="BM213" i="1"/>
  <c r="Z213" i="1"/>
  <c r="Y213" i="1"/>
  <c r="BN213" i="1" s="1"/>
  <c r="P213" i="1"/>
  <c r="BP212" i="1"/>
  <c r="BO212" i="1"/>
  <c r="BN212" i="1"/>
  <c r="BM212" i="1"/>
  <c r="Y212" i="1"/>
  <c r="Z212" i="1" s="1"/>
  <c r="P212" i="1"/>
  <c r="BO211" i="1"/>
  <c r="BM211" i="1"/>
  <c r="Y211" i="1"/>
  <c r="P211" i="1"/>
  <c r="BO210" i="1"/>
  <c r="BM210" i="1"/>
  <c r="Y210" i="1"/>
  <c r="P210" i="1"/>
  <c r="BO209" i="1"/>
  <c r="BM209" i="1"/>
  <c r="Z209" i="1"/>
  <c r="Y209" i="1"/>
  <c r="BP209" i="1" s="1"/>
  <c r="P209" i="1"/>
  <c r="X207" i="1"/>
  <c r="X206" i="1"/>
  <c r="BP205" i="1"/>
  <c r="BO205" i="1"/>
  <c r="BM205" i="1"/>
  <c r="Y205" i="1"/>
  <c r="BN205" i="1" s="1"/>
  <c r="P205" i="1"/>
  <c r="BP204" i="1"/>
  <c r="BO204" i="1"/>
  <c r="BN204" i="1"/>
  <c r="BM204" i="1"/>
  <c r="Y204" i="1"/>
  <c r="Z204" i="1" s="1"/>
  <c r="P204" i="1"/>
  <c r="BO203" i="1"/>
  <c r="BM203" i="1"/>
  <c r="Y203" i="1"/>
  <c r="P203" i="1"/>
  <c r="BO202" i="1"/>
  <c r="BM202" i="1"/>
  <c r="Y202" i="1"/>
  <c r="Z202" i="1" s="1"/>
  <c r="P202" i="1"/>
  <c r="BO201" i="1"/>
  <c r="BM201" i="1"/>
  <c r="Z201" i="1"/>
  <c r="Y201" i="1"/>
  <c r="BP201" i="1" s="1"/>
  <c r="P201" i="1"/>
  <c r="BO200" i="1"/>
  <c r="BM200" i="1"/>
  <c r="Y200" i="1"/>
  <c r="BN200" i="1" s="1"/>
  <c r="P200" i="1"/>
  <c r="BO199" i="1"/>
  <c r="BM199" i="1"/>
  <c r="Y199" i="1"/>
  <c r="BP199" i="1" s="1"/>
  <c r="P199" i="1"/>
  <c r="BP198" i="1"/>
  <c r="BO198" i="1"/>
  <c r="BM198" i="1"/>
  <c r="Y198" i="1"/>
  <c r="Y207" i="1" s="1"/>
  <c r="P198" i="1"/>
  <c r="X196" i="1"/>
  <c r="Y195" i="1"/>
  <c r="X195" i="1"/>
  <c r="BO194" i="1"/>
  <c r="BM194" i="1"/>
  <c r="Y194" i="1"/>
  <c r="P194" i="1"/>
  <c r="BO193" i="1"/>
  <c r="BM193" i="1"/>
  <c r="Y193" i="1"/>
  <c r="P193" i="1"/>
  <c r="Y191" i="1"/>
  <c r="X191" i="1"/>
  <c r="X190" i="1"/>
  <c r="BO189" i="1"/>
  <c r="BM189" i="1"/>
  <c r="Y189" i="1"/>
  <c r="BN189" i="1" s="1"/>
  <c r="P189" i="1"/>
  <c r="BP188" i="1"/>
  <c r="BO188" i="1"/>
  <c r="BN188" i="1"/>
  <c r="BM188" i="1"/>
  <c r="Y188" i="1"/>
  <c r="P188" i="1"/>
  <c r="Y185" i="1"/>
  <c r="X185" i="1"/>
  <c r="X184" i="1"/>
  <c r="BP183" i="1"/>
  <c r="BO183" i="1"/>
  <c r="BM183" i="1"/>
  <c r="Y183" i="1"/>
  <c r="X181" i="1"/>
  <c r="X180" i="1"/>
  <c r="BO179" i="1"/>
  <c r="BM179" i="1"/>
  <c r="Y179" i="1"/>
  <c r="BP179" i="1" s="1"/>
  <c r="BO178" i="1"/>
  <c r="BN178" i="1"/>
  <c r="BM178" i="1"/>
  <c r="Z178" i="1"/>
  <c r="Y178" i="1"/>
  <c r="BP178" i="1" s="1"/>
  <c r="BO177" i="1"/>
  <c r="BN177" i="1"/>
  <c r="BM177" i="1"/>
  <c r="Z177" i="1"/>
  <c r="Y177" i="1"/>
  <c r="Y181" i="1" s="1"/>
  <c r="P177" i="1"/>
  <c r="X175" i="1"/>
  <c r="X174" i="1"/>
  <c r="BP173" i="1"/>
  <c r="BO173" i="1"/>
  <c r="BM173" i="1"/>
  <c r="Y173" i="1"/>
  <c r="P173" i="1"/>
  <c r="BO172" i="1"/>
  <c r="BM172" i="1"/>
  <c r="Z172" i="1"/>
  <c r="Y172" i="1"/>
  <c r="P172" i="1"/>
  <c r="BO171" i="1"/>
  <c r="BN171" i="1"/>
  <c r="BM171" i="1"/>
  <c r="Z171" i="1"/>
  <c r="Y171" i="1"/>
  <c r="BP171" i="1" s="1"/>
  <c r="P171" i="1"/>
  <c r="BO170" i="1"/>
  <c r="BM170" i="1"/>
  <c r="Y170" i="1"/>
  <c r="BN170" i="1" s="1"/>
  <c r="P170" i="1"/>
  <c r="BO169" i="1"/>
  <c r="BM169" i="1"/>
  <c r="Z169" i="1"/>
  <c r="Y169" i="1"/>
  <c r="BP169" i="1" s="1"/>
  <c r="P169" i="1"/>
  <c r="BP168" i="1"/>
  <c r="BO168" i="1"/>
  <c r="BM168" i="1"/>
  <c r="Z168" i="1"/>
  <c r="Y168" i="1"/>
  <c r="BN168" i="1" s="1"/>
  <c r="P168" i="1"/>
  <c r="BO167" i="1"/>
  <c r="BN167" i="1"/>
  <c r="BM167" i="1"/>
  <c r="Z167" i="1"/>
  <c r="Y167" i="1"/>
  <c r="BP167" i="1" s="1"/>
  <c r="P167" i="1"/>
  <c r="BP166" i="1"/>
  <c r="BO166" i="1"/>
  <c r="BN166" i="1"/>
  <c r="BM166" i="1"/>
  <c r="Z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O161" i="1"/>
  <c r="BN161" i="1"/>
  <c r="BM161" i="1"/>
  <c r="Y161" i="1"/>
  <c r="P161" i="1"/>
  <c r="X157" i="1"/>
  <c r="X156" i="1"/>
  <c r="BO155" i="1"/>
  <c r="BM155" i="1"/>
  <c r="Y155" i="1"/>
  <c r="P155" i="1"/>
  <c r="BO154" i="1"/>
  <c r="BM154" i="1"/>
  <c r="Y154" i="1"/>
  <c r="Z154" i="1" s="1"/>
  <c r="P154" i="1"/>
  <c r="BO153" i="1"/>
  <c r="BN153" i="1"/>
  <c r="BM153" i="1"/>
  <c r="Y153" i="1"/>
  <c r="BP153" i="1" s="1"/>
  <c r="P153" i="1"/>
  <c r="X151" i="1"/>
  <c r="X150" i="1"/>
  <c r="BO149" i="1"/>
  <c r="BM149" i="1"/>
  <c r="Y149" i="1"/>
  <c r="P149" i="1"/>
  <c r="Y146" i="1"/>
  <c r="X146" i="1"/>
  <c r="X145" i="1"/>
  <c r="BP144" i="1"/>
  <c r="BO144" i="1"/>
  <c r="BN144" i="1"/>
  <c r="BM144" i="1"/>
  <c r="Y144" i="1"/>
  <c r="Z144" i="1" s="1"/>
  <c r="P144" i="1"/>
  <c r="BO143" i="1"/>
  <c r="BM143" i="1"/>
  <c r="Y143" i="1"/>
  <c r="P143" i="1"/>
  <c r="Y141" i="1"/>
  <c r="X141" i="1"/>
  <c r="Y140" i="1"/>
  <c r="X140" i="1"/>
  <c r="BP139" i="1"/>
  <c r="BO139" i="1"/>
  <c r="BN139" i="1"/>
  <c r="BM139" i="1"/>
  <c r="Z139" i="1"/>
  <c r="Y139" i="1"/>
  <c r="P139" i="1"/>
  <c r="BP138" i="1"/>
  <c r="BO138" i="1"/>
  <c r="BN138" i="1"/>
  <c r="BM138" i="1"/>
  <c r="Y138" i="1"/>
  <c r="Z138" i="1" s="1"/>
  <c r="Z140" i="1" s="1"/>
  <c r="P138" i="1"/>
  <c r="Y136" i="1"/>
  <c r="X136" i="1"/>
  <c r="Z135" i="1"/>
  <c r="X135" i="1"/>
  <c r="BP134" i="1"/>
  <c r="BO134" i="1"/>
  <c r="BN134" i="1"/>
  <c r="BM134" i="1"/>
  <c r="Z134" i="1"/>
  <c r="Y134" i="1"/>
  <c r="P134" i="1"/>
  <c r="BP133" i="1"/>
  <c r="BO133" i="1"/>
  <c r="BN133" i="1"/>
  <c r="BM133" i="1"/>
  <c r="Z133" i="1"/>
  <c r="Y133" i="1"/>
  <c r="P133" i="1"/>
  <c r="X130" i="1"/>
  <c r="X129" i="1"/>
  <c r="BO128" i="1"/>
  <c r="BM128" i="1"/>
  <c r="Y128" i="1"/>
  <c r="BN128" i="1" s="1"/>
  <c r="P128" i="1"/>
  <c r="BO127" i="1"/>
  <c r="BN127" i="1"/>
  <c r="BM127" i="1"/>
  <c r="Z127" i="1"/>
  <c r="Y127" i="1"/>
  <c r="BP127" i="1" s="1"/>
  <c r="P127" i="1"/>
  <c r="X125" i="1"/>
  <c r="X124" i="1"/>
  <c r="BO123" i="1"/>
  <c r="BM123" i="1"/>
  <c r="Y123" i="1"/>
  <c r="BP123" i="1" s="1"/>
  <c r="P123" i="1"/>
  <c r="BP122" i="1"/>
  <c r="BO122" i="1"/>
  <c r="BM122" i="1"/>
  <c r="Z122" i="1"/>
  <c r="Y122" i="1"/>
  <c r="BN122" i="1" s="1"/>
  <c r="P122" i="1"/>
  <c r="BO121" i="1"/>
  <c r="BM121" i="1"/>
  <c r="Y121" i="1"/>
  <c r="BP121" i="1" s="1"/>
  <c r="P121" i="1"/>
  <c r="BO120" i="1"/>
  <c r="BM120" i="1"/>
  <c r="Y120" i="1"/>
  <c r="BN120" i="1" s="1"/>
  <c r="P120" i="1"/>
  <c r="BO119" i="1"/>
  <c r="BN119" i="1"/>
  <c r="BM119" i="1"/>
  <c r="Z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Y114" i="1"/>
  <c r="X114" i="1"/>
  <c r="BO113" i="1"/>
  <c r="BM113" i="1"/>
  <c r="Y113" i="1"/>
  <c r="BP113" i="1" s="1"/>
  <c r="P113" i="1"/>
  <c r="BP112" i="1"/>
  <c r="BO112" i="1"/>
  <c r="BM112" i="1"/>
  <c r="Z112" i="1"/>
  <c r="Y112" i="1"/>
  <c r="P112" i="1"/>
  <c r="BO111" i="1"/>
  <c r="BN111" i="1"/>
  <c r="BM111" i="1"/>
  <c r="Z111" i="1"/>
  <c r="Y111" i="1"/>
  <c r="BP111" i="1" s="1"/>
  <c r="P111" i="1"/>
  <c r="X109" i="1"/>
  <c r="Y108" i="1"/>
  <c r="X108" i="1"/>
  <c r="BO107" i="1"/>
  <c r="BM107" i="1"/>
  <c r="Z107" i="1"/>
  <c r="Y107" i="1"/>
  <c r="BP107" i="1" s="1"/>
  <c r="P107" i="1"/>
  <c r="BO106" i="1"/>
  <c r="BM106" i="1"/>
  <c r="Y106" i="1"/>
  <c r="BN106" i="1" s="1"/>
  <c r="P106" i="1"/>
  <c r="BO105" i="1"/>
  <c r="BM105" i="1"/>
  <c r="Y105" i="1"/>
  <c r="BP105" i="1" s="1"/>
  <c r="P105" i="1"/>
  <c r="BP104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Z97" i="1"/>
  <c r="Y97" i="1"/>
  <c r="BN97" i="1" s="1"/>
  <c r="P97" i="1"/>
  <c r="BO96" i="1"/>
  <c r="BM96" i="1"/>
  <c r="Y96" i="1"/>
  <c r="BP96" i="1" s="1"/>
  <c r="P96" i="1"/>
  <c r="BO95" i="1"/>
  <c r="BM95" i="1"/>
  <c r="Y95" i="1"/>
  <c r="BN95" i="1" s="1"/>
  <c r="P95" i="1"/>
  <c r="BO94" i="1"/>
  <c r="BN94" i="1"/>
  <c r="BM94" i="1"/>
  <c r="Z94" i="1"/>
  <c r="Y94" i="1"/>
  <c r="BP94" i="1" s="1"/>
  <c r="P94" i="1"/>
  <c r="BP93" i="1"/>
  <c r="BO93" i="1"/>
  <c r="BN93" i="1"/>
  <c r="BM93" i="1"/>
  <c r="Z93" i="1"/>
  <c r="Y93" i="1"/>
  <c r="BO92" i="1"/>
  <c r="BM92" i="1"/>
  <c r="Y92" i="1"/>
  <c r="P92" i="1"/>
  <c r="X90" i="1"/>
  <c r="Y89" i="1"/>
  <c r="X89" i="1"/>
  <c r="BO88" i="1"/>
  <c r="BM88" i="1"/>
  <c r="Z88" i="1"/>
  <c r="Y88" i="1"/>
  <c r="BP88" i="1" s="1"/>
  <c r="P88" i="1"/>
  <c r="BO87" i="1"/>
  <c r="BM87" i="1"/>
  <c r="Y87" i="1"/>
  <c r="BP87" i="1" s="1"/>
  <c r="P87" i="1"/>
  <c r="BO86" i="1"/>
  <c r="BM86" i="1"/>
  <c r="Y86" i="1"/>
  <c r="Z86" i="1" s="1"/>
  <c r="P86" i="1"/>
  <c r="X83" i="1"/>
  <c r="X82" i="1"/>
  <c r="BP81" i="1"/>
  <c r="BO81" i="1"/>
  <c r="BN81" i="1"/>
  <c r="BM81" i="1"/>
  <c r="Y81" i="1"/>
  <c r="Z81" i="1" s="1"/>
  <c r="P81" i="1"/>
  <c r="BO80" i="1"/>
  <c r="BM80" i="1"/>
  <c r="Y80" i="1"/>
  <c r="BP80" i="1" s="1"/>
  <c r="P80" i="1"/>
  <c r="X78" i="1"/>
  <c r="X77" i="1"/>
  <c r="BP76" i="1"/>
  <c r="BO76" i="1"/>
  <c r="BM76" i="1"/>
  <c r="Z76" i="1"/>
  <c r="Y76" i="1"/>
  <c r="BN76" i="1" s="1"/>
  <c r="P76" i="1"/>
  <c r="BP75" i="1"/>
  <c r="BO75" i="1"/>
  <c r="BN75" i="1"/>
  <c r="BM75" i="1"/>
  <c r="Y75" i="1"/>
  <c r="Z75" i="1" s="1"/>
  <c r="P75" i="1"/>
  <c r="BO74" i="1"/>
  <c r="BM74" i="1"/>
  <c r="Y74" i="1"/>
  <c r="BN74" i="1" s="1"/>
  <c r="P74" i="1"/>
  <c r="BP73" i="1"/>
  <c r="BO73" i="1"/>
  <c r="BN73" i="1"/>
  <c r="BM73" i="1"/>
  <c r="Y73" i="1"/>
  <c r="Z73" i="1" s="1"/>
  <c r="P73" i="1"/>
  <c r="BP72" i="1"/>
  <c r="BO72" i="1"/>
  <c r="BM72" i="1"/>
  <c r="Z72" i="1"/>
  <c r="Y72" i="1"/>
  <c r="BN72" i="1" s="1"/>
  <c r="P72" i="1"/>
  <c r="BO71" i="1"/>
  <c r="BM71" i="1"/>
  <c r="Y71" i="1"/>
  <c r="Z71" i="1" s="1"/>
  <c r="P71" i="1"/>
  <c r="X69" i="1"/>
  <c r="X68" i="1"/>
  <c r="BO67" i="1"/>
  <c r="BM67" i="1"/>
  <c r="Y67" i="1"/>
  <c r="Z67" i="1" s="1"/>
  <c r="P67" i="1"/>
  <c r="BP66" i="1"/>
  <c r="BO66" i="1"/>
  <c r="BM66" i="1"/>
  <c r="Y66" i="1"/>
  <c r="BN66" i="1" s="1"/>
  <c r="P66" i="1"/>
  <c r="BO65" i="1"/>
  <c r="BM65" i="1"/>
  <c r="Y65" i="1"/>
  <c r="P65" i="1"/>
  <c r="X63" i="1"/>
  <c r="X62" i="1"/>
  <c r="BP61" i="1"/>
  <c r="BO61" i="1"/>
  <c r="BM61" i="1"/>
  <c r="Y61" i="1"/>
  <c r="BN61" i="1" s="1"/>
  <c r="P61" i="1"/>
  <c r="BP60" i="1"/>
  <c r="BO60" i="1"/>
  <c r="BN60" i="1"/>
  <c r="BM60" i="1"/>
  <c r="Z60" i="1"/>
  <c r="Y60" i="1"/>
  <c r="P60" i="1"/>
  <c r="BO59" i="1"/>
  <c r="BN59" i="1"/>
  <c r="BM59" i="1"/>
  <c r="Y59" i="1"/>
  <c r="Z59" i="1" s="1"/>
  <c r="P59" i="1"/>
  <c r="BO58" i="1"/>
  <c r="BM58" i="1"/>
  <c r="Y58" i="1"/>
  <c r="BP58" i="1" s="1"/>
  <c r="P58" i="1"/>
  <c r="X56" i="1"/>
  <c r="X55" i="1"/>
  <c r="BP54" i="1"/>
  <c r="BO54" i="1"/>
  <c r="BN54" i="1"/>
  <c r="BM54" i="1"/>
  <c r="Y54" i="1"/>
  <c r="Z54" i="1" s="1"/>
  <c r="P54" i="1"/>
  <c r="BO53" i="1"/>
  <c r="BM53" i="1"/>
  <c r="Y53" i="1"/>
  <c r="BN53" i="1" s="1"/>
  <c r="P53" i="1"/>
  <c r="BP52" i="1"/>
  <c r="BO52" i="1"/>
  <c r="BM52" i="1"/>
  <c r="Z52" i="1"/>
  <c r="Y52" i="1"/>
  <c r="BN52" i="1" s="1"/>
  <c r="P52" i="1"/>
  <c r="BO51" i="1"/>
  <c r="BM51" i="1"/>
  <c r="Y51" i="1"/>
  <c r="Z51" i="1" s="1"/>
  <c r="P51" i="1"/>
  <c r="BO50" i="1"/>
  <c r="BM50" i="1"/>
  <c r="Y50" i="1"/>
  <c r="BN50" i="1" s="1"/>
  <c r="P50" i="1"/>
  <c r="BP49" i="1"/>
  <c r="BO49" i="1"/>
  <c r="BM49" i="1"/>
  <c r="Y49" i="1"/>
  <c r="Y55" i="1" s="1"/>
  <c r="P49" i="1"/>
  <c r="Y46" i="1"/>
  <c r="X46" i="1"/>
  <c r="X45" i="1"/>
  <c r="BP44" i="1"/>
  <c r="BO44" i="1"/>
  <c r="BM44" i="1"/>
  <c r="Z44" i="1"/>
  <c r="Z45" i="1" s="1"/>
  <c r="Y44" i="1"/>
  <c r="P44" i="1"/>
  <c r="Y42" i="1"/>
  <c r="X42" i="1"/>
  <c r="X41" i="1"/>
  <c r="BP40" i="1"/>
  <c r="BO40" i="1"/>
  <c r="BN40" i="1"/>
  <c r="BM40" i="1"/>
  <c r="Z40" i="1"/>
  <c r="Y40" i="1"/>
  <c r="P40" i="1"/>
  <c r="BP39" i="1"/>
  <c r="BO39" i="1"/>
  <c r="BN39" i="1"/>
  <c r="BM39" i="1"/>
  <c r="Y39" i="1"/>
  <c r="Z39" i="1" s="1"/>
  <c r="P39" i="1"/>
  <c r="BP38" i="1"/>
  <c r="BO38" i="1"/>
  <c r="BN38" i="1"/>
  <c r="BM38" i="1"/>
  <c r="Z38" i="1"/>
  <c r="Y38" i="1"/>
  <c r="Y41" i="1" s="1"/>
  <c r="P38" i="1"/>
  <c r="BP37" i="1"/>
  <c r="BO37" i="1"/>
  <c r="BN37" i="1"/>
  <c r="BM37" i="1"/>
  <c r="Y37" i="1"/>
  <c r="P37" i="1"/>
  <c r="Y33" i="1"/>
  <c r="X33" i="1"/>
  <c r="X32" i="1"/>
  <c r="BO31" i="1"/>
  <c r="BM31" i="1"/>
  <c r="Y31" i="1"/>
  <c r="P31" i="1"/>
  <c r="Y29" i="1"/>
  <c r="X29" i="1"/>
  <c r="X553" i="1" s="1"/>
  <c r="X28" i="1"/>
  <c r="BO27" i="1"/>
  <c r="BN27" i="1"/>
  <c r="BM27" i="1"/>
  <c r="Z27" i="1"/>
  <c r="Y27" i="1"/>
  <c r="BP27" i="1" s="1"/>
  <c r="P27" i="1"/>
  <c r="BP26" i="1"/>
  <c r="BO26" i="1"/>
  <c r="BN26" i="1"/>
  <c r="BM26" i="1"/>
  <c r="Z26" i="1"/>
  <c r="Y26" i="1"/>
  <c r="P26" i="1"/>
  <c r="BP25" i="1"/>
  <c r="BO25" i="1"/>
  <c r="BN25" i="1"/>
  <c r="BM25" i="1"/>
  <c r="Z25" i="1"/>
  <c r="Y25" i="1"/>
  <c r="Y28" i="1" s="1"/>
  <c r="P25" i="1"/>
  <c r="BP24" i="1"/>
  <c r="BO24" i="1"/>
  <c r="BN24" i="1"/>
  <c r="BM24" i="1"/>
  <c r="Z24" i="1"/>
  <c r="Y24" i="1"/>
  <c r="P24" i="1"/>
  <c r="BP23" i="1"/>
  <c r="BO23" i="1"/>
  <c r="BN23" i="1"/>
  <c r="BM23" i="1"/>
  <c r="Y23" i="1"/>
  <c r="Z23" i="1" s="1"/>
  <c r="P23" i="1"/>
  <c r="BP22" i="1"/>
  <c r="BO22" i="1"/>
  <c r="BN22" i="1"/>
  <c r="BM22" i="1"/>
  <c r="Z22" i="1"/>
  <c r="Z28" i="1" s="1"/>
  <c r="Y22" i="1"/>
  <c r="P22" i="1"/>
  <c r="H10" i="1"/>
  <c r="F10" i="1"/>
  <c r="A9" i="1"/>
  <c r="F9" i="1" s="1"/>
  <c r="D7" i="1"/>
  <c r="Q6" i="1"/>
  <c r="P2" i="1"/>
  <c r="Y483" i="1" l="1"/>
  <c r="Z480" i="1"/>
  <c r="BP480" i="1"/>
  <c r="Z121" i="1"/>
  <c r="BN121" i="1"/>
  <c r="Z129" i="1"/>
  <c r="BN388" i="1"/>
  <c r="Z388" i="1"/>
  <c r="W563" i="1"/>
  <c r="Y394" i="1"/>
  <c r="BN489" i="1"/>
  <c r="Z489" i="1"/>
  <c r="Z495" i="1" s="1"/>
  <c r="Z53" i="1"/>
  <c r="BP67" i="1"/>
  <c r="Z98" i="1"/>
  <c r="Z128" i="1"/>
  <c r="Y224" i="1"/>
  <c r="Y223" i="1"/>
  <c r="BN221" i="1"/>
  <c r="BN228" i="1"/>
  <c r="Z228" i="1"/>
  <c r="Z276" i="1"/>
  <c r="BP308" i="1"/>
  <c r="U563" i="1"/>
  <c r="Z464" i="1"/>
  <c r="Y495" i="1"/>
  <c r="BN486" i="1"/>
  <c r="Y538" i="1"/>
  <c r="BP534" i="1"/>
  <c r="BN373" i="1"/>
  <c r="Z373" i="1"/>
  <c r="Z375" i="1" s="1"/>
  <c r="Y245" i="1"/>
  <c r="BP243" i="1"/>
  <c r="BN243" i="1"/>
  <c r="BN312" i="1"/>
  <c r="Z312" i="1"/>
  <c r="Y563" i="1"/>
  <c r="Y442" i="1"/>
  <c r="Y441" i="1"/>
  <c r="BN437" i="1"/>
  <c r="Z437" i="1"/>
  <c r="AA563" i="1"/>
  <c r="Z451" i="1"/>
  <c r="Z452" i="1" s="1"/>
  <c r="Y453" i="1"/>
  <c r="Y477" i="1"/>
  <c r="H563" i="1"/>
  <c r="Y150" i="1"/>
  <c r="BN149" i="1"/>
  <c r="BN155" i="1"/>
  <c r="Z155" i="1"/>
  <c r="BP193" i="1"/>
  <c r="Y196" i="1"/>
  <c r="Z50" i="1"/>
  <c r="Y63" i="1"/>
  <c r="Z95" i="1"/>
  <c r="BN98" i="1"/>
  <c r="Z105" i="1"/>
  <c r="Z149" i="1"/>
  <c r="Z150" i="1" s="1"/>
  <c r="Z193" i="1"/>
  <c r="Z199" i="1"/>
  <c r="Z243" i="1"/>
  <c r="Z244" i="1" s="1"/>
  <c r="Z333" i="1"/>
  <c r="BP373" i="1"/>
  <c r="BP388" i="1"/>
  <c r="BP392" i="1"/>
  <c r="BN392" i="1"/>
  <c r="BN464" i="1"/>
  <c r="BN468" i="1"/>
  <c r="Z468" i="1"/>
  <c r="BP489" i="1"/>
  <c r="BP276" i="1"/>
  <c r="Y348" i="1"/>
  <c r="Y347" i="1"/>
  <c r="Y429" i="1"/>
  <c r="BN451" i="1"/>
  <c r="Z499" i="1"/>
  <c r="Y502" i="1"/>
  <c r="BN92" i="1"/>
  <c r="Y101" i="1"/>
  <c r="BP128" i="1"/>
  <c r="Y69" i="1"/>
  <c r="Y68" i="1"/>
  <c r="Z65" i="1"/>
  <c r="Z74" i="1"/>
  <c r="Z77" i="1" s="1"/>
  <c r="Z92" i="1"/>
  <c r="BN105" i="1"/>
  <c r="Z123" i="1"/>
  <c r="BP155" i="1"/>
  <c r="BP172" i="1"/>
  <c r="BN172" i="1"/>
  <c r="BN193" i="1"/>
  <c r="BN199" i="1"/>
  <c r="BN203" i="1"/>
  <c r="Z203" i="1"/>
  <c r="BN216" i="1"/>
  <c r="Z216" i="1"/>
  <c r="Z286" i="1"/>
  <c r="Z287" i="1" s="1"/>
  <c r="BP312" i="1"/>
  <c r="Z345" i="1"/>
  <c r="Z347" i="1" s="1"/>
  <c r="BP437" i="1"/>
  <c r="Z475" i="1"/>
  <c r="BN481" i="1"/>
  <c r="Z481" i="1"/>
  <c r="Z483" i="1" s="1"/>
  <c r="Y506" i="1"/>
  <c r="BN505" i="1"/>
  <c r="Z505" i="1"/>
  <c r="BN520" i="1"/>
  <c r="Z520" i="1"/>
  <c r="X554" i="1"/>
  <c r="Y129" i="1"/>
  <c r="BP149" i="1"/>
  <c r="BP333" i="1"/>
  <c r="BN357" i="1"/>
  <c r="BN365" i="1"/>
  <c r="Z365" i="1"/>
  <c r="Z389" i="1"/>
  <c r="Y424" i="1"/>
  <c r="BP451" i="1"/>
  <c r="BP468" i="1"/>
  <c r="BN499" i="1"/>
  <c r="E563" i="1"/>
  <c r="Y90" i="1"/>
  <c r="BN86" i="1"/>
  <c r="BP95" i="1"/>
  <c r="Y125" i="1"/>
  <c r="BN143" i="1"/>
  <c r="Z143" i="1"/>
  <c r="Z145" i="1" s="1"/>
  <c r="Y241" i="1"/>
  <c r="Y240" i="1"/>
  <c r="BN238" i="1"/>
  <c r="X555" i="1"/>
  <c r="Y45" i="1"/>
  <c r="BN44" i="1"/>
  <c r="BP59" i="1"/>
  <c r="BN65" i="1"/>
  <c r="Z80" i="1"/>
  <c r="Z82" i="1" s="1"/>
  <c r="Z99" i="1"/>
  <c r="Z117" i="1"/>
  <c r="Z124" i="1" s="1"/>
  <c r="Z120" i="1"/>
  <c r="BN123" i="1"/>
  <c r="Y156" i="1"/>
  <c r="Z188" i="1"/>
  <c r="Y190" i="1"/>
  <c r="J563" i="1"/>
  <c r="Z238" i="1"/>
  <c r="Z240" i="1" s="1"/>
  <c r="Y244" i="1"/>
  <c r="Y298" i="1"/>
  <c r="R563" i="1"/>
  <c r="BP309" i="1"/>
  <c r="BP324" i="1"/>
  <c r="BN340" i="1"/>
  <c r="Z340" i="1"/>
  <c r="BN345" i="1"/>
  <c r="Z414" i="1"/>
  <c r="BN417" i="1"/>
  <c r="Z465" i="1"/>
  <c r="BN475" i="1"/>
  <c r="BP53" i="1"/>
  <c r="Y78" i="1"/>
  <c r="BP71" i="1"/>
  <c r="Z31" i="1"/>
  <c r="Z32" i="1" s="1"/>
  <c r="Y32" i="1"/>
  <c r="BP194" i="1"/>
  <c r="BN194" i="1"/>
  <c r="BP203" i="1"/>
  <c r="BN209" i="1"/>
  <c r="BN229" i="1"/>
  <c r="BP286" i="1"/>
  <c r="Y314" i="1"/>
  <c r="Y328" i="1"/>
  <c r="BP357" i="1"/>
  <c r="BN389" i="1"/>
  <c r="Y393" i="1"/>
  <c r="Y404" i="1"/>
  <c r="Y452" i="1"/>
  <c r="BP481" i="1"/>
  <c r="BP499" i="1"/>
  <c r="BP505" i="1"/>
  <c r="Y514" i="1"/>
  <c r="BP520" i="1"/>
  <c r="Y532" i="1"/>
  <c r="Y531" i="1"/>
  <c r="BN529" i="1"/>
  <c r="Z529" i="1"/>
  <c r="Z531" i="1" s="1"/>
  <c r="BP74" i="1"/>
  <c r="BP65" i="1"/>
  <c r="Y157" i="1"/>
  <c r="Z194" i="1"/>
  <c r="Z200" i="1"/>
  <c r="Y335" i="1"/>
  <c r="BP365" i="1"/>
  <c r="Z404" i="1"/>
  <c r="BP417" i="1"/>
  <c r="X557" i="1"/>
  <c r="Y77" i="1"/>
  <c r="BN71" i="1"/>
  <c r="Y130" i="1"/>
  <c r="Y279" i="1"/>
  <c r="Y278" i="1"/>
  <c r="BN274" i="1"/>
  <c r="Z274" i="1"/>
  <c r="Z278" i="1" s="1"/>
  <c r="O563" i="1"/>
  <c r="BN31" i="1"/>
  <c r="BN51" i="1"/>
  <c r="BN112" i="1"/>
  <c r="Y115" i="1"/>
  <c r="BP120" i="1"/>
  <c r="Y124" i="1"/>
  <c r="BN169" i="1"/>
  <c r="BN173" i="1"/>
  <c r="Z173" i="1"/>
  <c r="Z179" i="1"/>
  <c r="Z180" i="1" s="1"/>
  <c r="BP229" i="1"/>
  <c r="BN233" i="1"/>
  <c r="Z233" i="1"/>
  <c r="BP238" i="1"/>
  <c r="Z247" i="1"/>
  <c r="Z252" i="1" s="1"/>
  <c r="BN267" i="1"/>
  <c r="Z267" i="1"/>
  <c r="Z270" i="1" s="1"/>
  <c r="M563" i="1"/>
  <c r="Y287" i="1"/>
  <c r="BN296" i="1"/>
  <c r="Z316" i="1"/>
  <c r="Z320" i="1" s="1"/>
  <c r="Y321" i="1"/>
  <c r="Z325" i="1"/>
  <c r="BN337" i="1"/>
  <c r="Z337" i="1"/>
  <c r="Z341" i="1" s="1"/>
  <c r="BP340" i="1"/>
  <c r="BP465" i="1"/>
  <c r="BN469" i="1"/>
  <c r="Z517" i="1"/>
  <c r="Y522" i="1"/>
  <c r="Y521" i="1"/>
  <c r="BP50" i="1"/>
  <c r="BP86" i="1"/>
  <c r="Z87" i="1"/>
  <c r="Z89" i="1" s="1"/>
  <c r="Z96" i="1"/>
  <c r="BN99" i="1"/>
  <c r="Z106" i="1"/>
  <c r="BN117" i="1"/>
  <c r="Y151" i="1"/>
  <c r="BN87" i="1"/>
  <c r="BN96" i="1"/>
  <c r="BP117" i="1"/>
  <c r="Y163" i="1"/>
  <c r="BP161" i="1"/>
  <c r="BP210" i="1"/>
  <c r="BN210" i="1"/>
  <c r="BN331" i="1"/>
  <c r="Y334" i="1"/>
  <c r="Z331" i="1"/>
  <c r="Z334" i="1" s="1"/>
  <c r="Y375" i="1"/>
  <c r="BN396" i="1"/>
  <c r="Z396" i="1"/>
  <c r="Z397" i="1" s="1"/>
  <c r="BN401" i="1"/>
  <c r="Z407" i="1"/>
  <c r="Z408" i="1" s="1"/>
  <c r="Y408" i="1"/>
  <c r="Y507" i="1"/>
  <c r="BP529" i="1"/>
  <c r="BN80" i="1"/>
  <c r="Y83" i="1"/>
  <c r="BP92" i="1"/>
  <c r="BP143" i="1"/>
  <c r="BP31" i="1"/>
  <c r="Y555" i="1" s="1"/>
  <c r="BP51" i="1"/>
  <c r="Z66" i="1"/>
  <c r="Y100" i="1"/>
  <c r="BP106" i="1"/>
  <c r="Z153" i="1"/>
  <c r="Z161" i="1"/>
  <c r="Z162" i="1" s="1"/>
  <c r="BN179" i="1"/>
  <c r="BP200" i="1"/>
  <c r="Z210" i="1"/>
  <c r="BN247" i="1"/>
  <c r="BP274" i="1"/>
  <c r="BN307" i="1"/>
  <c r="Y313" i="1"/>
  <c r="T563" i="1"/>
  <c r="Z307" i="1"/>
  <c r="Z313" i="1" s="1"/>
  <c r="BN355" i="1"/>
  <c r="Y358" i="1"/>
  <c r="Z355" i="1"/>
  <c r="Z358" i="1" s="1"/>
  <c r="Y385" i="1"/>
  <c r="BP383" i="1"/>
  <c r="BN383" i="1"/>
  <c r="Z390" i="1"/>
  <c r="Y456" i="1"/>
  <c r="BN455" i="1"/>
  <c r="BP469" i="1"/>
  <c r="AC563" i="1"/>
  <c r="BN517" i="1"/>
  <c r="Z536" i="1"/>
  <c r="Z538" i="1" s="1"/>
  <c r="V563" i="1"/>
  <c r="BN473" i="1"/>
  <c r="Z473" i="1"/>
  <c r="BP202" i="1"/>
  <c r="BN202" i="1"/>
  <c r="Z170" i="1"/>
  <c r="Z174" i="1" s="1"/>
  <c r="Z189" i="1"/>
  <c r="BP247" i="1"/>
  <c r="Y376" i="1"/>
  <c r="Z439" i="1"/>
  <c r="Y447" i="1"/>
  <c r="BN446" i="1"/>
  <c r="Z446" i="1"/>
  <c r="Z447" i="1" s="1"/>
  <c r="AD563" i="1"/>
  <c r="Y548" i="1"/>
  <c r="BP546" i="1"/>
  <c r="Y174" i="1"/>
  <c r="Y320" i="1"/>
  <c r="AB563" i="1"/>
  <c r="BN463" i="1"/>
  <c r="Y478" i="1"/>
  <c r="Z463" i="1"/>
  <c r="BN518" i="1"/>
  <c r="Z518" i="1"/>
  <c r="Y56" i="1"/>
  <c r="BN198" i="1"/>
  <c r="Y206" i="1"/>
  <c r="BN211" i="1"/>
  <c r="Z211" i="1"/>
  <c r="Y218" i="1"/>
  <c r="BP227" i="1"/>
  <c r="BN227" i="1"/>
  <c r="K563" i="1"/>
  <c r="Y284" i="1"/>
  <c r="P563" i="1"/>
  <c r="BP282" i="1"/>
  <c r="BN282" i="1"/>
  <c r="Y381" i="1"/>
  <c r="Y380" i="1"/>
  <c r="BN378" i="1"/>
  <c r="Z427" i="1"/>
  <c r="Z428" i="1" s="1"/>
  <c r="Y496" i="1"/>
  <c r="B563" i="1"/>
  <c r="BN104" i="1"/>
  <c r="Y109" i="1"/>
  <c r="C563" i="1"/>
  <c r="Y62" i="1"/>
  <c r="BN58" i="1"/>
  <c r="Z61" i="1"/>
  <c r="Y145" i="1"/>
  <c r="BP170" i="1"/>
  <c r="Y175" i="1"/>
  <c r="BP189" i="1"/>
  <c r="Z198" i="1"/>
  <c r="BN201" i="1"/>
  <c r="Z205" i="1"/>
  <c r="Z227" i="1"/>
  <c r="Z235" i="1" s="1"/>
  <c r="BN251" i="1"/>
  <c r="BN258" i="1"/>
  <c r="Z258" i="1"/>
  <c r="Z262" i="1" s="1"/>
  <c r="L563" i="1"/>
  <c r="Z282" i="1"/>
  <c r="Z283" i="1" s="1"/>
  <c r="Z317" i="1"/>
  <c r="F563" i="1"/>
  <c r="Z49" i="1"/>
  <c r="Z55" i="1" s="1"/>
  <c r="D563" i="1"/>
  <c r="Z113" i="1"/>
  <c r="Z114" i="1" s="1"/>
  <c r="Z378" i="1"/>
  <c r="Z380" i="1" s="1"/>
  <c r="BN49" i="1"/>
  <c r="Z58" i="1"/>
  <c r="Y82" i="1"/>
  <c r="BP97" i="1"/>
  <c r="Y135" i="1"/>
  <c r="G563" i="1"/>
  <c r="BP275" i="1"/>
  <c r="BN323" i="1"/>
  <c r="Z323" i="1"/>
  <c r="Z328" i="1" s="1"/>
  <c r="Y329" i="1"/>
  <c r="BN332" i="1"/>
  <c r="Y371" i="1"/>
  <c r="Y409" i="1"/>
  <c r="BN422" i="1"/>
  <c r="Z422" i="1"/>
  <c r="BN427" i="1"/>
  <c r="BP463" i="1"/>
  <c r="BP467" i="1"/>
  <c r="BN467" i="1"/>
  <c r="BP470" i="1"/>
  <c r="Y501" i="1"/>
  <c r="Z512" i="1"/>
  <c r="Z514" i="1" s="1"/>
  <c r="BP518" i="1"/>
  <c r="I563" i="1"/>
  <c r="J9" i="1"/>
  <c r="H9" i="1"/>
  <c r="BN88" i="1"/>
  <c r="Z104" i="1"/>
  <c r="Z108" i="1" s="1"/>
  <c r="BN107" i="1"/>
  <c r="BP154" i="1"/>
  <c r="BN154" i="1"/>
  <c r="A10" i="1"/>
  <c r="BN67" i="1"/>
  <c r="BN113" i="1"/>
  <c r="Y180" i="1"/>
  <c r="BP177" i="1"/>
  <c r="Y184" i="1"/>
  <c r="BN183" i="1"/>
  <c r="Z183" i="1"/>
  <c r="Z184" i="1" s="1"/>
  <c r="BP211" i="1"/>
  <c r="Y219" i="1"/>
  <c r="BN308" i="1"/>
  <c r="Y398" i="1"/>
  <c r="Z467" i="1"/>
  <c r="Y484" i="1"/>
  <c r="Z506" i="1"/>
  <c r="Z261" i="1"/>
  <c r="Z297" i="1"/>
  <c r="Z298" i="1" s="1"/>
  <c r="Z368" i="1"/>
  <c r="Z370" i="1" s="1"/>
  <c r="Z415" i="1"/>
  <c r="Z432" i="1"/>
  <c r="Z434" i="1" s="1"/>
  <c r="Z440" i="1"/>
  <c r="Z476" i="1"/>
  <c r="Z492" i="1"/>
  <c r="Z500" i="1"/>
  <c r="Y271" i="1"/>
  <c r="Y304" i="1"/>
  <c r="S563" i="1"/>
  <c r="Z37" i="1"/>
  <c r="Z41" i="1" s="1"/>
  <c r="Z413" i="1"/>
  <c r="Z423" i="1" s="1"/>
  <c r="Z498" i="1"/>
  <c r="Z501" i="1" s="1"/>
  <c r="BP524" i="1"/>
  <c r="Y515" i="1"/>
  <c r="Y543" i="1"/>
  <c r="Z563" i="1"/>
  <c r="BP511" i="1"/>
  <c r="Y553" i="1" l="1"/>
  <c r="Z218" i="1"/>
  <c r="Y554" i="1"/>
  <c r="Y556" i="1" s="1"/>
  <c r="Y557" i="1"/>
  <c r="X556" i="1"/>
  <c r="Z62" i="1"/>
  <c r="Z100" i="1"/>
  <c r="Z393" i="1"/>
  <c r="Z190" i="1"/>
  <c r="Z68" i="1"/>
  <c r="Z206" i="1"/>
  <c r="Z477" i="1"/>
  <c r="Z195" i="1"/>
  <c r="Z441" i="1"/>
  <c r="Z521" i="1"/>
  <c r="Z156" i="1"/>
  <c r="Z558" i="1" l="1"/>
</calcChain>
</file>

<file path=xl/sharedStrings.xml><?xml version="1.0" encoding="utf-8"?>
<sst xmlns="http://schemas.openxmlformats.org/spreadsheetml/2006/main" count="2482" uniqueCount="886">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</sst>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37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3" t="s">
        <v>0</v>
      </c>
      <c r="E1" s="653"/>
      <c r="F1" s="653"/>
      <c r="G1" s="14" t="s">
        <v>1</v>
      </c>
      <c r="H1" s="693" t="s">
        <v>2</v>
      </c>
      <c r="I1" s="653"/>
      <c r="J1" s="653"/>
      <c r="K1" s="653"/>
      <c r="L1" s="653"/>
      <c r="M1" s="653"/>
      <c r="N1" s="653"/>
      <c r="O1" s="653"/>
      <c r="P1" s="653"/>
      <c r="Q1" s="653"/>
      <c r="R1" s="652" t="s">
        <v>3</v>
      </c>
      <c r="S1" s="653"/>
      <c r="T1" s="65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3"/>
      <c r="R2" s="623"/>
      <c r="S2" s="623"/>
      <c r="T2" s="623"/>
      <c r="U2" s="623"/>
      <c r="V2" s="623"/>
      <c r="W2" s="62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3"/>
      <c r="Q3" s="623"/>
      <c r="R3" s="623"/>
      <c r="S3" s="623"/>
      <c r="T3" s="623"/>
      <c r="U3" s="623"/>
      <c r="V3" s="623"/>
      <c r="W3" s="62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8"/>
      <c r="C5" s="639"/>
      <c r="D5" s="699"/>
      <c r="E5" s="700"/>
      <c r="F5" s="930" t="s">
        <v>9</v>
      </c>
      <c r="G5" s="639"/>
      <c r="H5" s="699"/>
      <c r="I5" s="873"/>
      <c r="J5" s="873"/>
      <c r="K5" s="873"/>
      <c r="L5" s="873"/>
      <c r="M5" s="700"/>
      <c r="N5" s="69"/>
      <c r="P5" s="26" t="s">
        <v>10</v>
      </c>
      <c r="Q5" s="947">
        <v>45794</v>
      </c>
      <c r="R5" s="746"/>
      <c r="T5" s="792" t="s">
        <v>11</v>
      </c>
      <c r="U5" s="773"/>
      <c r="V5" s="794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8"/>
      <c r="C6" s="639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18"/>
      <c r="T6" s="800" t="s">
        <v>16</v>
      </c>
      <c r="U6" s="773"/>
      <c r="V6" s="858" t="s">
        <v>17</v>
      </c>
      <c r="W6" s="667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71"/>
      <c r="P7" s="26"/>
      <c r="Q7" s="46"/>
      <c r="R7" s="46"/>
      <c r="T7" s="623"/>
      <c r="U7" s="773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66" t="s">
        <v>18</v>
      </c>
      <c r="B8" s="620"/>
      <c r="C8" s="621"/>
      <c r="D8" s="683"/>
      <c r="E8" s="684"/>
      <c r="F8" s="684"/>
      <c r="G8" s="684"/>
      <c r="H8" s="684"/>
      <c r="I8" s="684"/>
      <c r="J8" s="684"/>
      <c r="K8" s="684"/>
      <c r="L8" s="684"/>
      <c r="M8" s="685"/>
      <c r="N8" s="72"/>
      <c r="P8" s="26" t="s">
        <v>19</v>
      </c>
      <c r="Q8" s="756">
        <v>0.41666666666666669</v>
      </c>
      <c r="R8" s="679"/>
      <c r="T8" s="623"/>
      <c r="U8" s="773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/>
      <c r="C9" s="623"/>
      <c r="D9" s="766"/>
      <c r="E9" s="636"/>
      <c r="F9" s="7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/>
      <c r="H9" s="635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67"/>
      <c r="P9" s="29" t="s">
        <v>20</v>
      </c>
      <c r="Q9" s="742"/>
      <c r="R9" s="743"/>
      <c r="T9" s="623"/>
      <c r="U9" s="773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/>
      <c r="C10" s="623"/>
      <c r="D10" s="766"/>
      <c r="E10" s="636"/>
      <c r="F10" s="7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/>
      <c r="H10" s="849" t="str">
        <f>IFERROR(VLOOKUP($D$10,Proxy,2,FALSE),"")</f>
        <v/>
      </c>
      <c r="I10" s="623"/>
      <c r="J10" s="623"/>
      <c r="K10" s="623"/>
      <c r="L10" s="623"/>
      <c r="M10" s="623"/>
      <c r="N10" s="68"/>
      <c r="P10" s="29" t="s">
        <v>21</v>
      </c>
      <c r="Q10" s="801"/>
      <c r="R10" s="802"/>
      <c r="U10" s="26" t="s">
        <v>22</v>
      </c>
      <c r="V10" s="666" t="s">
        <v>23</v>
      </c>
      <c r="W10" s="66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5"/>
      <c r="R11" s="746"/>
      <c r="U11" s="26" t="s">
        <v>26</v>
      </c>
      <c r="V11" s="898" t="s">
        <v>27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6" t="s">
        <v>28</v>
      </c>
      <c r="B12" s="638"/>
      <c r="C12" s="638"/>
      <c r="D12" s="638"/>
      <c r="E12" s="638"/>
      <c r="F12" s="638"/>
      <c r="G12" s="638"/>
      <c r="H12" s="638"/>
      <c r="I12" s="638"/>
      <c r="J12" s="638"/>
      <c r="K12" s="638"/>
      <c r="L12" s="638"/>
      <c r="M12" s="639"/>
      <c r="N12" s="73"/>
      <c r="P12" s="26" t="s">
        <v>29</v>
      </c>
      <c r="Q12" s="756"/>
      <c r="R12" s="679"/>
      <c r="S12" s="27"/>
      <c r="U12" s="26"/>
      <c r="V12" s="653"/>
      <c r="W12" s="623"/>
      <c r="AB12" s="57"/>
      <c r="AC12" s="57"/>
      <c r="AD12" s="57"/>
      <c r="AE12" s="57"/>
    </row>
    <row r="13" spans="1:32" s="17" customFormat="1" ht="23.25" customHeight="1" x14ac:dyDescent="0.2">
      <c r="A13" s="786" t="s">
        <v>30</v>
      </c>
      <c r="B13" s="638"/>
      <c r="C13" s="638"/>
      <c r="D13" s="638"/>
      <c r="E13" s="638"/>
      <c r="F13" s="638"/>
      <c r="G13" s="638"/>
      <c r="H13" s="638"/>
      <c r="I13" s="638"/>
      <c r="J13" s="638"/>
      <c r="K13" s="638"/>
      <c r="L13" s="638"/>
      <c r="M13" s="639"/>
      <c r="N13" s="73"/>
      <c r="O13" s="29"/>
      <c r="P13" s="29" t="s">
        <v>31</v>
      </c>
      <c r="Q13" s="898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6" t="s">
        <v>32</v>
      </c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9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0" t="s">
        <v>33</v>
      </c>
      <c r="B15" s="638"/>
      <c r="C15" s="638"/>
      <c r="D15" s="638"/>
      <c r="E15" s="638"/>
      <c r="F15" s="638"/>
      <c r="G15" s="638"/>
      <c r="H15" s="638"/>
      <c r="I15" s="638"/>
      <c r="J15" s="638"/>
      <c r="K15" s="638"/>
      <c r="L15" s="638"/>
      <c r="M15" s="639"/>
      <c r="N15" s="74"/>
      <c r="P15" s="776" t="s">
        <v>34</v>
      </c>
      <c r="Q15" s="653"/>
      <c r="R15" s="653"/>
      <c r="S15" s="653"/>
      <c r="T15" s="653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7"/>
      <c r="Q16" s="777"/>
      <c r="R16" s="777"/>
      <c r="S16" s="777"/>
      <c r="T16" s="77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3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3" t="s">
        <v>50</v>
      </c>
      <c r="V17" s="639"/>
      <c r="W17" s="662" t="s">
        <v>51</v>
      </c>
      <c r="X17" s="662" t="s">
        <v>52</v>
      </c>
      <c r="Y17" s="964" t="s">
        <v>53</v>
      </c>
      <c r="Z17" s="871" t="s">
        <v>54</v>
      </c>
      <c r="AA17" s="847" t="s">
        <v>55</v>
      </c>
      <c r="AB17" s="847" t="s">
        <v>56</v>
      </c>
      <c r="AC17" s="847" t="s">
        <v>57</v>
      </c>
      <c r="AD17" s="847" t="s">
        <v>58</v>
      </c>
      <c r="AE17" s="925"/>
      <c r="AF17" s="926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60</v>
      </c>
      <c r="V18" s="78" t="s">
        <v>61</v>
      </c>
      <c r="W18" s="663"/>
      <c r="X18" s="663"/>
      <c r="Y18" s="965"/>
      <c r="Z18" s="872"/>
      <c r="AA18" s="848"/>
      <c r="AB18" s="848"/>
      <c r="AC18" s="848"/>
      <c r="AD18" s="927"/>
      <c r="AE18" s="928"/>
      <c r="AF18" s="929"/>
      <c r="AG18" s="77"/>
      <c r="BD18" s="76"/>
    </row>
    <row r="19" spans="1:68" ht="27.75" customHeight="1" x14ac:dyDescent="0.2">
      <c r="A19" s="633" t="s">
        <v>62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52"/>
      <c r="AB19" s="52"/>
      <c r="AC19" s="52"/>
    </row>
    <row r="20" spans="1:68" ht="16.5" customHeight="1" x14ac:dyDescent="0.25">
      <c r="A20" s="673" t="s">
        <v>62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2"/>
      <c r="AB20" s="62"/>
      <c r="AC20" s="62"/>
    </row>
    <row r="21" spans="1:68" ht="14.25" customHeight="1" x14ac:dyDescent="0.25">
      <c r="A21" s="622" t="s">
        <v>63</v>
      </c>
      <c r="B21" s="623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3"/>
      <c r="AB21" s="63"/>
      <c r="AC21" s="63"/>
    </row>
    <row r="22" spans="1:68" ht="37.5" customHeight="1" x14ac:dyDescent="0.25">
      <c r="A22" s="60" t="s">
        <v>64</v>
      </c>
      <c r="B22" s="60" t="s">
        <v>65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70</v>
      </c>
      <c r="B23" s="60" t="s">
        <v>71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73</v>
      </c>
      <c r="B24" s="60" t="s">
        <v>74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76</v>
      </c>
      <c r="B25" s="60" t="s">
        <v>77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79</v>
      </c>
      <c r="B26" s="60" t="s">
        <v>80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82</v>
      </c>
      <c r="B27" s="60" t="s">
        <v>83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9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30"/>
      <c r="P28" s="619" t="s">
        <v>85</v>
      </c>
      <c r="Q28" s="620"/>
      <c r="R28" s="620"/>
      <c r="S28" s="620"/>
      <c r="T28" s="620"/>
      <c r="U28" s="620"/>
      <c r="V28" s="621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30"/>
      <c r="P29" s="619" t="s">
        <v>85</v>
      </c>
      <c r="Q29" s="620"/>
      <c r="R29" s="620"/>
      <c r="S29" s="620"/>
      <c r="T29" s="620"/>
      <c r="U29" s="620"/>
      <c r="V29" s="621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22" t="s">
        <v>87</v>
      </c>
      <c r="B30" s="623"/>
      <c r="C30" s="623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3"/>
      <c r="X30" s="623"/>
      <c r="Y30" s="623"/>
      <c r="Z30" s="623"/>
      <c r="AA30" s="63"/>
      <c r="AB30" s="63"/>
      <c r="AC30" s="63"/>
    </row>
    <row r="31" spans="1:68" ht="27" customHeight="1" x14ac:dyDescent="0.25">
      <c r="A31" s="60" t="s">
        <v>88</v>
      </c>
      <c r="B31" s="60" t="s">
        <v>89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9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30"/>
      <c r="P32" s="619" t="s">
        <v>85</v>
      </c>
      <c r="Q32" s="620"/>
      <c r="R32" s="620"/>
      <c r="S32" s="620"/>
      <c r="T32" s="620"/>
      <c r="U32" s="620"/>
      <c r="V32" s="621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30"/>
      <c r="P33" s="619" t="s">
        <v>85</v>
      </c>
      <c r="Q33" s="620"/>
      <c r="R33" s="620"/>
      <c r="S33" s="620"/>
      <c r="T33" s="620"/>
      <c r="U33" s="620"/>
      <c r="V33" s="621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3" t="s">
        <v>93</v>
      </c>
      <c r="B34" s="634"/>
      <c r="C34" s="634"/>
      <c r="D34" s="634"/>
      <c r="E34" s="634"/>
      <c r="F34" s="634"/>
      <c r="G34" s="634"/>
      <c r="H34" s="634"/>
      <c r="I34" s="634"/>
      <c r="J34" s="634"/>
      <c r="K34" s="634"/>
      <c r="L34" s="634"/>
      <c r="M34" s="634"/>
      <c r="N34" s="634"/>
      <c r="O34" s="634"/>
      <c r="P34" s="634"/>
      <c r="Q34" s="634"/>
      <c r="R34" s="634"/>
      <c r="S34" s="634"/>
      <c r="T34" s="634"/>
      <c r="U34" s="634"/>
      <c r="V34" s="634"/>
      <c r="W34" s="634"/>
      <c r="X34" s="634"/>
      <c r="Y34" s="634"/>
      <c r="Z34" s="634"/>
      <c r="AA34" s="52"/>
      <c r="AB34" s="52"/>
      <c r="AC34" s="52"/>
    </row>
    <row r="35" spans="1:68" ht="16.5" customHeight="1" x14ac:dyDescent="0.25">
      <c r="A35" s="673" t="s">
        <v>94</v>
      </c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3"/>
      <c r="P35" s="623"/>
      <c r="Q35" s="623"/>
      <c r="R35" s="623"/>
      <c r="S35" s="623"/>
      <c r="T35" s="623"/>
      <c r="U35" s="623"/>
      <c r="V35" s="623"/>
      <c r="W35" s="623"/>
      <c r="X35" s="623"/>
      <c r="Y35" s="623"/>
      <c r="Z35" s="623"/>
      <c r="AA35" s="62"/>
      <c r="AB35" s="62"/>
      <c r="AC35" s="62"/>
    </row>
    <row r="36" spans="1:68" ht="14.25" customHeight="1" x14ac:dyDescent="0.25">
      <c r="A36" s="622" t="s">
        <v>95</v>
      </c>
      <c r="B36" s="623"/>
      <c r="C36" s="623"/>
      <c r="D36" s="623"/>
      <c r="E36" s="623"/>
      <c r="F36" s="623"/>
      <c r="G36" s="623"/>
      <c r="H36" s="623"/>
      <c r="I36" s="623"/>
      <c r="J36" s="623"/>
      <c r="K36" s="623"/>
      <c r="L36" s="623"/>
      <c r="M36" s="623"/>
      <c r="N36" s="623"/>
      <c r="O36" s="623"/>
      <c r="P36" s="623"/>
      <c r="Q36" s="623"/>
      <c r="R36" s="623"/>
      <c r="S36" s="623"/>
      <c r="T36" s="623"/>
      <c r="U36" s="623"/>
      <c r="V36" s="623"/>
      <c r="W36" s="623"/>
      <c r="X36" s="623"/>
      <c r="Y36" s="623"/>
      <c r="Z36" s="623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7"/>
      <c r="V37" s="37"/>
      <c r="W37" s="38" t="s">
        <v>68</v>
      </c>
      <c r="X37" s="56">
        <v>300</v>
      </c>
      <c r="Y37" s="53">
        <f>IFERROR(IF(X37="",0,CEILING((X37/$H37),1)*$H37),"")</f>
        <v>302.40000000000003</v>
      </c>
      <c r="Z37" s="39">
        <f>IFERROR(IF(Y37=0,"",ROUNDUP(Y37/H37,0)*0.01898),"")</f>
        <v>0.53144000000000002</v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312.08333333333331</v>
      </c>
      <c r="BN37" s="75">
        <f>IFERROR(Y37*I37/H37,"0")</f>
        <v>314.58000000000004</v>
      </c>
      <c r="BO37" s="75">
        <f>IFERROR(1/J37*(X37/H37),"0")</f>
        <v>0.43402777777777773</v>
      </c>
      <c r="BP37" s="75">
        <f>IFERROR(1/J37*(Y37/H37),"0")</f>
        <v>0.4375</v>
      </c>
    </row>
    <row r="38" spans="1:68" ht="27" customHeight="1" x14ac:dyDescent="0.25">
      <c r="A38" s="60" t="s">
        <v>101</v>
      </c>
      <c r="B38" s="60" t="s">
        <v>102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105</v>
      </c>
      <c r="B39" s="60" t="s">
        <v>106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107</v>
      </c>
      <c r="B40" s="60" t="s">
        <v>108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9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30"/>
      <c r="P41" s="619" t="s">
        <v>85</v>
      </c>
      <c r="Q41" s="620"/>
      <c r="R41" s="620"/>
      <c r="S41" s="620"/>
      <c r="T41" s="620"/>
      <c r="U41" s="620"/>
      <c r="V41" s="621"/>
      <c r="W41" s="40" t="s">
        <v>86</v>
      </c>
      <c r="X41" s="41">
        <f>IFERROR(X37/H37,"0")+IFERROR(X38/H38,"0")+IFERROR(X39/H39,"0")+IFERROR(X40/H40,"0")</f>
        <v>27.777777777777775</v>
      </c>
      <c r="Y41" s="41">
        <f>IFERROR(Y37/H37,"0")+IFERROR(Y38/H38,"0")+IFERROR(Y39/H39,"0")+IFERROR(Y40/H40,"0")</f>
        <v>28</v>
      </c>
      <c r="Z41" s="41">
        <f>IFERROR(IF(Z37="",0,Z37),"0")+IFERROR(IF(Z38="",0,Z38),"0")+IFERROR(IF(Z39="",0,Z39),"0")+IFERROR(IF(Z40="",0,Z40),"0")</f>
        <v>0.53144000000000002</v>
      </c>
      <c r="AA41" s="64"/>
      <c r="AB41" s="64"/>
      <c r="AC41" s="64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30"/>
      <c r="P42" s="619" t="s">
        <v>85</v>
      </c>
      <c r="Q42" s="620"/>
      <c r="R42" s="620"/>
      <c r="S42" s="620"/>
      <c r="T42" s="620"/>
      <c r="U42" s="620"/>
      <c r="V42" s="621"/>
      <c r="W42" s="40" t="s">
        <v>68</v>
      </c>
      <c r="X42" s="41">
        <f>IFERROR(SUM(X37:X40),"0")</f>
        <v>300</v>
      </c>
      <c r="Y42" s="41">
        <f>IFERROR(SUM(Y37:Y40),"0")</f>
        <v>302.40000000000003</v>
      </c>
      <c r="Z42" s="40"/>
      <c r="AA42" s="64"/>
      <c r="AB42" s="64"/>
      <c r="AC42" s="64"/>
    </row>
    <row r="43" spans="1:68" ht="14.25" customHeight="1" x14ac:dyDescent="0.25">
      <c r="A43" s="622" t="s">
        <v>63</v>
      </c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/>
      <c r="N43" s="623"/>
      <c r="O43" s="623"/>
      <c r="P43" s="623"/>
      <c r="Q43" s="623"/>
      <c r="R43" s="623"/>
      <c r="S43" s="623"/>
      <c r="T43" s="623"/>
      <c r="U43" s="623"/>
      <c r="V43" s="623"/>
      <c r="W43" s="623"/>
      <c r="X43" s="623"/>
      <c r="Y43" s="623"/>
      <c r="Z43" s="623"/>
      <c r="AA43" s="63"/>
      <c r="AB43" s="63"/>
      <c r="AC43" s="63"/>
    </row>
    <row r="44" spans="1:68" ht="16.5" customHeight="1" x14ac:dyDescent="0.25">
      <c r="A44" s="60" t="s">
        <v>110</v>
      </c>
      <c r="B44" s="60" t="s">
        <v>111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9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30"/>
      <c r="P45" s="619" t="s">
        <v>85</v>
      </c>
      <c r="Q45" s="620"/>
      <c r="R45" s="620"/>
      <c r="S45" s="620"/>
      <c r="T45" s="620"/>
      <c r="U45" s="620"/>
      <c r="V45" s="621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30"/>
      <c r="P46" s="619" t="s">
        <v>85</v>
      </c>
      <c r="Q46" s="620"/>
      <c r="R46" s="620"/>
      <c r="S46" s="620"/>
      <c r="T46" s="620"/>
      <c r="U46" s="620"/>
      <c r="V46" s="621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73" t="s">
        <v>113</v>
      </c>
      <c r="B47" s="623"/>
      <c r="C47" s="623"/>
      <c r="D47" s="623"/>
      <c r="E47" s="623"/>
      <c r="F47" s="623"/>
      <c r="G47" s="623"/>
      <c r="H47" s="623"/>
      <c r="I47" s="623"/>
      <c r="J47" s="623"/>
      <c r="K47" s="623"/>
      <c r="L47" s="623"/>
      <c r="M47" s="623"/>
      <c r="N47" s="623"/>
      <c r="O47" s="623"/>
      <c r="P47" s="623"/>
      <c r="Q47" s="623"/>
      <c r="R47" s="623"/>
      <c r="S47" s="623"/>
      <c r="T47" s="623"/>
      <c r="U47" s="623"/>
      <c r="V47" s="623"/>
      <c r="W47" s="623"/>
      <c r="X47" s="623"/>
      <c r="Y47" s="623"/>
      <c r="Z47" s="623"/>
      <c r="AA47" s="62"/>
      <c r="AB47" s="62"/>
      <c r="AC47" s="62"/>
    </row>
    <row r="48" spans="1:68" ht="14.25" customHeight="1" x14ac:dyDescent="0.25">
      <c r="A48" s="622" t="s">
        <v>95</v>
      </c>
      <c r="B48" s="623"/>
      <c r="C48" s="623"/>
      <c r="D48" s="623"/>
      <c r="E48" s="623"/>
      <c r="F48" s="623"/>
      <c r="G48" s="623"/>
      <c r="H48" s="623"/>
      <c r="I48" s="623"/>
      <c r="J48" s="623"/>
      <c r="K48" s="623"/>
      <c r="L48" s="623"/>
      <c r="M48" s="623"/>
      <c r="N48" s="623"/>
      <c r="O48" s="623"/>
      <c r="P48" s="623"/>
      <c r="Q48" s="623"/>
      <c r="R48" s="623"/>
      <c r="S48" s="623"/>
      <c r="T48" s="623"/>
      <c r="U48" s="623"/>
      <c r="V48" s="623"/>
      <c r="W48" s="623"/>
      <c r="X48" s="623"/>
      <c r="Y48" s="623"/>
      <c r="Z48" s="623"/>
      <c r="AA48" s="63"/>
      <c r="AB48" s="63"/>
      <c r="AC48" s="63"/>
    </row>
    <row r="49" spans="1:68" ht="27" customHeight="1" x14ac:dyDescent="0.25">
      <c r="A49" s="60" t="s">
        <v>114</v>
      </c>
      <c r="B49" s="60" t="s">
        <v>115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7"/>
      <c r="V50" s="37"/>
      <c r="W50" s="38" t="s">
        <v>68</v>
      </c>
      <c r="X50" s="56">
        <v>300</v>
      </c>
      <c r="Y50" s="53">
        <f t="shared" si="6"/>
        <v>302.40000000000003</v>
      </c>
      <c r="Z50" s="39">
        <f>IFERROR(IF(Y50=0,"",ROUNDUP(Y50/H50,0)*0.01898),"")</f>
        <v>0.53144000000000002</v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312.08333333333331</v>
      </c>
      <c r="BN50" s="75">
        <f t="shared" si="8"/>
        <v>314.58000000000004</v>
      </c>
      <c r="BO50" s="75">
        <f t="shared" si="9"/>
        <v>0.43402777777777773</v>
      </c>
      <c r="BP50" s="75">
        <f t="shared" si="10"/>
        <v>0.4375</v>
      </c>
    </row>
    <row r="51" spans="1:68" ht="27" customHeight="1" x14ac:dyDescent="0.25">
      <c r="A51" s="60" t="s">
        <v>120</v>
      </c>
      <c r="B51" s="60" t="s">
        <v>121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125</v>
      </c>
      <c r="B53" s="60" t="s">
        <v>126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129</v>
      </c>
      <c r="B54" s="60" t="s">
        <v>130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7"/>
      <c r="V54" s="37"/>
      <c r="W54" s="38" t="s">
        <v>68</v>
      </c>
      <c r="X54" s="56">
        <v>300</v>
      </c>
      <c r="Y54" s="53">
        <f t="shared" si="6"/>
        <v>301.5</v>
      </c>
      <c r="Z54" s="39">
        <f>IFERROR(IF(Y54=0,"",ROUNDUP(Y54/H54,0)*0.00902),"")</f>
        <v>0.60433999999999999</v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314</v>
      </c>
      <c r="BN54" s="75">
        <f t="shared" si="8"/>
        <v>315.57</v>
      </c>
      <c r="BO54" s="75">
        <f t="shared" si="9"/>
        <v>0.50505050505050508</v>
      </c>
      <c r="BP54" s="75">
        <f t="shared" si="10"/>
        <v>0.50757575757575757</v>
      </c>
    </row>
    <row r="55" spans="1:68" x14ac:dyDescent="0.2">
      <c r="A55" s="629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30"/>
      <c r="P55" s="619" t="s">
        <v>85</v>
      </c>
      <c r="Q55" s="620"/>
      <c r="R55" s="620"/>
      <c r="S55" s="620"/>
      <c r="T55" s="620"/>
      <c r="U55" s="620"/>
      <c r="V55" s="621"/>
      <c r="W55" s="40" t="s">
        <v>86</v>
      </c>
      <c r="X55" s="41">
        <f>IFERROR(X49/H49,"0")+IFERROR(X50/H50,"0")+IFERROR(X51/H51,"0")+IFERROR(X52/H52,"0")+IFERROR(X53/H53,"0")+IFERROR(X54/H54,"0")</f>
        <v>94.444444444444443</v>
      </c>
      <c r="Y55" s="41">
        <f>IFERROR(Y49/H49,"0")+IFERROR(Y50/H50,"0")+IFERROR(Y51/H51,"0")+IFERROR(Y52/H52,"0")+IFERROR(Y53/H53,"0")+IFERROR(Y54/H54,"0")</f>
        <v>95</v>
      </c>
      <c r="Z55" s="41">
        <f>IFERROR(IF(Z49="",0,Z49),"0")+IFERROR(IF(Z50="",0,Z50),"0")+IFERROR(IF(Z51="",0,Z51),"0")+IFERROR(IF(Z52="",0,Z52),"0")+IFERROR(IF(Z53="",0,Z53),"0")+IFERROR(IF(Z54="",0,Z54),"0")</f>
        <v>1.13578</v>
      </c>
      <c r="AA55" s="64"/>
      <c r="AB55" s="64"/>
      <c r="AC55" s="64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30"/>
      <c r="P56" s="619" t="s">
        <v>85</v>
      </c>
      <c r="Q56" s="620"/>
      <c r="R56" s="620"/>
      <c r="S56" s="620"/>
      <c r="T56" s="620"/>
      <c r="U56" s="620"/>
      <c r="V56" s="621"/>
      <c r="W56" s="40" t="s">
        <v>68</v>
      </c>
      <c r="X56" s="41">
        <f>IFERROR(SUM(X49:X54),"0")</f>
        <v>600</v>
      </c>
      <c r="Y56" s="41">
        <f>IFERROR(SUM(Y49:Y54),"0")</f>
        <v>603.90000000000009</v>
      </c>
      <c r="Z56" s="40"/>
      <c r="AA56" s="64"/>
      <c r="AB56" s="64"/>
      <c r="AC56" s="64"/>
    </row>
    <row r="57" spans="1:68" ht="14.25" customHeight="1" x14ac:dyDescent="0.25">
      <c r="A57" s="622" t="s">
        <v>132</v>
      </c>
      <c r="B57" s="623"/>
      <c r="C57" s="623"/>
      <c r="D57" s="623"/>
      <c r="E57" s="623"/>
      <c r="F57" s="623"/>
      <c r="G57" s="623"/>
      <c r="H57" s="623"/>
      <c r="I57" s="623"/>
      <c r="J57" s="623"/>
      <c r="K57" s="623"/>
      <c r="L57" s="623"/>
      <c r="M57" s="623"/>
      <c r="N57" s="623"/>
      <c r="O57" s="623"/>
      <c r="P57" s="623"/>
      <c r="Q57" s="623"/>
      <c r="R57" s="623"/>
      <c r="S57" s="623"/>
      <c r="T57" s="623"/>
      <c r="U57" s="623"/>
      <c r="V57" s="623"/>
      <c r="W57" s="623"/>
      <c r="X57" s="623"/>
      <c r="Y57" s="623"/>
      <c r="Z57" s="623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9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7"/>
      <c r="V58" s="37"/>
      <c r="W58" s="38" t="s">
        <v>68</v>
      </c>
      <c r="X58" s="56">
        <v>100</v>
      </c>
      <c r="Y58" s="53">
        <f>IFERROR(IF(X58="",0,CEILING((X58/$H58),1)*$H58),"")</f>
        <v>108</v>
      </c>
      <c r="Z58" s="39">
        <f>IFERROR(IF(Y58=0,"",ROUNDUP(Y58/H58,0)*0.01898),"")</f>
        <v>0.1898</v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104.02777777777777</v>
      </c>
      <c r="BN58" s="75">
        <f>IFERROR(Y58*I58/H58,"0")</f>
        <v>112.34999999999998</v>
      </c>
      <c r="BO58" s="75">
        <f>IFERROR(1/J58*(X58/H58),"0")</f>
        <v>0.14467592592592593</v>
      </c>
      <c r="BP58" s="75">
        <f>IFERROR(1/J58*(Y58/H58),"0")</f>
        <v>0.15625</v>
      </c>
    </row>
    <row r="59" spans="1:68" ht="27" customHeight="1" x14ac:dyDescent="0.25">
      <c r="A59" s="60" t="s">
        <v>136</v>
      </c>
      <c r="B59" s="60" t="s">
        <v>137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139</v>
      </c>
      <c r="B60" s="60" t="s">
        <v>140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141</v>
      </c>
      <c r="B61" s="60" t="s">
        <v>142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9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30"/>
      <c r="P62" s="619" t="s">
        <v>85</v>
      </c>
      <c r="Q62" s="620"/>
      <c r="R62" s="620"/>
      <c r="S62" s="620"/>
      <c r="T62" s="620"/>
      <c r="U62" s="620"/>
      <c r="V62" s="621"/>
      <c r="W62" s="40" t="s">
        <v>86</v>
      </c>
      <c r="X62" s="41">
        <f>IFERROR(X58/H58,"0")+IFERROR(X59/H59,"0")+IFERROR(X60/H60,"0")+IFERROR(X61/H61,"0")</f>
        <v>9.2592592592592595</v>
      </c>
      <c r="Y62" s="41">
        <f>IFERROR(Y58/H58,"0")+IFERROR(Y59/H59,"0")+IFERROR(Y60/H60,"0")+IFERROR(Y61/H61,"0")</f>
        <v>10</v>
      </c>
      <c r="Z62" s="41">
        <f>IFERROR(IF(Z58="",0,Z58),"0")+IFERROR(IF(Z59="",0,Z59),"0")+IFERROR(IF(Z60="",0,Z60),"0")+IFERROR(IF(Z61="",0,Z61),"0")</f>
        <v>0.1898</v>
      </c>
      <c r="AA62" s="64"/>
      <c r="AB62" s="64"/>
      <c r="AC62" s="64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30"/>
      <c r="P63" s="619" t="s">
        <v>85</v>
      </c>
      <c r="Q63" s="620"/>
      <c r="R63" s="620"/>
      <c r="S63" s="620"/>
      <c r="T63" s="620"/>
      <c r="U63" s="620"/>
      <c r="V63" s="621"/>
      <c r="W63" s="40" t="s">
        <v>68</v>
      </c>
      <c r="X63" s="41">
        <f>IFERROR(SUM(X58:X61),"0")</f>
        <v>100</v>
      </c>
      <c r="Y63" s="41">
        <f>IFERROR(SUM(Y58:Y61),"0")</f>
        <v>108</v>
      </c>
      <c r="Z63" s="40"/>
      <c r="AA63" s="64"/>
      <c r="AB63" s="64"/>
      <c r="AC63" s="64"/>
    </row>
    <row r="64" spans="1:68" ht="14.25" customHeight="1" x14ac:dyDescent="0.25">
      <c r="A64" s="622" t="s">
        <v>143</v>
      </c>
      <c r="B64" s="623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3"/>
      <c r="Q64" s="623"/>
      <c r="R64" s="623"/>
      <c r="S64" s="623"/>
      <c r="T64" s="623"/>
      <c r="U64" s="623"/>
      <c r="V64" s="623"/>
      <c r="W64" s="623"/>
      <c r="X64" s="623"/>
      <c r="Y64" s="623"/>
      <c r="Z64" s="623"/>
      <c r="AA64" s="63"/>
      <c r="AB64" s="63"/>
      <c r="AC64" s="63"/>
    </row>
    <row r="65" spans="1:68" ht="27" customHeight="1" x14ac:dyDescent="0.25">
      <c r="A65" s="60" t="s">
        <v>144</v>
      </c>
      <c r="B65" s="60" t="s">
        <v>145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148</v>
      </c>
      <c r="B66" s="60" t="s">
        <v>149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151</v>
      </c>
      <c r="B67" s="60" t="s">
        <v>152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9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30"/>
      <c r="P68" s="619" t="s">
        <v>85</v>
      </c>
      <c r="Q68" s="620"/>
      <c r="R68" s="620"/>
      <c r="S68" s="620"/>
      <c r="T68" s="620"/>
      <c r="U68" s="620"/>
      <c r="V68" s="621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30"/>
      <c r="P69" s="619" t="s">
        <v>85</v>
      </c>
      <c r="Q69" s="620"/>
      <c r="R69" s="620"/>
      <c r="S69" s="620"/>
      <c r="T69" s="620"/>
      <c r="U69" s="620"/>
      <c r="V69" s="621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22" t="s">
        <v>63</v>
      </c>
      <c r="B70" s="623"/>
      <c r="C70" s="623"/>
      <c r="D70" s="623"/>
      <c r="E70" s="623"/>
      <c r="F70" s="623"/>
      <c r="G70" s="623"/>
      <c r="H70" s="623"/>
      <c r="I70" s="623"/>
      <c r="J70" s="623"/>
      <c r="K70" s="623"/>
      <c r="L70" s="623"/>
      <c r="M70" s="623"/>
      <c r="N70" s="623"/>
      <c r="O70" s="623"/>
      <c r="P70" s="623"/>
      <c r="Q70" s="623"/>
      <c r="R70" s="623"/>
      <c r="S70" s="623"/>
      <c r="T70" s="623"/>
      <c r="U70" s="623"/>
      <c r="V70" s="623"/>
      <c r="W70" s="623"/>
      <c r="X70" s="623"/>
      <c r="Y70" s="623"/>
      <c r="Z70" s="623"/>
      <c r="AA70" s="63"/>
      <c r="AB70" s="63"/>
      <c r="AC70" s="63"/>
    </row>
    <row r="71" spans="1:68" ht="16.5" customHeight="1" x14ac:dyDescent="0.25">
      <c r="A71" s="60" t="s">
        <v>154</v>
      </c>
      <c r="B71" s="60" t="s">
        <v>155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160</v>
      </c>
      <c r="B73" s="60" t="s">
        <v>161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163</v>
      </c>
      <c r="B74" s="60" t="s">
        <v>164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165</v>
      </c>
      <c r="B75" s="60" t="s">
        <v>166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167</v>
      </c>
      <c r="B76" s="60" t="s">
        <v>168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9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30"/>
      <c r="P77" s="619" t="s">
        <v>85</v>
      </c>
      <c r="Q77" s="620"/>
      <c r="R77" s="620"/>
      <c r="S77" s="620"/>
      <c r="T77" s="620"/>
      <c r="U77" s="620"/>
      <c r="V77" s="621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30"/>
      <c r="P78" s="619" t="s">
        <v>85</v>
      </c>
      <c r="Q78" s="620"/>
      <c r="R78" s="620"/>
      <c r="S78" s="620"/>
      <c r="T78" s="620"/>
      <c r="U78" s="620"/>
      <c r="V78" s="621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22" t="s">
        <v>169</v>
      </c>
      <c r="B79" s="623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3"/>
      <c r="Q79" s="623"/>
      <c r="R79" s="623"/>
      <c r="S79" s="623"/>
      <c r="T79" s="623"/>
      <c r="U79" s="623"/>
      <c r="V79" s="623"/>
      <c r="W79" s="623"/>
      <c r="X79" s="623"/>
      <c r="Y79" s="623"/>
      <c r="Z79" s="623"/>
      <c r="AA79" s="63"/>
      <c r="AB79" s="63"/>
      <c r="AC79" s="63"/>
    </row>
    <row r="80" spans="1:68" ht="27" customHeight="1" x14ac:dyDescent="0.25">
      <c r="A80" s="60" t="s">
        <v>170</v>
      </c>
      <c r="B80" s="60" t="s">
        <v>171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173</v>
      </c>
      <c r="B81" s="60" t="s">
        <v>174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9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30"/>
      <c r="P82" s="619" t="s">
        <v>85</v>
      </c>
      <c r="Q82" s="620"/>
      <c r="R82" s="620"/>
      <c r="S82" s="620"/>
      <c r="T82" s="620"/>
      <c r="U82" s="620"/>
      <c r="V82" s="621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30"/>
      <c r="P83" s="619" t="s">
        <v>85</v>
      </c>
      <c r="Q83" s="620"/>
      <c r="R83" s="620"/>
      <c r="S83" s="620"/>
      <c r="T83" s="620"/>
      <c r="U83" s="620"/>
      <c r="V83" s="621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73" t="s">
        <v>176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2"/>
      <c r="AB84" s="62"/>
      <c r="AC84" s="62"/>
    </row>
    <row r="85" spans="1:68" ht="14.25" customHeight="1" x14ac:dyDescent="0.25">
      <c r="A85" s="622" t="s">
        <v>95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7"/>
      <c r="V86" s="37"/>
      <c r="W86" s="38" t="s">
        <v>68</v>
      </c>
      <c r="X86" s="56">
        <v>400</v>
      </c>
      <c r="Y86" s="53">
        <f>IFERROR(IF(X86="",0,CEILING((X86/$H86),1)*$H86),"")</f>
        <v>410.40000000000003</v>
      </c>
      <c r="Z86" s="39">
        <f>IFERROR(IF(Y86=0,"",ROUNDUP(Y86/H86,0)*0.01898),"")</f>
        <v>0.72123999999999999</v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416.11111111111109</v>
      </c>
      <c r="BN86" s="75">
        <f>IFERROR(Y86*I86/H86,"0")</f>
        <v>426.92999999999995</v>
      </c>
      <c r="BO86" s="75">
        <f>IFERROR(1/J86*(X86/H86),"0")</f>
        <v>0.57870370370370372</v>
      </c>
      <c r="BP86" s="75">
        <f>IFERROR(1/J86*(Y86/H86),"0")</f>
        <v>0.59375</v>
      </c>
    </row>
    <row r="87" spans="1:68" ht="16.5" customHeight="1" x14ac:dyDescent="0.25">
      <c r="A87" s="60" t="s">
        <v>180</v>
      </c>
      <c r="B87" s="60" t="s">
        <v>181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29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30"/>
      <c r="P89" s="619" t="s">
        <v>85</v>
      </c>
      <c r="Q89" s="620"/>
      <c r="R89" s="620"/>
      <c r="S89" s="620"/>
      <c r="T89" s="620"/>
      <c r="U89" s="620"/>
      <c r="V89" s="621"/>
      <c r="W89" s="40" t="s">
        <v>86</v>
      </c>
      <c r="X89" s="41">
        <f>IFERROR(X86/H86,"0")+IFERROR(X87/H87,"0")+IFERROR(X88/H88,"0")</f>
        <v>37.037037037037038</v>
      </c>
      <c r="Y89" s="41">
        <f>IFERROR(Y86/H86,"0")+IFERROR(Y87/H87,"0")+IFERROR(Y88/H88,"0")</f>
        <v>38</v>
      </c>
      <c r="Z89" s="41">
        <f>IFERROR(IF(Z86="",0,Z86),"0")+IFERROR(IF(Z87="",0,Z87),"0")+IFERROR(IF(Z88="",0,Z88),"0")</f>
        <v>0.72123999999999999</v>
      </c>
      <c r="AA89" s="64"/>
      <c r="AB89" s="64"/>
      <c r="AC89" s="64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30"/>
      <c r="P90" s="619" t="s">
        <v>85</v>
      </c>
      <c r="Q90" s="620"/>
      <c r="R90" s="620"/>
      <c r="S90" s="620"/>
      <c r="T90" s="620"/>
      <c r="U90" s="620"/>
      <c r="V90" s="621"/>
      <c r="W90" s="40" t="s">
        <v>68</v>
      </c>
      <c r="X90" s="41">
        <f>IFERROR(SUM(X86:X88),"0")</f>
        <v>400</v>
      </c>
      <c r="Y90" s="41">
        <f>IFERROR(SUM(Y86:Y88),"0")</f>
        <v>410.40000000000003</v>
      </c>
      <c r="Z90" s="40"/>
      <c r="AA90" s="64"/>
      <c r="AB90" s="64"/>
      <c r="AC90" s="64"/>
    </row>
    <row r="91" spans="1:68" ht="14.25" customHeight="1" x14ac:dyDescent="0.25">
      <c r="A91" s="622" t="s">
        <v>63</v>
      </c>
      <c r="B91" s="623"/>
      <c r="C91" s="623"/>
      <c r="D91" s="623"/>
      <c r="E91" s="623"/>
      <c r="F91" s="623"/>
      <c r="G91" s="623"/>
      <c r="H91" s="623"/>
      <c r="I91" s="623"/>
      <c r="J91" s="623"/>
      <c r="K91" s="623"/>
      <c r="L91" s="623"/>
      <c r="M91" s="623"/>
      <c r="N91" s="623"/>
      <c r="O91" s="623"/>
      <c r="P91" s="623"/>
      <c r="Q91" s="623"/>
      <c r="R91" s="623"/>
      <c r="S91" s="623"/>
      <c r="T91" s="623"/>
      <c r="U91" s="623"/>
      <c r="V91" s="623"/>
      <c r="W91" s="623"/>
      <c r="X91" s="623"/>
      <c r="Y91" s="623"/>
      <c r="Z91" s="623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7"/>
      <c r="V92" s="37"/>
      <c r="W92" s="38" t="s">
        <v>68</v>
      </c>
      <c r="X92" s="56">
        <v>400</v>
      </c>
      <c r="Y92" s="53">
        <f t="shared" ref="Y92:Y99" si="16">IFERROR(IF(X92="",0,CEILING((X92/$H92),1)*$H92),"")</f>
        <v>403.20000000000005</v>
      </c>
      <c r="Z92" s="39">
        <f>IFERROR(IF(Y92=0,"",ROUNDUP(Y92/H92,0)*0.01898),"")</f>
        <v>0.91104000000000007</v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424.71428571428572</v>
      </c>
      <c r="BN92" s="75">
        <f t="shared" ref="BN92:BN99" si="18">IFERROR(Y92*I92/H92,"0")</f>
        <v>428.11200000000002</v>
      </c>
      <c r="BO92" s="75">
        <f t="shared" ref="BO92:BO99" si="19">IFERROR(1/J92*(X92/H92),"0")</f>
        <v>0.74404761904761907</v>
      </c>
      <c r="BP92" s="75">
        <f t="shared" ref="BP92:BP99" si="20">IFERROR(1/J92*(Y92/H92),"0")</f>
        <v>0.75</v>
      </c>
    </row>
    <row r="93" spans="1:68" ht="16.5" customHeight="1" x14ac:dyDescent="0.25">
      <c r="A93" s="60" t="s">
        <v>185</v>
      </c>
      <c r="B93" s="60" t="s">
        <v>188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886" t="s">
        <v>189</v>
      </c>
      <c r="Q93" s="625"/>
      <c r="R93" s="625"/>
      <c r="S93" s="625"/>
      <c r="T93" s="626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185</v>
      </c>
      <c r="B94" s="60" t="s">
        <v>190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191</v>
      </c>
      <c r="B95" s="60" t="s">
        <v>192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3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5"/>
      <c r="R96" s="625"/>
      <c r="S96" s="625"/>
      <c r="T96" s="626"/>
      <c r="U96" s="37"/>
      <c r="V96" s="37"/>
      <c r="W96" s="38" t="s">
        <v>68</v>
      </c>
      <c r="X96" s="56">
        <v>300</v>
      </c>
      <c r="Y96" s="53">
        <f t="shared" si="16"/>
        <v>302.40000000000003</v>
      </c>
      <c r="Z96" s="39">
        <f>IFERROR(IF(Y96=0,"",ROUNDUP(Y96/H96,0)*0.00651),"")</f>
        <v>0.72911999999999999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328</v>
      </c>
      <c r="BN96" s="75">
        <f t="shared" si="18"/>
        <v>330.62400000000002</v>
      </c>
      <c r="BO96" s="75">
        <f t="shared" si="19"/>
        <v>0.61050061050061044</v>
      </c>
      <c r="BP96" s="75">
        <f t="shared" si="20"/>
        <v>0.61538461538461542</v>
      </c>
    </row>
    <row r="97" spans="1:68" ht="27" customHeight="1" x14ac:dyDescent="0.25">
      <c r="A97" s="60" t="s">
        <v>194</v>
      </c>
      <c r="B97" s="60" t="s">
        <v>197</v>
      </c>
      <c r="C97" s="34">
        <v>4301051718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5"/>
      <c r="R97" s="625"/>
      <c r="S97" s="625"/>
      <c r="T97" s="626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198</v>
      </c>
      <c r="B98" s="60" t="s">
        <v>199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201</v>
      </c>
      <c r="B99" s="60" t="s">
        <v>202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9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30"/>
      <c r="P100" s="619" t="s">
        <v>85</v>
      </c>
      <c r="Q100" s="620"/>
      <c r="R100" s="620"/>
      <c r="S100" s="620"/>
      <c r="T100" s="620"/>
      <c r="U100" s="620"/>
      <c r="V100" s="621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158.73015873015873</v>
      </c>
      <c r="Y100" s="41">
        <f>IFERROR(Y92/H92,"0")+IFERROR(Y93/H93,"0")+IFERROR(Y94/H94,"0")+IFERROR(Y95/H95,"0")+IFERROR(Y96/H96,"0")+IFERROR(Y97/H97,"0")+IFERROR(Y98/H98,"0")+IFERROR(Y99/H99,"0")</f>
        <v>160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1.6401600000000001</v>
      </c>
      <c r="AA100" s="64"/>
      <c r="AB100" s="64"/>
      <c r="AC100" s="64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30"/>
      <c r="P101" s="619" t="s">
        <v>85</v>
      </c>
      <c r="Q101" s="620"/>
      <c r="R101" s="620"/>
      <c r="S101" s="620"/>
      <c r="T101" s="620"/>
      <c r="U101" s="620"/>
      <c r="V101" s="621"/>
      <c r="W101" s="40" t="s">
        <v>68</v>
      </c>
      <c r="X101" s="41">
        <f>IFERROR(SUM(X92:X99),"0")</f>
        <v>700</v>
      </c>
      <c r="Y101" s="41">
        <f>IFERROR(SUM(Y92:Y99),"0")</f>
        <v>705.60000000000014</v>
      </c>
      <c r="Z101" s="40"/>
      <c r="AA101" s="64"/>
      <c r="AB101" s="64"/>
      <c r="AC101" s="64"/>
    </row>
    <row r="102" spans="1:68" ht="16.5" customHeight="1" x14ac:dyDescent="0.25">
      <c r="A102" s="673" t="s">
        <v>203</v>
      </c>
      <c r="B102" s="623"/>
      <c r="C102" s="623"/>
      <c r="D102" s="623"/>
      <c r="E102" s="623"/>
      <c r="F102" s="623"/>
      <c r="G102" s="623"/>
      <c r="H102" s="623"/>
      <c r="I102" s="623"/>
      <c r="J102" s="623"/>
      <c r="K102" s="623"/>
      <c r="L102" s="623"/>
      <c r="M102" s="623"/>
      <c r="N102" s="623"/>
      <c r="O102" s="623"/>
      <c r="P102" s="623"/>
      <c r="Q102" s="623"/>
      <c r="R102" s="623"/>
      <c r="S102" s="623"/>
      <c r="T102" s="623"/>
      <c r="U102" s="623"/>
      <c r="V102" s="623"/>
      <c r="W102" s="623"/>
      <c r="X102" s="623"/>
      <c r="Y102" s="623"/>
      <c r="Z102" s="623"/>
      <c r="AA102" s="62"/>
      <c r="AB102" s="62"/>
      <c r="AC102" s="62"/>
    </row>
    <row r="103" spans="1:68" ht="14.25" customHeight="1" x14ac:dyDescent="0.25">
      <c r="A103" s="622" t="s">
        <v>95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623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207</v>
      </c>
      <c r="B105" s="60" t="s">
        <v>208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7"/>
      <c r="V106" s="37"/>
      <c r="W106" s="38" t="s">
        <v>68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211</v>
      </c>
      <c r="B107" s="60" t="s">
        <v>212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9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9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30"/>
      <c r="P108" s="619" t="s">
        <v>85</v>
      </c>
      <c r="Q108" s="620"/>
      <c r="R108" s="620"/>
      <c r="S108" s="620"/>
      <c r="T108" s="620"/>
      <c r="U108" s="620"/>
      <c r="V108" s="621"/>
      <c r="W108" s="40" t="s">
        <v>86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30"/>
      <c r="P109" s="619" t="s">
        <v>85</v>
      </c>
      <c r="Q109" s="620"/>
      <c r="R109" s="620"/>
      <c r="S109" s="620"/>
      <c r="T109" s="620"/>
      <c r="U109" s="620"/>
      <c r="V109" s="621"/>
      <c r="W109" s="40" t="s">
        <v>68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22" t="s">
        <v>132</v>
      </c>
      <c r="B110" s="623"/>
      <c r="C110" s="623"/>
      <c r="D110" s="623"/>
      <c r="E110" s="623"/>
      <c r="F110" s="623"/>
      <c r="G110" s="623"/>
      <c r="H110" s="623"/>
      <c r="I110" s="623"/>
      <c r="J110" s="623"/>
      <c r="K110" s="623"/>
      <c r="L110" s="623"/>
      <c r="M110" s="623"/>
      <c r="N110" s="623"/>
      <c r="O110" s="623"/>
      <c r="P110" s="623"/>
      <c r="Q110" s="623"/>
      <c r="R110" s="623"/>
      <c r="S110" s="623"/>
      <c r="T110" s="623"/>
      <c r="U110" s="623"/>
      <c r="V110" s="623"/>
      <c r="W110" s="623"/>
      <c r="X110" s="623"/>
      <c r="Y110" s="623"/>
      <c r="Z110" s="623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216</v>
      </c>
      <c r="B112" s="60" t="s">
        <v>217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7"/>
      <c r="V113" s="37"/>
      <c r="W113" s="38" t="s">
        <v>68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9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30"/>
      <c r="P114" s="619" t="s">
        <v>85</v>
      </c>
      <c r="Q114" s="620"/>
      <c r="R114" s="620"/>
      <c r="S114" s="620"/>
      <c r="T114" s="620"/>
      <c r="U114" s="620"/>
      <c r="V114" s="621"/>
      <c r="W114" s="40" t="s">
        <v>86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30"/>
      <c r="P115" s="619" t="s">
        <v>85</v>
      </c>
      <c r="Q115" s="620"/>
      <c r="R115" s="620"/>
      <c r="S115" s="620"/>
      <c r="T115" s="620"/>
      <c r="U115" s="620"/>
      <c r="V115" s="621"/>
      <c r="W115" s="40" t="s">
        <v>68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22" t="s">
        <v>63</v>
      </c>
      <c r="B116" s="623"/>
      <c r="C116" s="623"/>
      <c r="D116" s="623"/>
      <c r="E116" s="623"/>
      <c r="F116" s="623"/>
      <c r="G116" s="623"/>
      <c r="H116" s="623"/>
      <c r="I116" s="623"/>
      <c r="J116" s="623"/>
      <c r="K116" s="623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63"/>
      <c r="AB116" s="63"/>
      <c r="AC116" s="63"/>
    </row>
    <row r="117" spans="1:68" ht="27" customHeight="1" x14ac:dyDescent="0.25">
      <c r="A117" s="60" t="s">
        <v>220</v>
      </c>
      <c r="B117" s="60" t="s">
        <v>221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220</v>
      </c>
      <c r="B118" s="60" t="s">
        <v>223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7"/>
      <c r="V119" s="37"/>
      <c r="W119" s="38" t="s">
        <v>68</v>
      </c>
      <c r="X119" s="56">
        <v>700</v>
      </c>
      <c r="Y119" s="53">
        <f t="shared" si="21"/>
        <v>705.6</v>
      </c>
      <c r="Z119" s="39">
        <f>IFERROR(IF(Y119=0,"",ROUNDUP(Y119/H119,0)*0.01898),"")</f>
        <v>1.59432</v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742.75</v>
      </c>
      <c r="BN119" s="75">
        <f t="shared" si="23"/>
        <v>748.69200000000001</v>
      </c>
      <c r="BO119" s="75">
        <f t="shared" si="24"/>
        <v>1.3020833333333333</v>
      </c>
      <c r="BP119" s="75">
        <f t="shared" si="25"/>
        <v>1.3125</v>
      </c>
    </row>
    <row r="120" spans="1:68" ht="27" customHeight="1" x14ac:dyDescent="0.25">
      <c r="A120" s="60" t="s">
        <v>226</v>
      </c>
      <c r="B120" s="60" t="s">
        <v>227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7"/>
      <c r="V121" s="37"/>
      <c r="W121" s="38" t="s">
        <v>68</v>
      </c>
      <c r="X121" s="56">
        <v>450</v>
      </c>
      <c r="Y121" s="53">
        <f t="shared" si="21"/>
        <v>450.90000000000003</v>
      </c>
      <c r="Z121" s="39">
        <f>IFERROR(IF(Y121=0,"",ROUNDUP(Y121/H121,0)*0.00651),"")</f>
        <v>1.08717</v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492</v>
      </c>
      <c r="BN121" s="75">
        <f t="shared" si="23"/>
        <v>492.98399999999998</v>
      </c>
      <c r="BO121" s="75">
        <f t="shared" si="24"/>
        <v>0.91575091575091572</v>
      </c>
      <c r="BP121" s="75">
        <f t="shared" si="25"/>
        <v>0.91758241758241765</v>
      </c>
    </row>
    <row r="122" spans="1:68" ht="16.5" customHeight="1" x14ac:dyDescent="0.25">
      <c r="A122" s="60" t="s">
        <v>230</v>
      </c>
      <c r="B122" s="60" t="s">
        <v>231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233</v>
      </c>
      <c r="B123" s="60" t="s">
        <v>234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9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30"/>
      <c r="P124" s="619" t="s">
        <v>85</v>
      </c>
      <c r="Q124" s="620"/>
      <c r="R124" s="620"/>
      <c r="S124" s="620"/>
      <c r="T124" s="620"/>
      <c r="U124" s="620"/>
      <c r="V124" s="621"/>
      <c r="W124" s="40" t="s">
        <v>86</v>
      </c>
      <c r="X124" s="41">
        <f>IFERROR(X117/H117,"0")+IFERROR(X118/H118,"0")+IFERROR(X119/H119,"0")+IFERROR(X120/H120,"0")+IFERROR(X121/H121,"0")+IFERROR(X122/H122,"0")+IFERROR(X123/H123,"0")</f>
        <v>250</v>
      </c>
      <c r="Y124" s="41">
        <f>IFERROR(Y117/H117,"0")+IFERROR(Y118/H118,"0")+IFERROR(Y119/H119,"0")+IFERROR(Y120/H120,"0")+IFERROR(Y121/H121,"0")+IFERROR(Y122/H122,"0")+IFERROR(Y123/H123,"0")</f>
        <v>251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2.6814900000000002</v>
      </c>
      <c r="AA124" s="64"/>
      <c r="AB124" s="64"/>
      <c r="AC124" s="64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30"/>
      <c r="P125" s="619" t="s">
        <v>85</v>
      </c>
      <c r="Q125" s="620"/>
      <c r="R125" s="620"/>
      <c r="S125" s="620"/>
      <c r="T125" s="620"/>
      <c r="U125" s="620"/>
      <c r="V125" s="621"/>
      <c r="W125" s="40" t="s">
        <v>68</v>
      </c>
      <c r="X125" s="41">
        <f>IFERROR(SUM(X117:X123),"0")</f>
        <v>1150</v>
      </c>
      <c r="Y125" s="41">
        <f>IFERROR(SUM(Y117:Y123),"0")</f>
        <v>1156.5</v>
      </c>
      <c r="Z125" s="40"/>
      <c r="AA125" s="64"/>
      <c r="AB125" s="64"/>
      <c r="AC125" s="64"/>
    </row>
    <row r="126" spans="1:68" ht="14.25" customHeight="1" x14ac:dyDescent="0.25">
      <c r="A126" s="622" t="s">
        <v>169</v>
      </c>
      <c r="B126" s="623"/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Q126" s="623"/>
      <c r="R126" s="623"/>
      <c r="S126" s="623"/>
      <c r="T126" s="623"/>
      <c r="U126" s="623"/>
      <c r="V126" s="623"/>
      <c r="W126" s="623"/>
      <c r="X126" s="623"/>
      <c r="Y126" s="623"/>
      <c r="Z126" s="623"/>
      <c r="AA126" s="63"/>
      <c r="AB126" s="63"/>
      <c r="AC126" s="63"/>
    </row>
    <row r="127" spans="1:68" ht="27" customHeight="1" x14ac:dyDescent="0.25">
      <c r="A127" s="60" t="s">
        <v>236</v>
      </c>
      <c r="B127" s="60" t="s">
        <v>237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239</v>
      </c>
      <c r="B128" s="60" t="s">
        <v>240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9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30"/>
      <c r="P129" s="619" t="s">
        <v>85</v>
      </c>
      <c r="Q129" s="620"/>
      <c r="R129" s="620"/>
      <c r="S129" s="620"/>
      <c r="T129" s="620"/>
      <c r="U129" s="620"/>
      <c r="V129" s="621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30"/>
      <c r="P130" s="619" t="s">
        <v>85</v>
      </c>
      <c r="Q130" s="620"/>
      <c r="R130" s="620"/>
      <c r="S130" s="620"/>
      <c r="T130" s="620"/>
      <c r="U130" s="620"/>
      <c r="V130" s="621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73" t="s">
        <v>242</v>
      </c>
      <c r="B131" s="623"/>
      <c r="C131" s="623"/>
      <c r="D131" s="623"/>
      <c r="E131" s="623"/>
      <c r="F131" s="623"/>
      <c r="G131" s="623"/>
      <c r="H131" s="623"/>
      <c r="I131" s="623"/>
      <c r="J131" s="623"/>
      <c r="K131" s="623"/>
      <c r="L131" s="623"/>
      <c r="M131" s="623"/>
      <c r="N131" s="623"/>
      <c r="O131" s="623"/>
      <c r="P131" s="623"/>
      <c r="Q131" s="623"/>
      <c r="R131" s="623"/>
      <c r="S131" s="623"/>
      <c r="T131" s="623"/>
      <c r="U131" s="623"/>
      <c r="V131" s="623"/>
      <c r="W131" s="623"/>
      <c r="X131" s="623"/>
      <c r="Y131" s="623"/>
      <c r="Z131" s="623"/>
      <c r="AA131" s="62"/>
      <c r="AB131" s="62"/>
      <c r="AC131" s="62"/>
    </row>
    <row r="132" spans="1:68" ht="14.25" customHeight="1" x14ac:dyDescent="0.25">
      <c r="A132" s="622" t="s">
        <v>95</v>
      </c>
      <c r="B132" s="623"/>
      <c r="C132" s="623"/>
      <c r="D132" s="623"/>
      <c r="E132" s="623"/>
      <c r="F132" s="623"/>
      <c r="G132" s="623"/>
      <c r="H132" s="623"/>
      <c r="I132" s="623"/>
      <c r="J132" s="623"/>
      <c r="K132" s="623"/>
      <c r="L132" s="623"/>
      <c r="M132" s="623"/>
      <c r="N132" s="623"/>
      <c r="O132" s="623"/>
      <c r="P132" s="623"/>
      <c r="Q132" s="623"/>
      <c r="R132" s="623"/>
      <c r="S132" s="623"/>
      <c r="T132" s="623"/>
      <c r="U132" s="623"/>
      <c r="V132" s="623"/>
      <c r="W132" s="623"/>
      <c r="X132" s="623"/>
      <c r="Y132" s="623"/>
      <c r="Z132" s="623"/>
      <c r="AA132" s="63"/>
      <c r="AB132" s="63"/>
      <c r="AC132" s="63"/>
    </row>
    <row r="133" spans="1:68" ht="27" customHeight="1" x14ac:dyDescent="0.25">
      <c r="A133" s="60" t="s">
        <v>243</v>
      </c>
      <c r="B133" s="60" t="s">
        <v>244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7"/>
      <c r="V133" s="37"/>
      <c r="W133" s="38" t="s">
        <v>68</v>
      </c>
      <c r="X133" s="56">
        <v>150</v>
      </c>
      <c r="Y133" s="53">
        <f>IFERROR(IF(X133="",0,CEILING((X133/$H133),1)*$H133),"")</f>
        <v>150.4</v>
      </c>
      <c r="Z133" s="39">
        <f>IFERROR(IF(Y133=0,"",ROUNDUP(Y133/H133,0)*0.00651),"")</f>
        <v>0.30597000000000002</v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158.4375</v>
      </c>
      <c r="BN133" s="75">
        <f>IFERROR(Y133*I133/H133,"0")</f>
        <v>158.85999999999999</v>
      </c>
      <c r="BO133" s="75">
        <f>IFERROR(1/J133*(X133/H133),"0")</f>
        <v>0.25755494505494508</v>
      </c>
      <c r="BP133" s="75">
        <f>IFERROR(1/J133*(Y133/H133),"0")</f>
        <v>0.25824175824175827</v>
      </c>
    </row>
    <row r="134" spans="1:68" ht="27" customHeight="1" x14ac:dyDescent="0.25">
      <c r="A134" s="60" t="s">
        <v>243</v>
      </c>
      <c r="B134" s="60" t="s">
        <v>246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9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30"/>
      <c r="P135" s="619" t="s">
        <v>85</v>
      </c>
      <c r="Q135" s="620"/>
      <c r="R135" s="620"/>
      <c r="S135" s="620"/>
      <c r="T135" s="620"/>
      <c r="U135" s="620"/>
      <c r="V135" s="621"/>
      <c r="W135" s="40" t="s">
        <v>86</v>
      </c>
      <c r="X135" s="41">
        <f>IFERROR(X133/H133,"0")+IFERROR(X134/H134,"0")</f>
        <v>46.875</v>
      </c>
      <c r="Y135" s="41">
        <f>IFERROR(Y133/H133,"0")+IFERROR(Y134/H134,"0")</f>
        <v>47</v>
      </c>
      <c r="Z135" s="41">
        <f>IFERROR(IF(Z133="",0,Z133),"0")+IFERROR(IF(Z134="",0,Z134),"0")</f>
        <v>0.30597000000000002</v>
      </c>
      <c r="AA135" s="64"/>
      <c r="AB135" s="64"/>
      <c r="AC135" s="64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30"/>
      <c r="P136" s="619" t="s">
        <v>85</v>
      </c>
      <c r="Q136" s="620"/>
      <c r="R136" s="620"/>
      <c r="S136" s="620"/>
      <c r="T136" s="620"/>
      <c r="U136" s="620"/>
      <c r="V136" s="621"/>
      <c r="W136" s="40" t="s">
        <v>68</v>
      </c>
      <c r="X136" s="41">
        <f>IFERROR(SUM(X133:X134),"0")</f>
        <v>150</v>
      </c>
      <c r="Y136" s="41">
        <f>IFERROR(SUM(Y133:Y134),"0")</f>
        <v>150.4</v>
      </c>
      <c r="Z136" s="40"/>
      <c r="AA136" s="64"/>
      <c r="AB136" s="64"/>
      <c r="AC136" s="64"/>
    </row>
    <row r="137" spans="1:68" ht="14.25" customHeight="1" x14ac:dyDescent="0.25">
      <c r="A137" s="622" t="s">
        <v>143</v>
      </c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23"/>
      <c r="Z137" s="623"/>
      <c r="AA137" s="63"/>
      <c r="AB137" s="63"/>
      <c r="AC137" s="63"/>
    </row>
    <row r="138" spans="1:68" ht="27" customHeight="1" x14ac:dyDescent="0.25">
      <c r="A138" s="60" t="s">
        <v>247</v>
      </c>
      <c r="B138" s="60" t="s">
        <v>248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247</v>
      </c>
      <c r="B139" s="60" t="s">
        <v>250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7"/>
      <c r="V139" s="37"/>
      <c r="W139" s="38" t="s">
        <v>68</v>
      </c>
      <c r="X139" s="56">
        <v>150</v>
      </c>
      <c r="Y139" s="53">
        <f>IFERROR(IF(X139="",0,CEILING((X139/$H139),1)*$H139),"")</f>
        <v>151.19999999999999</v>
      </c>
      <c r="Z139" s="39">
        <f>IFERROR(IF(Y139=0,"",ROUNDUP(Y139/H139,0)*0.00651),"")</f>
        <v>0.35154000000000002</v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164.35714285714286</v>
      </c>
      <c r="BN139" s="75">
        <f>IFERROR(Y139*I139/H139,"0")</f>
        <v>165.672</v>
      </c>
      <c r="BO139" s="75">
        <f>IFERROR(1/J139*(X139/H139),"0")</f>
        <v>0.29434850863422296</v>
      </c>
      <c r="BP139" s="75">
        <f>IFERROR(1/J139*(Y139/H139),"0")</f>
        <v>0.2967032967032967</v>
      </c>
    </row>
    <row r="140" spans="1:68" x14ac:dyDescent="0.2">
      <c r="A140" s="629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30"/>
      <c r="P140" s="619" t="s">
        <v>85</v>
      </c>
      <c r="Q140" s="620"/>
      <c r="R140" s="620"/>
      <c r="S140" s="620"/>
      <c r="T140" s="620"/>
      <c r="U140" s="620"/>
      <c r="V140" s="621"/>
      <c r="W140" s="40" t="s">
        <v>86</v>
      </c>
      <c r="X140" s="41">
        <f>IFERROR(X138/H138,"0")+IFERROR(X139/H139,"0")</f>
        <v>53.571428571428577</v>
      </c>
      <c r="Y140" s="41">
        <f>IFERROR(Y138/H138,"0")+IFERROR(Y139/H139,"0")</f>
        <v>54</v>
      </c>
      <c r="Z140" s="41">
        <f>IFERROR(IF(Z138="",0,Z138),"0")+IFERROR(IF(Z139="",0,Z139),"0")</f>
        <v>0.35154000000000002</v>
      </c>
      <c r="AA140" s="64"/>
      <c r="AB140" s="64"/>
      <c r="AC140" s="64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30"/>
      <c r="P141" s="619" t="s">
        <v>85</v>
      </c>
      <c r="Q141" s="620"/>
      <c r="R141" s="620"/>
      <c r="S141" s="620"/>
      <c r="T141" s="620"/>
      <c r="U141" s="620"/>
      <c r="V141" s="621"/>
      <c r="W141" s="40" t="s">
        <v>68</v>
      </c>
      <c r="X141" s="41">
        <f>IFERROR(SUM(X138:X139),"0")</f>
        <v>150</v>
      </c>
      <c r="Y141" s="41">
        <f>IFERROR(SUM(Y138:Y139),"0")</f>
        <v>151.19999999999999</v>
      </c>
      <c r="Z141" s="40"/>
      <c r="AA141" s="64"/>
      <c r="AB141" s="64"/>
      <c r="AC141" s="64"/>
    </row>
    <row r="142" spans="1:68" ht="14.25" customHeight="1" x14ac:dyDescent="0.25">
      <c r="A142" s="622" t="s">
        <v>63</v>
      </c>
      <c r="B142" s="623"/>
      <c r="C142" s="623"/>
      <c r="D142" s="623"/>
      <c r="E142" s="623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3"/>
      <c r="AB142" s="63"/>
      <c r="AC142" s="63"/>
    </row>
    <row r="143" spans="1:68" ht="16.5" customHeight="1" x14ac:dyDescent="0.25">
      <c r="A143" s="60" t="s">
        <v>251</v>
      </c>
      <c r="B143" s="60" t="s">
        <v>252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251</v>
      </c>
      <c r="B144" s="60" t="s">
        <v>253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9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30"/>
      <c r="P145" s="619" t="s">
        <v>85</v>
      </c>
      <c r="Q145" s="620"/>
      <c r="R145" s="620"/>
      <c r="S145" s="620"/>
      <c r="T145" s="620"/>
      <c r="U145" s="620"/>
      <c r="V145" s="621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30"/>
      <c r="P146" s="619" t="s">
        <v>85</v>
      </c>
      <c r="Q146" s="620"/>
      <c r="R146" s="620"/>
      <c r="S146" s="620"/>
      <c r="T146" s="620"/>
      <c r="U146" s="620"/>
      <c r="V146" s="621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73" t="s">
        <v>93</v>
      </c>
      <c r="B147" s="623"/>
      <c r="C147" s="623"/>
      <c r="D147" s="623"/>
      <c r="E147" s="623"/>
      <c r="F147" s="623"/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3"/>
      <c r="S147" s="623"/>
      <c r="T147" s="623"/>
      <c r="U147" s="623"/>
      <c r="V147" s="623"/>
      <c r="W147" s="623"/>
      <c r="X147" s="623"/>
      <c r="Y147" s="623"/>
      <c r="Z147" s="623"/>
      <c r="AA147" s="62"/>
      <c r="AB147" s="62"/>
      <c r="AC147" s="62"/>
    </row>
    <row r="148" spans="1:68" ht="14.25" customHeight="1" x14ac:dyDescent="0.25">
      <c r="A148" s="622" t="s">
        <v>95</v>
      </c>
      <c r="B148" s="623"/>
      <c r="C148" s="623"/>
      <c r="D148" s="623"/>
      <c r="E148" s="623"/>
      <c r="F148" s="623"/>
      <c r="G148" s="623"/>
      <c r="H148" s="623"/>
      <c r="I148" s="623"/>
      <c r="J148" s="623"/>
      <c r="K148" s="623"/>
      <c r="L148" s="623"/>
      <c r="M148" s="623"/>
      <c r="N148" s="623"/>
      <c r="O148" s="623"/>
      <c r="P148" s="623"/>
      <c r="Q148" s="623"/>
      <c r="R148" s="623"/>
      <c r="S148" s="623"/>
      <c r="T148" s="623"/>
      <c r="U148" s="623"/>
      <c r="V148" s="623"/>
      <c r="W148" s="623"/>
      <c r="X148" s="623"/>
      <c r="Y148" s="623"/>
      <c r="Z148" s="623"/>
      <c r="AA148" s="63"/>
      <c r="AB148" s="63"/>
      <c r="AC148" s="63"/>
    </row>
    <row r="149" spans="1:68" ht="27" customHeight="1" x14ac:dyDescent="0.25">
      <c r="A149" s="60" t="s">
        <v>254</v>
      </c>
      <c r="B149" s="60" t="s">
        <v>255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9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30"/>
      <c r="P150" s="619" t="s">
        <v>85</v>
      </c>
      <c r="Q150" s="620"/>
      <c r="R150" s="620"/>
      <c r="S150" s="620"/>
      <c r="T150" s="620"/>
      <c r="U150" s="620"/>
      <c r="V150" s="621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30"/>
      <c r="P151" s="619" t="s">
        <v>85</v>
      </c>
      <c r="Q151" s="620"/>
      <c r="R151" s="620"/>
      <c r="S151" s="620"/>
      <c r="T151" s="620"/>
      <c r="U151" s="620"/>
      <c r="V151" s="621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22" t="s">
        <v>143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3"/>
      <c r="AB152" s="63"/>
      <c r="AC152" s="63"/>
    </row>
    <row r="153" spans="1:68" ht="16.5" customHeight="1" x14ac:dyDescent="0.25">
      <c r="A153" s="60" t="s">
        <v>257</v>
      </c>
      <c r="B153" s="60" t="s">
        <v>258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260</v>
      </c>
      <c r="B154" s="60" t="s">
        <v>261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263</v>
      </c>
      <c r="B155" s="60" t="s">
        <v>264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9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30"/>
      <c r="P156" s="619" t="s">
        <v>85</v>
      </c>
      <c r="Q156" s="620"/>
      <c r="R156" s="620"/>
      <c r="S156" s="620"/>
      <c r="T156" s="620"/>
      <c r="U156" s="620"/>
      <c r="V156" s="621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30"/>
      <c r="P157" s="619" t="s">
        <v>85</v>
      </c>
      <c r="Q157" s="620"/>
      <c r="R157" s="620"/>
      <c r="S157" s="620"/>
      <c r="T157" s="620"/>
      <c r="U157" s="620"/>
      <c r="V157" s="621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customHeight="1" x14ac:dyDescent="0.2">
      <c r="A158" s="633" t="s">
        <v>266</v>
      </c>
      <c r="B158" s="634"/>
      <c r="C158" s="634"/>
      <c r="D158" s="634"/>
      <c r="E158" s="634"/>
      <c r="F158" s="634"/>
      <c r="G158" s="634"/>
      <c r="H158" s="634"/>
      <c r="I158" s="634"/>
      <c r="J158" s="634"/>
      <c r="K158" s="634"/>
      <c r="L158" s="634"/>
      <c r="M158" s="634"/>
      <c r="N158" s="634"/>
      <c r="O158" s="634"/>
      <c r="P158" s="634"/>
      <c r="Q158" s="634"/>
      <c r="R158" s="634"/>
      <c r="S158" s="634"/>
      <c r="T158" s="634"/>
      <c r="U158" s="634"/>
      <c r="V158" s="634"/>
      <c r="W158" s="634"/>
      <c r="X158" s="634"/>
      <c r="Y158" s="634"/>
      <c r="Z158" s="634"/>
      <c r="AA158" s="52"/>
      <c r="AB158" s="52"/>
      <c r="AC158" s="52"/>
    </row>
    <row r="159" spans="1:68" ht="16.5" customHeight="1" x14ac:dyDescent="0.25">
      <c r="A159" s="673" t="s">
        <v>267</v>
      </c>
      <c r="B159" s="623"/>
      <c r="C159" s="623"/>
      <c r="D159" s="623"/>
      <c r="E159" s="623"/>
      <c r="F159" s="623"/>
      <c r="G159" s="623"/>
      <c r="H159" s="623"/>
      <c r="I159" s="623"/>
      <c r="J159" s="623"/>
      <c r="K159" s="623"/>
      <c r="L159" s="623"/>
      <c r="M159" s="623"/>
      <c r="N159" s="623"/>
      <c r="O159" s="623"/>
      <c r="P159" s="623"/>
      <c r="Q159" s="623"/>
      <c r="R159" s="623"/>
      <c r="S159" s="623"/>
      <c r="T159" s="623"/>
      <c r="U159" s="623"/>
      <c r="V159" s="623"/>
      <c r="W159" s="623"/>
      <c r="X159" s="623"/>
      <c r="Y159" s="623"/>
      <c r="Z159" s="623"/>
      <c r="AA159" s="62"/>
      <c r="AB159" s="62"/>
      <c r="AC159" s="62"/>
    </row>
    <row r="160" spans="1:68" ht="14.25" customHeight="1" x14ac:dyDescent="0.25">
      <c r="A160" s="622" t="s">
        <v>132</v>
      </c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23"/>
      <c r="P160" s="623"/>
      <c r="Q160" s="623"/>
      <c r="R160" s="623"/>
      <c r="S160" s="623"/>
      <c r="T160" s="623"/>
      <c r="U160" s="623"/>
      <c r="V160" s="623"/>
      <c r="W160" s="623"/>
      <c r="X160" s="623"/>
      <c r="Y160" s="623"/>
      <c r="Z160" s="623"/>
      <c r="AA160" s="63"/>
      <c r="AB160" s="63"/>
      <c r="AC160" s="63"/>
    </row>
    <row r="161" spans="1:68" ht="27" customHeight="1" x14ac:dyDescent="0.25">
      <c r="A161" s="60" t="s">
        <v>268</v>
      </c>
      <c r="B161" s="60" t="s">
        <v>269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9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5"/>
      <c r="R161" s="625"/>
      <c r="S161" s="625"/>
      <c r="T161" s="626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629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30"/>
      <c r="P162" s="619" t="s">
        <v>85</v>
      </c>
      <c r="Q162" s="620"/>
      <c r="R162" s="620"/>
      <c r="S162" s="620"/>
      <c r="T162" s="620"/>
      <c r="U162" s="620"/>
      <c r="V162" s="621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30"/>
      <c r="P163" s="619" t="s">
        <v>85</v>
      </c>
      <c r="Q163" s="620"/>
      <c r="R163" s="620"/>
      <c r="S163" s="620"/>
      <c r="T163" s="620"/>
      <c r="U163" s="620"/>
      <c r="V163" s="621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22" t="s">
        <v>143</v>
      </c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623"/>
      <c r="X164" s="623"/>
      <c r="Y164" s="623"/>
      <c r="Z164" s="623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5"/>
      <c r="R165" s="625"/>
      <c r="S165" s="625"/>
      <c r="T165" s="626"/>
      <c r="U165" s="37"/>
      <c r="V165" s="37"/>
      <c r="W165" s="38" t="s">
        <v>68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customHeight="1" x14ac:dyDescent="0.25">
      <c r="A166" s="60" t="s">
        <v>274</v>
      </c>
      <c r="B166" s="60" t="s">
        <v>275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5"/>
      <c r="R166" s="625"/>
      <c r="S166" s="625"/>
      <c r="T166" s="626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277</v>
      </c>
      <c r="B167" s="60" t="s">
        <v>278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5"/>
      <c r="R167" s="625"/>
      <c r="S167" s="625"/>
      <c r="T167" s="626"/>
      <c r="U167" s="37"/>
      <c r="V167" s="37"/>
      <c r="W167" s="38" t="s">
        <v>68</v>
      </c>
      <c r="X167" s="56">
        <v>100</v>
      </c>
      <c r="Y167" s="53">
        <f t="shared" si="26"/>
        <v>100.80000000000001</v>
      </c>
      <c r="Z167" s="39">
        <f>IFERROR(IF(Y167=0,"",ROUNDUP(Y167/H167,0)*0.00902),"")</f>
        <v>0.21648000000000001</v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105</v>
      </c>
      <c r="BN167" s="75">
        <f t="shared" si="28"/>
        <v>105.84000000000002</v>
      </c>
      <c r="BO167" s="75">
        <f t="shared" si="29"/>
        <v>0.18037518037518038</v>
      </c>
      <c r="BP167" s="75">
        <f t="shared" si="30"/>
        <v>0.18181818181818182</v>
      </c>
    </row>
    <row r="168" spans="1:68" ht="27" customHeight="1" x14ac:dyDescent="0.25">
      <c r="A168" s="60" t="s">
        <v>280</v>
      </c>
      <c r="B168" s="60" t="s">
        <v>281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5"/>
      <c r="R168" s="625"/>
      <c r="S168" s="625"/>
      <c r="T168" s="626"/>
      <c r="U168" s="37"/>
      <c r="V168" s="37"/>
      <c r="W168" s="38" t="s">
        <v>68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customHeight="1" x14ac:dyDescent="0.25">
      <c r="A169" s="60" t="s">
        <v>282</v>
      </c>
      <c r="B169" s="60" t="s">
        <v>283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5"/>
      <c r="R169" s="625"/>
      <c r="S169" s="625"/>
      <c r="T169" s="626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284</v>
      </c>
      <c r="B170" s="60" t="s">
        <v>285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5"/>
      <c r="R170" s="625"/>
      <c r="S170" s="625"/>
      <c r="T170" s="626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287</v>
      </c>
      <c r="B171" s="60" t="s">
        <v>288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5"/>
      <c r="R171" s="625"/>
      <c r="S171" s="625"/>
      <c r="T171" s="626"/>
      <c r="U171" s="37"/>
      <c r="V171" s="37"/>
      <c r="W171" s="38" t="s">
        <v>68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289</v>
      </c>
      <c r="B172" s="60" t="s">
        <v>290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5"/>
      <c r="R172" s="625"/>
      <c r="S172" s="625"/>
      <c r="T172" s="626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291</v>
      </c>
      <c r="B173" s="60" t="s">
        <v>292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5"/>
      <c r="R173" s="625"/>
      <c r="S173" s="625"/>
      <c r="T173" s="626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29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30"/>
      <c r="P174" s="619" t="s">
        <v>85</v>
      </c>
      <c r="Q174" s="620"/>
      <c r="R174" s="620"/>
      <c r="S174" s="620"/>
      <c r="T174" s="620"/>
      <c r="U174" s="620"/>
      <c r="V174" s="621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23.80952380952381</v>
      </c>
      <c r="Y174" s="41">
        <f>IFERROR(Y165/H165,"0")+IFERROR(Y166/H166,"0")+IFERROR(Y167/H167,"0")+IFERROR(Y168/H168,"0")+IFERROR(Y169/H169,"0")+IFERROR(Y170/H170,"0")+IFERROR(Y171/H171,"0")+IFERROR(Y172/H172,"0")+IFERROR(Y173/H173,"0")</f>
        <v>24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0.21648000000000001</v>
      </c>
      <c r="AA174" s="64"/>
      <c r="AB174" s="64"/>
      <c r="AC174" s="64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30"/>
      <c r="P175" s="619" t="s">
        <v>85</v>
      </c>
      <c r="Q175" s="620"/>
      <c r="R175" s="620"/>
      <c r="S175" s="620"/>
      <c r="T175" s="620"/>
      <c r="U175" s="620"/>
      <c r="V175" s="621"/>
      <c r="W175" s="40" t="s">
        <v>68</v>
      </c>
      <c r="X175" s="41">
        <f>IFERROR(SUM(X165:X173),"0")</f>
        <v>100</v>
      </c>
      <c r="Y175" s="41">
        <f>IFERROR(SUM(Y165:Y173),"0")</f>
        <v>100.80000000000001</v>
      </c>
      <c r="Z175" s="40"/>
      <c r="AA175" s="64"/>
      <c r="AB175" s="64"/>
      <c r="AC175" s="64"/>
    </row>
    <row r="176" spans="1:68" ht="14.25" customHeight="1" x14ac:dyDescent="0.25">
      <c r="A176" s="622" t="s">
        <v>87</v>
      </c>
      <c r="B176" s="623"/>
      <c r="C176" s="623"/>
      <c r="D176" s="623"/>
      <c r="E176" s="623"/>
      <c r="F176" s="623"/>
      <c r="G176" s="623"/>
      <c r="H176" s="623"/>
      <c r="I176" s="623"/>
      <c r="J176" s="623"/>
      <c r="K176" s="623"/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623"/>
      <c r="X176" s="623"/>
      <c r="Y176" s="623"/>
      <c r="Z176" s="623"/>
      <c r="AA176" s="63"/>
      <c r="AB176" s="63"/>
      <c r="AC176" s="63"/>
    </row>
    <row r="177" spans="1:68" ht="27" customHeight="1" x14ac:dyDescent="0.25">
      <c r="A177" s="60" t="s">
        <v>294</v>
      </c>
      <c r="B177" s="60" t="s">
        <v>295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88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5"/>
      <c r="R177" s="625"/>
      <c r="S177" s="625"/>
      <c r="T177" s="626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299</v>
      </c>
      <c r="B178" s="60" t="s">
        <v>300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903" t="s">
        <v>301</v>
      </c>
      <c r="Q178" s="625"/>
      <c r="R178" s="625"/>
      <c r="S178" s="625"/>
      <c r="T178" s="626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303</v>
      </c>
      <c r="B179" s="60" t="s">
        <v>304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25" t="s">
        <v>305</v>
      </c>
      <c r="Q179" s="625"/>
      <c r="R179" s="625"/>
      <c r="S179" s="625"/>
      <c r="T179" s="626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629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30"/>
      <c r="P180" s="619" t="s">
        <v>85</v>
      </c>
      <c r="Q180" s="620"/>
      <c r="R180" s="620"/>
      <c r="S180" s="620"/>
      <c r="T180" s="620"/>
      <c r="U180" s="620"/>
      <c r="V180" s="621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30"/>
      <c r="P181" s="619" t="s">
        <v>85</v>
      </c>
      <c r="Q181" s="620"/>
      <c r="R181" s="620"/>
      <c r="S181" s="620"/>
      <c r="T181" s="620"/>
      <c r="U181" s="620"/>
      <c r="V181" s="621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22" t="s">
        <v>306</v>
      </c>
      <c r="B182" s="623"/>
      <c r="C182" s="623"/>
      <c r="D182" s="623"/>
      <c r="E182" s="623"/>
      <c r="F182" s="623"/>
      <c r="G182" s="623"/>
      <c r="H182" s="623"/>
      <c r="I182" s="623"/>
      <c r="J182" s="623"/>
      <c r="K182" s="623"/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623"/>
      <c r="X182" s="623"/>
      <c r="Y182" s="623"/>
      <c r="Z182" s="623"/>
      <c r="AA182" s="63"/>
      <c r="AB182" s="63"/>
      <c r="AC182" s="63"/>
    </row>
    <row r="183" spans="1:68" ht="27" customHeight="1" x14ac:dyDescent="0.25">
      <c r="A183" s="60" t="s">
        <v>307</v>
      </c>
      <c r="B183" s="60" t="s">
        <v>308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913" t="s">
        <v>309</v>
      </c>
      <c r="Q183" s="625"/>
      <c r="R183" s="625"/>
      <c r="S183" s="625"/>
      <c r="T183" s="626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9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30"/>
      <c r="P184" s="619" t="s">
        <v>85</v>
      </c>
      <c r="Q184" s="620"/>
      <c r="R184" s="620"/>
      <c r="S184" s="620"/>
      <c r="T184" s="620"/>
      <c r="U184" s="620"/>
      <c r="V184" s="621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30"/>
      <c r="P185" s="619" t="s">
        <v>85</v>
      </c>
      <c r="Q185" s="620"/>
      <c r="R185" s="620"/>
      <c r="S185" s="620"/>
      <c r="T185" s="620"/>
      <c r="U185" s="620"/>
      <c r="V185" s="621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73" t="s">
        <v>310</v>
      </c>
      <c r="B186" s="623"/>
      <c r="C186" s="623"/>
      <c r="D186" s="623"/>
      <c r="E186" s="623"/>
      <c r="F186" s="623"/>
      <c r="G186" s="623"/>
      <c r="H186" s="623"/>
      <c r="I186" s="623"/>
      <c r="J186" s="623"/>
      <c r="K186" s="623"/>
      <c r="L186" s="623"/>
      <c r="M186" s="623"/>
      <c r="N186" s="623"/>
      <c r="O186" s="623"/>
      <c r="P186" s="623"/>
      <c r="Q186" s="623"/>
      <c r="R186" s="623"/>
      <c r="S186" s="623"/>
      <c r="T186" s="623"/>
      <c r="U186" s="623"/>
      <c r="V186" s="623"/>
      <c r="W186" s="623"/>
      <c r="X186" s="623"/>
      <c r="Y186" s="623"/>
      <c r="Z186" s="623"/>
      <c r="AA186" s="62"/>
      <c r="AB186" s="62"/>
      <c r="AC186" s="62"/>
    </row>
    <row r="187" spans="1:68" ht="14.25" customHeight="1" x14ac:dyDescent="0.25">
      <c r="A187" s="622" t="s">
        <v>95</v>
      </c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  <c r="Q187" s="623"/>
      <c r="R187" s="623"/>
      <c r="S187" s="623"/>
      <c r="T187" s="623"/>
      <c r="U187" s="623"/>
      <c r="V187" s="623"/>
      <c r="W187" s="623"/>
      <c r="X187" s="623"/>
      <c r="Y187" s="623"/>
      <c r="Z187" s="623"/>
      <c r="AA187" s="63"/>
      <c r="AB187" s="63"/>
      <c r="AC187" s="63"/>
    </row>
    <row r="188" spans="1:68" ht="16.5" customHeight="1" x14ac:dyDescent="0.25">
      <c r="A188" s="60" t="s">
        <v>311</v>
      </c>
      <c r="B188" s="60" t="s">
        <v>312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5"/>
      <c r="R188" s="625"/>
      <c r="S188" s="625"/>
      <c r="T188" s="626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314</v>
      </c>
      <c r="B189" s="60" t="s">
        <v>315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5"/>
      <c r="R189" s="625"/>
      <c r="S189" s="625"/>
      <c r="T189" s="626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629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30"/>
      <c r="P190" s="619" t="s">
        <v>85</v>
      </c>
      <c r="Q190" s="620"/>
      <c r="R190" s="620"/>
      <c r="S190" s="620"/>
      <c r="T190" s="620"/>
      <c r="U190" s="620"/>
      <c r="V190" s="621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30"/>
      <c r="P191" s="619" t="s">
        <v>85</v>
      </c>
      <c r="Q191" s="620"/>
      <c r="R191" s="620"/>
      <c r="S191" s="620"/>
      <c r="T191" s="620"/>
      <c r="U191" s="620"/>
      <c r="V191" s="621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22" t="s">
        <v>132</v>
      </c>
      <c r="B192" s="623"/>
      <c r="C192" s="623"/>
      <c r="D192" s="623"/>
      <c r="E192" s="623"/>
      <c r="F192" s="623"/>
      <c r="G192" s="623"/>
      <c r="H192" s="623"/>
      <c r="I192" s="623"/>
      <c r="J192" s="623"/>
      <c r="K192" s="623"/>
      <c r="L192" s="623"/>
      <c r="M192" s="623"/>
      <c r="N192" s="623"/>
      <c r="O192" s="623"/>
      <c r="P192" s="623"/>
      <c r="Q192" s="623"/>
      <c r="R192" s="623"/>
      <c r="S192" s="623"/>
      <c r="T192" s="623"/>
      <c r="U192" s="623"/>
      <c r="V192" s="623"/>
      <c r="W192" s="623"/>
      <c r="X192" s="623"/>
      <c r="Y192" s="623"/>
      <c r="Z192" s="623"/>
      <c r="AA192" s="63"/>
      <c r="AB192" s="63"/>
      <c r="AC192" s="63"/>
    </row>
    <row r="193" spans="1:68" ht="16.5" customHeight="1" x14ac:dyDescent="0.25">
      <c r="A193" s="60" t="s">
        <v>316</v>
      </c>
      <c r="B193" s="60" t="s">
        <v>317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5"/>
      <c r="R193" s="625"/>
      <c r="S193" s="625"/>
      <c r="T193" s="626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319</v>
      </c>
      <c r="B194" s="60" t="s">
        <v>320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5"/>
      <c r="R194" s="625"/>
      <c r="S194" s="625"/>
      <c r="T194" s="626"/>
      <c r="U194" s="37"/>
      <c r="V194" s="37"/>
      <c r="W194" s="38" t="s">
        <v>68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629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30"/>
      <c r="P195" s="619" t="s">
        <v>85</v>
      </c>
      <c r="Q195" s="620"/>
      <c r="R195" s="620"/>
      <c r="S195" s="620"/>
      <c r="T195" s="620"/>
      <c r="U195" s="620"/>
      <c r="V195" s="621"/>
      <c r="W195" s="40" t="s">
        <v>86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30"/>
      <c r="P196" s="619" t="s">
        <v>85</v>
      </c>
      <c r="Q196" s="620"/>
      <c r="R196" s="620"/>
      <c r="S196" s="620"/>
      <c r="T196" s="620"/>
      <c r="U196" s="620"/>
      <c r="V196" s="621"/>
      <c r="W196" s="40" t="s">
        <v>68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customHeight="1" x14ac:dyDescent="0.25">
      <c r="A197" s="622" t="s">
        <v>143</v>
      </c>
      <c r="B197" s="623"/>
      <c r="C197" s="623"/>
      <c r="D197" s="623"/>
      <c r="E197" s="623"/>
      <c r="F197" s="623"/>
      <c r="G197" s="623"/>
      <c r="H197" s="623"/>
      <c r="I197" s="623"/>
      <c r="J197" s="623"/>
      <c r="K197" s="623"/>
      <c r="L197" s="623"/>
      <c r="M197" s="623"/>
      <c r="N197" s="623"/>
      <c r="O197" s="623"/>
      <c r="P197" s="623"/>
      <c r="Q197" s="623"/>
      <c r="R197" s="623"/>
      <c r="S197" s="623"/>
      <c r="T197" s="623"/>
      <c r="U197" s="623"/>
      <c r="V197" s="623"/>
      <c r="W197" s="623"/>
      <c r="X197" s="623"/>
      <c r="Y197" s="623"/>
      <c r="Z197" s="623"/>
      <c r="AA197" s="63"/>
      <c r="AB197" s="63"/>
      <c r="AC197" s="63"/>
    </row>
    <row r="198" spans="1:68" ht="27" customHeight="1" x14ac:dyDescent="0.25">
      <c r="A198" s="60" t="s">
        <v>321</v>
      </c>
      <c r="B198" s="60" t="s">
        <v>322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9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5"/>
      <c r="R198" s="625"/>
      <c r="S198" s="625"/>
      <c r="T198" s="626"/>
      <c r="U198" s="37"/>
      <c r="V198" s="37"/>
      <c r="W198" s="38" t="s">
        <v>68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customHeight="1" x14ac:dyDescent="0.25">
      <c r="A199" s="60" t="s">
        <v>324</v>
      </c>
      <c r="B199" s="60" t="s">
        <v>325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5"/>
      <c r="R199" s="625"/>
      <c r="S199" s="625"/>
      <c r="T199" s="626"/>
      <c r="U199" s="37"/>
      <c r="V199" s="37"/>
      <c r="W199" s="38" t="s">
        <v>68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327</v>
      </c>
      <c r="B200" s="60" t="s">
        <v>328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9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5"/>
      <c r="R200" s="625"/>
      <c r="S200" s="625"/>
      <c r="T200" s="626"/>
      <c r="U200" s="37"/>
      <c r="V200" s="37"/>
      <c r="W200" s="38" t="s">
        <v>68</v>
      </c>
      <c r="X200" s="56">
        <v>150</v>
      </c>
      <c r="Y200" s="53">
        <f t="shared" si="31"/>
        <v>151.20000000000002</v>
      </c>
      <c r="Z200" s="39">
        <f>IFERROR(IF(Y200=0,"",ROUNDUP(Y200/H200,0)*0.00902),"")</f>
        <v>0.25256000000000001</v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155.83333333333331</v>
      </c>
      <c r="BN200" s="75">
        <f t="shared" si="33"/>
        <v>157.08000000000001</v>
      </c>
      <c r="BO200" s="75">
        <f t="shared" si="34"/>
        <v>0.21043771043771042</v>
      </c>
      <c r="BP200" s="75">
        <f t="shared" si="35"/>
        <v>0.21212121212121213</v>
      </c>
    </row>
    <row r="201" spans="1:68" ht="27" customHeight="1" x14ac:dyDescent="0.25">
      <c r="A201" s="60" t="s">
        <v>330</v>
      </c>
      <c r="B201" s="60" t="s">
        <v>331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8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5"/>
      <c r="R201" s="625"/>
      <c r="S201" s="625"/>
      <c r="T201" s="626"/>
      <c r="U201" s="37"/>
      <c r="V201" s="37"/>
      <c r="W201" s="38" t="s">
        <v>68</v>
      </c>
      <c r="X201" s="56">
        <v>150</v>
      </c>
      <c r="Y201" s="53">
        <f t="shared" si="31"/>
        <v>151.20000000000002</v>
      </c>
      <c r="Z201" s="39">
        <f>IFERROR(IF(Y201=0,"",ROUNDUP(Y201/H201,0)*0.00902),"")</f>
        <v>0.25256000000000001</v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155.83333333333331</v>
      </c>
      <c r="BN201" s="75">
        <f t="shared" si="33"/>
        <v>157.08000000000001</v>
      </c>
      <c r="BO201" s="75">
        <f t="shared" si="34"/>
        <v>0.21043771043771042</v>
      </c>
      <c r="BP201" s="75">
        <f t="shared" si="35"/>
        <v>0.21212121212121213</v>
      </c>
    </row>
    <row r="202" spans="1:68" ht="27" customHeight="1" x14ac:dyDescent="0.25">
      <c r="A202" s="60" t="s">
        <v>333</v>
      </c>
      <c r="B202" s="60" t="s">
        <v>334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5"/>
      <c r="R202" s="625"/>
      <c r="S202" s="625"/>
      <c r="T202" s="626"/>
      <c r="U202" s="37"/>
      <c r="V202" s="37"/>
      <c r="W202" s="38" t="s">
        <v>68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customHeight="1" x14ac:dyDescent="0.25">
      <c r="A203" s="60" t="s">
        <v>335</v>
      </c>
      <c r="B203" s="60" t="s">
        <v>336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5"/>
      <c r="R203" s="625"/>
      <c r="S203" s="625"/>
      <c r="T203" s="626"/>
      <c r="U203" s="37"/>
      <c r="V203" s="37"/>
      <c r="W203" s="38" t="s">
        <v>68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337</v>
      </c>
      <c r="B204" s="60" t="s">
        <v>338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5"/>
      <c r="R204" s="625"/>
      <c r="S204" s="625"/>
      <c r="T204" s="626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5"/>
      <c r="R205" s="625"/>
      <c r="S205" s="625"/>
      <c r="T205" s="626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629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30"/>
      <c r="P206" s="619" t="s">
        <v>85</v>
      </c>
      <c r="Q206" s="620"/>
      <c r="R206" s="620"/>
      <c r="S206" s="620"/>
      <c r="T206" s="620"/>
      <c r="U206" s="620"/>
      <c r="V206" s="621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55.55555555555555</v>
      </c>
      <c r="Y206" s="41">
        <f>IFERROR(Y198/H198,"0")+IFERROR(Y199/H199,"0")+IFERROR(Y200/H200,"0")+IFERROR(Y201/H201,"0")+IFERROR(Y202/H202,"0")+IFERROR(Y203/H203,"0")+IFERROR(Y204/H204,"0")+IFERROR(Y205/H205,"0")</f>
        <v>56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0.50512000000000001</v>
      </c>
      <c r="AA206" s="64"/>
      <c r="AB206" s="64"/>
      <c r="AC206" s="64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30"/>
      <c r="P207" s="619" t="s">
        <v>85</v>
      </c>
      <c r="Q207" s="620"/>
      <c r="R207" s="620"/>
      <c r="S207" s="620"/>
      <c r="T207" s="620"/>
      <c r="U207" s="620"/>
      <c r="V207" s="621"/>
      <c r="W207" s="40" t="s">
        <v>68</v>
      </c>
      <c r="X207" s="41">
        <f>IFERROR(SUM(X198:X205),"0")</f>
        <v>300</v>
      </c>
      <c r="Y207" s="41">
        <f>IFERROR(SUM(Y198:Y205),"0")</f>
        <v>302.40000000000003</v>
      </c>
      <c r="Z207" s="40"/>
      <c r="AA207" s="64"/>
      <c r="AB207" s="64"/>
      <c r="AC207" s="64"/>
    </row>
    <row r="208" spans="1:68" ht="14.25" customHeight="1" x14ac:dyDescent="0.25">
      <c r="A208" s="622" t="s">
        <v>63</v>
      </c>
      <c r="B208" s="623"/>
      <c r="C208" s="623"/>
      <c r="D208" s="623"/>
      <c r="E208" s="623"/>
      <c r="F208" s="623"/>
      <c r="G208" s="623"/>
      <c r="H208" s="623"/>
      <c r="I208" s="623"/>
      <c r="J208" s="623"/>
      <c r="K208" s="623"/>
      <c r="L208" s="623"/>
      <c r="M208" s="623"/>
      <c r="N208" s="623"/>
      <c r="O208" s="623"/>
      <c r="P208" s="623"/>
      <c r="Q208" s="623"/>
      <c r="R208" s="623"/>
      <c r="S208" s="623"/>
      <c r="T208" s="623"/>
      <c r="U208" s="623"/>
      <c r="V208" s="623"/>
      <c r="W208" s="623"/>
      <c r="X208" s="623"/>
      <c r="Y208" s="623"/>
      <c r="Z208" s="623"/>
      <c r="AA208" s="63"/>
      <c r="AB208" s="63"/>
      <c r="AC208" s="63"/>
    </row>
    <row r="209" spans="1:68" ht="27" customHeight="1" x14ac:dyDescent="0.25">
      <c r="A209" s="60" t="s">
        <v>341</v>
      </c>
      <c r="B209" s="60" t="s">
        <v>342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5"/>
      <c r="R209" s="625"/>
      <c r="S209" s="625"/>
      <c r="T209" s="626"/>
      <c r="U209" s="37"/>
      <c r="V209" s="37"/>
      <c r="W209" s="38" t="s">
        <v>68</v>
      </c>
      <c r="X209" s="56">
        <v>250</v>
      </c>
      <c r="Y209" s="53">
        <f t="shared" ref="Y209:Y217" si="36">IFERROR(IF(X209="",0,CEILING((X209/$H209),1)*$H209),"")</f>
        <v>251.1</v>
      </c>
      <c r="Z209" s="39">
        <f>IFERROR(IF(Y209=0,"",ROUNDUP(Y209/H209,0)*0.01898),"")</f>
        <v>0.58838000000000001</v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266.01851851851853</v>
      </c>
      <c r="BN209" s="75">
        <f t="shared" ref="BN209:BN217" si="38">IFERROR(Y209*I209/H209,"0")</f>
        <v>267.18900000000002</v>
      </c>
      <c r="BO209" s="75">
        <f t="shared" ref="BO209:BO217" si="39">IFERROR(1/J209*(X209/H209),"0")</f>
        <v>0.48225308641975312</v>
      </c>
      <c r="BP209" s="75">
        <f t="shared" ref="BP209:BP217" si="40">IFERROR(1/J209*(Y209/H209),"0")</f>
        <v>0.484375</v>
      </c>
    </row>
    <row r="210" spans="1:68" ht="27" customHeight="1" x14ac:dyDescent="0.25">
      <c r="A210" s="60" t="s">
        <v>344</v>
      </c>
      <c r="B210" s="60" t="s">
        <v>345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5"/>
      <c r="R210" s="625"/>
      <c r="S210" s="625"/>
      <c r="T210" s="626"/>
      <c r="U210" s="37"/>
      <c r="V210" s="37"/>
      <c r="W210" s="38" t="s">
        <v>68</v>
      </c>
      <c r="X210" s="56">
        <v>250</v>
      </c>
      <c r="Y210" s="53">
        <f t="shared" si="36"/>
        <v>251.1</v>
      </c>
      <c r="Z210" s="39">
        <f>IFERROR(IF(Y210=0,"",ROUNDUP(Y210/H210,0)*0.01898),"")</f>
        <v>0.58838000000000001</v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265.46296296296299</v>
      </c>
      <c r="BN210" s="75">
        <f t="shared" si="38"/>
        <v>266.63100000000003</v>
      </c>
      <c r="BO210" s="75">
        <f t="shared" si="39"/>
        <v>0.48225308641975312</v>
      </c>
      <c r="BP210" s="75">
        <f t="shared" si="40"/>
        <v>0.484375</v>
      </c>
    </row>
    <row r="211" spans="1:68" ht="16.5" customHeight="1" x14ac:dyDescent="0.25">
      <c r="A211" s="60" t="s">
        <v>347</v>
      </c>
      <c r="B211" s="60" t="s">
        <v>348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5"/>
      <c r="R211" s="625"/>
      <c r="S211" s="625"/>
      <c r="T211" s="626"/>
      <c r="U211" s="37"/>
      <c r="V211" s="37"/>
      <c r="W211" s="38" t="s">
        <v>68</v>
      </c>
      <c r="X211" s="56">
        <v>200</v>
      </c>
      <c r="Y211" s="53">
        <f t="shared" si="36"/>
        <v>200.1</v>
      </c>
      <c r="Z211" s="39">
        <f>IFERROR(IF(Y211=0,"",ROUNDUP(Y211/H211,0)*0.01898),"")</f>
        <v>0.43653999999999998</v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211.93103448275863</v>
      </c>
      <c r="BN211" s="75">
        <f t="shared" si="38"/>
        <v>212.03699999999998</v>
      </c>
      <c r="BO211" s="75">
        <f t="shared" si="39"/>
        <v>0.35919540229885061</v>
      </c>
      <c r="BP211" s="75">
        <f t="shared" si="40"/>
        <v>0.359375</v>
      </c>
    </row>
    <row r="212" spans="1:68" ht="27" customHeight="1" x14ac:dyDescent="0.25">
      <c r="A212" s="60" t="s">
        <v>350</v>
      </c>
      <c r="B212" s="60" t="s">
        <v>351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5"/>
      <c r="R212" s="625"/>
      <c r="S212" s="625"/>
      <c r="T212" s="626"/>
      <c r="U212" s="37"/>
      <c r="V212" s="37"/>
      <c r="W212" s="38" t="s">
        <v>68</v>
      </c>
      <c r="X212" s="56">
        <v>0</v>
      </c>
      <c r="Y212" s="53">
        <f t="shared" si="36"/>
        <v>0</v>
      </c>
      <c r="Z212" s="39" t="str">
        <f t="shared" ref="Z212:Z217" si="41">IFERROR(IF(Y212=0,"",ROUNDUP(Y212/H212,0)*0.00651),"")</f>
        <v/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0</v>
      </c>
      <c r="BN212" s="75">
        <f t="shared" si="38"/>
        <v>0</v>
      </c>
      <c r="BO212" s="75">
        <f t="shared" si="39"/>
        <v>0</v>
      </c>
      <c r="BP212" s="75">
        <f t="shared" si="40"/>
        <v>0</v>
      </c>
    </row>
    <row r="213" spans="1:68" ht="27" customHeight="1" x14ac:dyDescent="0.25">
      <c r="A213" s="60" t="s">
        <v>352</v>
      </c>
      <c r="B213" s="60" t="s">
        <v>353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5"/>
      <c r="R213" s="625"/>
      <c r="S213" s="625"/>
      <c r="T213" s="626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9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5"/>
      <c r="R214" s="625"/>
      <c r="S214" s="625"/>
      <c r="T214" s="626"/>
      <c r="U214" s="37"/>
      <c r="V214" s="37"/>
      <c r="W214" s="38" t="s">
        <v>68</v>
      </c>
      <c r="X214" s="56">
        <v>200</v>
      </c>
      <c r="Y214" s="53">
        <f t="shared" si="36"/>
        <v>201.6</v>
      </c>
      <c r="Z214" s="39">
        <f t="shared" si="41"/>
        <v>0.54683999999999999</v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221</v>
      </c>
      <c r="BN214" s="75">
        <f t="shared" si="38"/>
        <v>222.768</v>
      </c>
      <c r="BO214" s="75">
        <f t="shared" si="39"/>
        <v>0.45787545787545797</v>
      </c>
      <c r="BP214" s="75">
        <f t="shared" si="40"/>
        <v>0.46153846153846156</v>
      </c>
    </row>
    <row r="215" spans="1:68" ht="27" customHeight="1" x14ac:dyDescent="0.25">
      <c r="A215" s="60" t="s">
        <v>357</v>
      </c>
      <c r="B215" s="60" t="s">
        <v>358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6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5"/>
      <c r="R215" s="625"/>
      <c r="S215" s="625"/>
      <c r="T215" s="626"/>
      <c r="U215" s="37"/>
      <c r="V215" s="37"/>
      <c r="W215" s="38" t="s">
        <v>68</v>
      </c>
      <c r="X215" s="56">
        <v>200</v>
      </c>
      <c r="Y215" s="53">
        <f t="shared" si="36"/>
        <v>201.6</v>
      </c>
      <c r="Z215" s="39">
        <f t="shared" si="41"/>
        <v>0.54683999999999999</v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221</v>
      </c>
      <c r="BN215" s="75">
        <f t="shared" si="38"/>
        <v>222.768</v>
      </c>
      <c r="BO215" s="75">
        <f t="shared" si="39"/>
        <v>0.45787545787545797</v>
      </c>
      <c r="BP215" s="75">
        <f t="shared" si="40"/>
        <v>0.46153846153846156</v>
      </c>
    </row>
    <row r="216" spans="1:68" ht="27" customHeight="1" x14ac:dyDescent="0.25">
      <c r="A216" s="60" t="s">
        <v>359</v>
      </c>
      <c r="B216" s="60" t="s">
        <v>360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5"/>
      <c r="R216" s="625"/>
      <c r="S216" s="625"/>
      <c r="T216" s="626"/>
      <c r="U216" s="37"/>
      <c r="V216" s="37"/>
      <c r="W216" s="38" t="s">
        <v>68</v>
      </c>
      <c r="X216" s="56">
        <v>100</v>
      </c>
      <c r="Y216" s="53">
        <f t="shared" si="36"/>
        <v>100.8</v>
      </c>
      <c r="Z216" s="39">
        <f t="shared" si="41"/>
        <v>0.27342</v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110.5</v>
      </c>
      <c r="BN216" s="75">
        <f t="shared" si="38"/>
        <v>111.384</v>
      </c>
      <c r="BO216" s="75">
        <f t="shared" si="39"/>
        <v>0.22893772893772898</v>
      </c>
      <c r="BP216" s="75">
        <f t="shared" si="40"/>
        <v>0.23076923076923078</v>
      </c>
    </row>
    <row r="217" spans="1:68" ht="27" customHeight="1" x14ac:dyDescent="0.25">
      <c r="A217" s="60" t="s">
        <v>362</v>
      </c>
      <c r="B217" s="60" t="s">
        <v>363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5"/>
      <c r="R217" s="625"/>
      <c r="S217" s="625"/>
      <c r="T217" s="626"/>
      <c r="U217" s="37"/>
      <c r="V217" s="37"/>
      <c r="W217" s="38" t="s">
        <v>68</v>
      </c>
      <c r="X217" s="56">
        <v>200</v>
      </c>
      <c r="Y217" s="53">
        <f t="shared" si="36"/>
        <v>201.6</v>
      </c>
      <c r="Z217" s="39">
        <f t="shared" si="41"/>
        <v>0.54683999999999999</v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221.50000000000003</v>
      </c>
      <c r="BN217" s="75">
        <f t="shared" si="38"/>
        <v>223.27200000000002</v>
      </c>
      <c r="BO217" s="75">
        <f t="shared" si="39"/>
        <v>0.45787545787545797</v>
      </c>
      <c r="BP217" s="75">
        <f t="shared" si="40"/>
        <v>0.46153846153846156</v>
      </c>
    </row>
    <row r="218" spans="1:68" x14ac:dyDescent="0.2">
      <c r="A218" s="629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30"/>
      <c r="P218" s="619" t="s">
        <v>85</v>
      </c>
      <c r="Q218" s="620"/>
      <c r="R218" s="620"/>
      <c r="S218" s="620"/>
      <c r="T218" s="620"/>
      <c r="U218" s="620"/>
      <c r="V218" s="621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376.38356747552155</v>
      </c>
      <c r="Y218" s="41">
        <f>IFERROR(Y209/H209,"0")+IFERROR(Y210/H210,"0")+IFERROR(Y211/H211,"0")+IFERROR(Y212/H212,"0")+IFERROR(Y213/H213,"0")+IFERROR(Y214/H214,"0")+IFERROR(Y215/H215,"0")+IFERROR(Y216/H216,"0")+IFERROR(Y217/H217,"0")</f>
        <v>379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3.5272400000000004</v>
      </c>
      <c r="AA218" s="64"/>
      <c r="AB218" s="64"/>
      <c r="AC218" s="64"/>
    </row>
    <row r="219" spans="1:68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30"/>
      <c r="P219" s="619" t="s">
        <v>85</v>
      </c>
      <c r="Q219" s="620"/>
      <c r="R219" s="620"/>
      <c r="S219" s="620"/>
      <c r="T219" s="620"/>
      <c r="U219" s="620"/>
      <c r="V219" s="621"/>
      <c r="W219" s="40" t="s">
        <v>68</v>
      </c>
      <c r="X219" s="41">
        <f>IFERROR(SUM(X209:X217),"0")</f>
        <v>1400</v>
      </c>
      <c r="Y219" s="41">
        <f>IFERROR(SUM(Y209:Y217),"0")</f>
        <v>1407.8999999999999</v>
      </c>
      <c r="Z219" s="40"/>
      <c r="AA219" s="64"/>
      <c r="AB219" s="64"/>
      <c r="AC219" s="64"/>
    </row>
    <row r="220" spans="1:68" ht="14.25" customHeight="1" x14ac:dyDescent="0.25">
      <c r="A220" s="622" t="s">
        <v>169</v>
      </c>
      <c r="B220" s="623"/>
      <c r="C220" s="623"/>
      <c r="D220" s="623"/>
      <c r="E220" s="623"/>
      <c r="F220" s="623"/>
      <c r="G220" s="623"/>
      <c r="H220" s="623"/>
      <c r="I220" s="623"/>
      <c r="J220" s="623"/>
      <c r="K220" s="623"/>
      <c r="L220" s="623"/>
      <c r="M220" s="623"/>
      <c r="N220" s="623"/>
      <c r="O220" s="623"/>
      <c r="P220" s="623"/>
      <c r="Q220" s="623"/>
      <c r="R220" s="623"/>
      <c r="S220" s="623"/>
      <c r="T220" s="623"/>
      <c r="U220" s="623"/>
      <c r="V220" s="623"/>
      <c r="W220" s="623"/>
      <c r="X220" s="623"/>
      <c r="Y220" s="623"/>
      <c r="Z220" s="623"/>
      <c r="AA220" s="63"/>
      <c r="AB220" s="63"/>
      <c r="AC220" s="63"/>
    </row>
    <row r="221" spans="1:68" ht="27" customHeight="1" x14ac:dyDescent="0.25">
      <c r="A221" s="60" t="s">
        <v>365</v>
      </c>
      <c r="B221" s="60" t="s">
        <v>366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65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5"/>
      <c r="R221" s="625"/>
      <c r="S221" s="625"/>
      <c r="T221" s="626"/>
      <c r="U221" s="37"/>
      <c r="V221" s="37"/>
      <c r="W221" s="38" t="s">
        <v>68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368</v>
      </c>
      <c r="B222" s="60" t="s">
        <v>369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8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5"/>
      <c r="R222" s="625"/>
      <c r="S222" s="625"/>
      <c r="T222" s="626"/>
      <c r="U222" s="37"/>
      <c r="V222" s="37"/>
      <c r="W222" s="38" t="s">
        <v>68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x14ac:dyDescent="0.2">
      <c r="A223" s="629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30"/>
      <c r="P223" s="619" t="s">
        <v>85</v>
      </c>
      <c r="Q223" s="620"/>
      <c r="R223" s="620"/>
      <c r="S223" s="620"/>
      <c r="T223" s="620"/>
      <c r="U223" s="620"/>
      <c r="V223" s="621"/>
      <c r="W223" s="40" t="s">
        <v>86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30"/>
      <c r="P224" s="619" t="s">
        <v>85</v>
      </c>
      <c r="Q224" s="620"/>
      <c r="R224" s="620"/>
      <c r="S224" s="620"/>
      <c r="T224" s="620"/>
      <c r="U224" s="620"/>
      <c r="V224" s="621"/>
      <c r="W224" s="40" t="s">
        <v>68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customHeight="1" x14ac:dyDescent="0.25">
      <c r="A225" s="673" t="s">
        <v>371</v>
      </c>
      <c r="B225" s="623"/>
      <c r="C225" s="623"/>
      <c r="D225" s="623"/>
      <c r="E225" s="623"/>
      <c r="F225" s="623"/>
      <c r="G225" s="623"/>
      <c r="H225" s="623"/>
      <c r="I225" s="623"/>
      <c r="J225" s="623"/>
      <c r="K225" s="623"/>
      <c r="L225" s="623"/>
      <c r="M225" s="623"/>
      <c r="N225" s="623"/>
      <c r="O225" s="623"/>
      <c r="P225" s="623"/>
      <c r="Q225" s="623"/>
      <c r="R225" s="623"/>
      <c r="S225" s="623"/>
      <c r="T225" s="623"/>
      <c r="U225" s="623"/>
      <c r="V225" s="623"/>
      <c r="W225" s="623"/>
      <c r="X225" s="623"/>
      <c r="Y225" s="623"/>
      <c r="Z225" s="623"/>
      <c r="AA225" s="62"/>
      <c r="AB225" s="62"/>
      <c r="AC225" s="62"/>
    </row>
    <row r="226" spans="1:68" ht="14.25" customHeight="1" x14ac:dyDescent="0.25">
      <c r="A226" s="622" t="s">
        <v>95</v>
      </c>
      <c r="B226" s="623"/>
      <c r="C226" s="623"/>
      <c r="D226" s="623"/>
      <c r="E226" s="623"/>
      <c r="F226" s="623"/>
      <c r="G226" s="623"/>
      <c r="H226" s="623"/>
      <c r="I226" s="623"/>
      <c r="J226" s="623"/>
      <c r="K226" s="623"/>
      <c r="L226" s="623"/>
      <c r="M226" s="623"/>
      <c r="N226" s="623"/>
      <c r="O226" s="623"/>
      <c r="P226" s="623"/>
      <c r="Q226" s="623"/>
      <c r="R226" s="623"/>
      <c r="S226" s="623"/>
      <c r="T226" s="623"/>
      <c r="U226" s="623"/>
      <c r="V226" s="623"/>
      <c r="W226" s="623"/>
      <c r="X226" s="623"/>
      <c r="Y226" s="623"/>
      <c r="Z226" s="623"/>
      <c r="AA226" s="63"/>
      <c r="AB226" s="63"/>
      <c r="AC226" s="63"/>
    </row>
    <row r="227" spans="1:68" ht="27" customHeight="1" x14ac:dyDescent="0.25">
      <c r="A227" s="60" t="s">
        <v>372</v>
      </c>
      <c r="B227" s="60" t="s">
        <v>373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8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5"/>
      <c r="R227" s="625"/>
      <c r="S227" s="625"/>
      <c r="T227" s="626"/>
      <c r="U227" s="37"/>
      <c r="V227" s="37"/>
      <c r="W227" s="38" t="s">
        <v>68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customHeight="1" x14ac:dyDescent="0.25">
      <c r="A228" s="60" t="s">
        <v>372</v>
      </c>
      <c r="B228" s="60" t="s">
        <v>375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5"/>
      <c r="R228" s="625"/>
      <c r="S228" s="625"/>
      <c r="T228" s="626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378</v>
      </c>
      <c r="B229" s="60" t="s">
        <v>379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5"/>
      <c r="R229" s="625"/>
      <c r="S229" s="625"/>
      <c r="T229" s="626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381</v>
      </c>
      <c r="B230" s="60" t="s">
        <v>382</v>
      </c>
      <c r="C230" s="34">
        <v>4301011941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71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5"/>
      <c r="R230" s="625"/>
      <c r="S230" s="625"/>
      <c r="T230" s="626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381</v>
      </c>
      <c r="B231" s="60" t="s">
        <v>383</v>
      </c>
      <c r="C231" s="34">
        <v>4301011721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5"/>
      <c r="R231" s="625"/>
      <c r="S231" s="625"/>
      <c r="T231" s="626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385</v>
      </c>
      <c r="B232" s="60" t="s">
        <v>386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5"/>
      <c r="R232" s="625"/>
      <c r="S232" s="625"/>
      <c r="T232" s="626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387</v>
      </c>
      <c r="B233" s="60" t="s">
        <v>388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8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5"/>
      <c r="R233" s="625"/>
      <c r="S233" s="625"/>
      <c r="T233" s="626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389</v>
      </c>
      <c r="B234" s="60" t="s">
        <v>390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6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5"/>
      <c r="R234" s="625"/>
      <c r="S234" s="625"/>
      <c r="T234" s="626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629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30"/>
      <c r="P235" s="619" t="s">
        <v>85</v>
      </c>
      <c r="Q235" s="620"/>
      <c r="R235" s="620"/>
      <c r="S235" s="620"/>
      <c r="T235" s="620"/>
      <c r="U235" s="620"/>
      <c r="V235" s="621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30"/>
      <c r="P236" s="619" t="s">
        <v>85</v>
      </c>
      <c r="Q236" s="620"/>
      <c r="R236" s="620"/>
      <c r="S236" s="620"/>
      <c r="T236" s="620"/>
      <c r="U236" s="620"/>
      <c r="V236" s="621"/>
      <c r="W236" s="40" t="s">
        <v>68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622" t="s">
        <v>132</v>
      </c>
      <c r="B237" s="623"/>
      <c r="C237" s="623"/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623"/>
      <c r="R237" s="623"/>
      <c r="S237" s="623"/>
      <c r="T237" s="623"/>
      <c r="U237" s="623"/>
      <c r="V237" s="623"/>
      <c r="W237" s="623"/>
      <c r="X237" s="623"/>
      <c r="Y237" s="623"/>
      <c r="Z237" s="623"/>
      <c r="AA237" s="63"/>
      <c r="AB237" s="63"/>
      <c r="AC237" s="63"/>
    </row>
    <row r="238" spans="1:68" ht="27" customHeight="1" x14ac:dyDescent="0.25">
      <c r="A238" s="60" t="s">
        <v>391</v>
      </c>
      <c r="B238" s="60" t="s">
        <v>392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391</v>
      </c>
      <c r="B239" s="60" t="s">
        <v>394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5"/>
      <c r="R239" s="625"/>
      <c r="S239" s="625"/>
      <c r="T239" s="626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629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30"/>
      <c r="P240" s="619" t="s">
        <v>85</v>
      </c>
      <c r="Q240" s="620"/>
      <c r="R240" s="620"/>
      <c r="S240" s="620"/>
      <c r="T240" s="620"/>
      <c r="U240" s="620"/>
      <c r="V240" s="621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30"/>
      <c r="P241" s="619" t="s">
        <v>85</v>
      </c>
      <c r="Q241" s="620"/>
      <c r="R241" s="620"/>
      <c r="S241" s="620"/>
      <c r="T241" s="620"/>
      <c r="U241" s="620"/>
      <c r="V241" s="621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22" t="s">
        <v>395</v>
      </c>
      <c r="B242" s="623"/>
      <c r="C242" s="623"/>
      <c r="D242" s="623"/>
      <c r="E242" s="623"/>
      <c r="F242" s="623"/>
      <c r="G242" s="623"/>
      <c r="H242" s="623"/>
      <c r="I242" s="623"/>
      <c r="J242" s="623"/>
      <c r="K242" s="623"/>
      <c r="L242" s="623"/>
      <c r="M242" s="623"/>
      <c r="N242" s="623"/>
      <c r="O242" s="623"/>
      <c r="P242" s="623"/>
      <c r="Q242" s="623"/>
      <c r="R242" s="623"/>
      <c r="S242" s="623"/>
      <c r="T242" s="623"/>
      <c r="U242" s="623"/>
      <c r="V242" s="623"/>
      <c r="W242" s="623"/>
      <c r="X242" s="623"/>
      <c r="Y242" s="623"/>
      <c r="Z242" s="623"/>
      <c r="AA242" s="63"/>
      <c r="AB242" s="63"/>
      <c r="AC242" s="63"/>
    </row>
    <row r="243" spans="1:68" ht="27" customHeight="1" x14ac:dyDescent="0.25">
      <c r="A243" s="60" t="s">
        <v>396</v>
      </c>
      <c r="B243" s="60" t="s">
        <v>397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9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5"/>
      <c r="R243" s="625"/>
      <c r="S243" s="625"/>
      <c r="T243" s="626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9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30"/>
      <c r="P244" s="619" t="s">
        <v>85</v>
      </c>
      <c r="Q244" s="620"/>
      <c r="R244" s="620"/>
      <c r="S244" s="620"/>
      <c r="T244" s="620"/>
      <c r="U244" s="620"/>
      <c r="V244" s="621"/>
      <c r="W244" s="40" t="s">
        <v>86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30"/>
      <c r="P245" s="619" t="s">
        <v>85</v>
      </c>
      <c r="Q245" s="620"/>
      <c r="R245" s="620"/>
      <c r="S245" s="620"/>
      <c r="T245" s="620"/>
      <c r="U245" s="620"/>
      <c r="V245" s="621"/>
      <c r="W245" s="40" t="s">
        <v>68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customHeight="1" x14ac:dyDescent="0.25">
      <c r="A246" s="622" t="s">
        <v>399</v>
      </c>
      <c r="B246" s="623"/>
      <c r="C246" s="623"/>
      <c r="D246" s="623"/>
      <c r="E246" s="623"/>
      <c r="F246" s="623"/>
      <c r="G246" s="623"/>
      <c r="H246" s="623"/>
      <c r="I246" s="623"/>
      <c r="J246" s="623"/>
      <c r="K246" s="623"/>
      <c r="L246" s="623"/>
      <c r="M246" s="623"/>
      <c r="N246" s="623"/>
      <c r="O246" s="623"/>
      <c r="P246" s="623"/>
      <c r="Q246" s="623"/>
      <c r="R246" s="623"/>
      <c r="S246" s="623"/>
      <c r="T246" s="623"/>
      <c r="U246" s="623"/>
      <c r="V246" s="623"/>
      <c r="W246" s="623"/>
      <c r="X246" s="623"/>
      <c r="Y246" s="623"/>
      <c r="Z246" s="623"/>
      <c r="AA246" s="63"/>
      <c r="AB246" s="63"/>
      <c r="AC246" s="63"/>
    </row>
    <row r="247" spans="1:68" ht="27" customHeight="1" x14ac:dyDescent="0.25">
      <c r="A247" s="60" t="s">
        <v>400</v>
      </c>
      <c r="B247" s="60" t="s">
        <v>401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901" t="s">
        <v>402</v>
      </c>
      <c r="Q247" s="625"/>
      <c r="R247" s="625"/>
      <c r="S247" s="625"/>
      <c r="T247" s="626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404</v>
      </c>
      <c r="B248" s="60" t="s">
        <v>405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8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5"/>
      <c r="R248" s="625"/>
      <c r="S248" s="625"/>
      <c r="T248" s="626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406</v>
      </c>
      <c r="B249" s="60" t="s">
        <v>407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649" t="s">
        <v>408</v>
      </c>
      <c r="Q249" s="625"/>
      <c r="R249" s="625"/>
      <c r="S249" s="625"/>
      <c r="T249" s="626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409</v>
      </c>
      <c r="B250" s="60" t="s">
        <v>410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730" t="s">
        <v>411</v>
      </c>
      <c r="Q250" s="625"/>
      <c r="R250" s="625"/>
      <c r="S250" s="625"/>
      <c r="T250" s="626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412</v>
      </c>
      <c r="B251" s="60" t="s">
        <v>413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851" t="s">
        <v>414</v>
      </c>
      <c r="Q251" s="625"/>
      <c r="R251" s="625"/>
      <c r="S251" s="625"/>
      <c r="T251" s="626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629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30"/>
      <c r="P252" s="619" t="s">
        <v>85</v>
      </c>
      <c r="Q252" s="620"/>
      <c r="R252" s="620"/>
      <c r="S252" s="620"/>
      <c r="T252" s="620"/>
      <c r="U252" s="620"/>
      <c r="V252" s="621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30"/>
      <c r="P253" s="619" t="s">
        <v>85</v>
      </c>
      <c r="Q253" s="620"/>
      <c r="R253" s="620"/>
      <c r="S253" s="620"/>
      <c r="T253" s="620"/>
      <c r="U253" s="620"/>
      <c r="V253" s="621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73" t="s">
        <v>415</v>
      </c>
      <c r="B254" s="623"/>
      <c r="C254" s="623"/>
      <c r="D254" s="623"/>
      <c r="E254" s="623"/>
      <c r="F254" s="623"/>
      <c r="G254" s="623"/>
      <c r="H254" s="623"/>
      <c r="I254" s="623"/>
      <c r="J254" s="623"/>
      <c r="K254" s="623"/>
      <c r="L254" s="623"/>
      <c r="M254" s="623"/>
      <c r="N254" s="623"/>
      <c r="O254" s="623"/>
      <c r="P254" s="623"/>
      <c r="Q254" s="623"/>
      <c r="R254" s="623"/>
      <c r="S254" s="623"/>
      <c r="T254" s="623"/>
      <c r="U254" s="623"/>
      <c r="V254" s="623"/>
      <c r="W254" s="623"/>
      <c r="X254" s="623"/>
      <c r="Y254" s="623"/>
      <c r="Z254" s="623"/>
      <c r="AA254" s="62"/>
      <c r="AB254" s="62"/>
      <c r="AC254" s="62"/>
    </row>
    <row r="255" spans="1:68" ht="14.25" customHeight="1" x14ac:dyDescent="0.25">
      <c r="A255" s="622" t="s">
        <v>95</v>
      </c>
      <c r="B255" s="623"/>
      <c r="C255" s="623"/>
      <c r="D255" s="623"/>
      <c r="E255" s="623"/>
      <c r="F255" s="623"/>
      <c r="G255" s="623"/>
      <c r="H255" s="623"/>
      <c r="I255" s="623"/>
      <c r="J255" s="623"/>
      <c r="K255" s="623"/>
      <c r="L255" s="623"/>
      <c r="M255" s="623"/>
      <c r="N255" s="623"/>
      <c r="O255" s="623"/>
      <c r="P255" s="623"/>
      <c r="Q255" s="623"/>
      <c r="R255" s="623"/>
      <c r="S255" s="623"/>
      <c r="T255" s="623"/>
      <c r="U255" s="623"/>
      <c r="V255" s="623"/>
      <c r="W255" s="623"/>
      <c r="X255" s="623"/>
      <c r="Y255" s="623"/>
      <c r="Z255" s="623"/>
      <c r="AA255" s="63"/>
      <c r="AB255" s="63"/>
      <c r="AC255" s="63"/>
    </row>
    <row r="256" spans="1:68" ht="27" customHeight="1" x14ac:dyDescent="0.25">
      <c r="A256" s="60" t="s">
        <v>416</v>
      </c>
      <c r="B256" s="60" t="s">
        <v>417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8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5"/>
      <c r="R256" s="625"/>
      <c r="S256" s="625"/>
      <c r="T256" s="626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419</v>
      </c>
      <c r="B257" s="60" t="s">
        <v>420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8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419</v>
      </c>
      <c r="B258" s="60" t="s">
        <v>422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7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5"/>
      <c r="R258" s="625"/>
      <c r="S258" s="625"/>
      <c r="T258" s="626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424</v>
      </c>
      <c r="B259" s="60" t="s">
        <v>425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5"/>
      <c r="R259" s="625"/>
      <c r="S259" s="625"/>
      <c r="T259" s="626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427</v>
      </c>
      <c r="B260" s="60" t="s">
        <v>428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5"/>
      <c r="R260" s="625"/>
      <c r="S260" s="625"/>
      <c r="T260" s="626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430</v>
      </c>
      <c r="B261" s="60" t="s">
        <v>431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8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5"/>
      <c r="R261" s="625"/>
      <c r="S261" s="625"/>
      <c r="T261" s="626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629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30"/>
      <c r="P262" s="619" t="s">
        <v>85</v>
      </c>
      <c r="Q262" s="620"/>
      <c r="R262" s="620"/>
      <c r="S262" s="620"/>
      <c r="T262" s="620"/>
      <c r="U262" s="620"/>
      <c r="V262" s="621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30"/>
      <c r="P263" s="619" t="s">
        <v>85</v>
      </c>
      <c r="Q263" s="620"/>
      <c r="R263" s="620"/>
      <c r="S263" s="620"/>
      <c r="T263" s="620"/>
      <c r="U263" s="620"/>
      <c r="V263" s="621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customHeight="1" x14ac:dyDescent="0.25">
      <c r="A264" s="673" t="s">
        <v>433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2"/>
      <c r="AB264" s="62"/>
      <c r="AC264" s="62"/>
    </row>
    <row r="265" spans="1:68" ht="14.25" customHeight="1" x14ac:dyDescent="0.25">
      <c r="A265" s="622" t="s">
        <v>95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3"/>
      <c r="AB265" s="63"/>
      <c r="AC265" s="63"/>
    </row>
    <row r="266" spans="1:68" ht="27" customHeight="1" x14ac:dyDescent="0.25">
      <c r="A266" s="60" t="s">
        <v>434</v>
      </c>
      <c r="B266" s="60" t="s">
        <v>435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6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5"/>
      <c r="R266" s="625"/>
      <c r="S266" s="625"/>
      <c r="T266" s="626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436</v>
      </c>
      <c r="B267" s="60" t="s">
        <v>437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7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5"/>
      <c r="R267" s="625"/>
      <c r="S267" s="625"/>
      <c r="T267" s="626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439</v>
      </c>
      <c r="B268" s="60" t="s">
        <v>440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5"/>
      <c r="R268" s="625"/>
      <c r="S268" s="625"/>
      <c r="T268" s="626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442</v>
      </c>
      <c r="B269" s="60" t="s">
        <v>443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884" t="s">
        <v>444</v>
      </c>
      <c r="Q269" s="625"/>
      <c r="R269" s="625"/>
      <c r="S269" s="625"/>
      <c r="T269" s="626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629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30"/>
      <c r="P270" s="619" t="s">
        <v>85</v>
      </c>
      <c r="Q270" s="620"/>
      <c r="R270" s="620"/>
      <c r="S270" s="620"/>
      <c r="T270" s="620"/>
      <c r="U270" s="620"/>
      <c r="V270" s="621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30"/>
      <c r="P271" s="619" t="s">
        <v>85</v>
      </c>
      <c r="Q271" s="620"/>
      <c r="R271" s="620"/>
      <c r="S271" s="620"/>
      <c r="T271" s="620"/>
      <c r="U271" s="620"/>
      <c r="V271" s="621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73" t="s">
        <v>446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2"/>
      <c r="AB272" s="62"/>
      <c r="AC272" s="62"/>
    </row>
    <row r="273" spans="1:68" ht="14.25" customHeight="1" x14ac:dyDescent="0.25">
      <c r="A273" s="622" t="s">
        <v>63</v>
      </c>
      <c r="B273" s="623"/>
      <c r="C273" s="623"/>
      <c r="D273" s="623"/>
      <c r="E273" s="623"/>
      <c r="F273" s="623"/>
      <c r="G273" s="623"/>
      <c r="H273" s="623"/>
      <c r="I273" s="623"/>
      <c r="J273" s="623"/>
      <c r="K273" s="623"/>
      <c r="L273" s="623"/>
      <c r="M273" s="623"/>
      <c r="N273" s="623"/>
      <c r="O273" s="623"/>
      <c r="P273" s="623"/>
      <c r="Q273" s="623"/>
      <c r="R273" s="623"/>
      <c r="S273" s="623"/>
      <c r="T273" s="623"/>
      <c r="U273" s="623"/>
      <c r="V273" s="623"/>
      <c r="W273" s="623"/>
      <c r="X273" s="623"/>
      <c r="Y273" s="623"/>
      <c r="Z273" s="623"/>
      <c r="AA273" s="63"/>
      <c r="AB273" s="63"/>
      <c r="AC273" s="63"/>
    </row>
    <row r="274" spans="1:68" ht="27" customHeight="1" x14ac:dyDescent="0.25">
      <c r="A274" s="60" t="s">
        <v>447</v>
      </c>
      <c r="B274" s="60" t="s">
        <v>448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8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5"/>
      <c r="R274" s="625"/>
      <c r="S274" s="625"/>
      <c r="T274" s="626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450</v>
      </c>
      <c r="B275" s="60" t="s">
        <v>451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5"/>
      <c r="R275" s="625"/>
      <c r="S275" s="625"/>
      <c r="T275" s="626"/>
      <c r="U275" s="37"/>
      <c r="V275" s="37"/>
      <c r="W275" s="38" t="s">
        <v>68</v>
      </c>
      <c r="X275" s="56">
        <v>50</v>
      </c>
      <c r="Y275" s="53">
        <f>IFERROR(IF(X275="",0,CEILING((X275/$H275),1)*$H275),"")</f>
        <v>50.4</v>
      </c>
      <c r="Z275" s="39">
        <f>IFERROR(IF(Y275=0,"",ROUNDUP(Y275/H275,0)*0.00651),"")</f>
        <v>0.13671</v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55.25</v>
      </c>
      <c r="BN275" s="75">
        <f>IFERROR(Y275*I275/H275,"0")</f>
        <v>55.692</v>
      </c>
      <c r="BO275" s="75">
        <f>IFERROR(1/J275*(X275/H275),"0")</f>
        <v>0.11446886446886449</v>
      </c>
      <c r="BP275" s="75">
        <f>IFERROR(1/J275*(Y275/H275),"0")</f>
        <v>0.11538461538461539</v>
      </c>
    </row>
    <row r="276" spans="1:68" ht="37.5" customHeight="1" x14ac:dyDescent="0.25">
      <c r="A276" s="60" t="s">
        <v>453</v>
      </c>
      <c r="B276" s="60" t="s">
        <v>454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5"/>
      <c r="R276" s="625"/>
      <c r="S276" s="625"/>
      <c r="T276" s="626"/>
      <c r="U276" s="37"/>
      <c r="V276" s="37"/>
      <c r="W276" s="38" t="s">
        <v>68</v>
      </c>
      <c r="X276" s="56">
        <v>50</v>
      </c>
      <c r="Y276" s="53">
        <f>IFERROR(IF(X276="",0,CEILING((X276/$H276),1)*$H276),"")</f>
        <v>50.4</v>
      </c>
      <c r="Z276" s="39">
        <f>IFERROR(IF(Y276=0,"",ROUNDUP(Y276/H276,0)*0.00651),"")</f>
        <v>0.13671</v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53.75</v>
      </c>
      <c r="BN276" s="75">
        <f>IFERROR(Y276*I276/H276,"0")</f>
        <v>54.180000000000007</v>
      </c>
      <c r="BO276" s="75">
        <f>IFERROR(1/J276*(X276/H276),"0")</f>
        <v>0.11446886446886449</v>
      </c>
      <c r="BP276" s="75">
        <f>IFERROR(1/J276*(Y276/H276),"0")</f>
        <v>0.11538461538461539</v>
      </c>
    </row>
    <row r="277" spans="1:68" ht="27" customHeight="1" x14ac:dyDescent="0.25">
      <c r="A277" s="60" t="s">
        <v>456</v>
      </c>
      <c r="B277" s="60" t="s">
        <v>457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7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5"/>
      <c r="R277" s="625"/>
      <c r="S277" s="625"/>
      <c r="T277" s="626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29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30"/>
      <c r="P278" s="619" t="s">
        <v>85</v>
      </c>
      <c r="Q278" s="620"/>
      <c r="R278" s="620"/>
      <c r="S278" s="620"/>
      <c r="T278" s="620"/>
      <c r="U278" s="620"/>
      <c r="V278" s="621"/>
      <c r="W278" s="40" t="s">
        <v>86</v>
      </c>
      <c r="X278" s="41">
        <f>IFERROR(X274/H274,"0")+IFERROR(X275/H275,"0")+IFERROR(X276/H276,"0")+IFERROR(X277/H277,"0")</f>
        <v>41.666666666666671</v>
      </c>
      <c r="Y278" s="41">
        <f>IFERROR(Y274/H274,"0")+IFERROR(Y275/H275,"0")+IFERROR(Y276/H276,"0")+IFERROR(Y277/H277,"0")</f>
        <v>42</v>
      </c>
      <c r="Z278" s="41">
        <f>IFERROR(IF(Z274="",0,Z274),"0")+IFERROR(IF(Z275="",0,Z275),"0")+IFERROR(IF(Z276="",0,Z276),"0")+IFERROR(IF(Z277="",0,Z277),"0")</f>
        <v>0.27342</v>
      </c>
      <c r="AA278" s="64"/>
      <c r="AB278" s="64"/>
      <c r="AC278" s="64"/>
    </row>
    <row r="279" spans="1:68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30"/>
      <c r="P279" s="619" t="s">
        <v>85</v>
      </c>
      <c r="Q279" s="620"/>
      <c r="R279" s="620"/>
      <c r="S279" s="620"/>
      <c r="T279" s="620"/>
      <c r="U279" s="620"/>
      <c r="V279" s="621"/>
      <c r="W279" s="40" t="s">
        <v>68</v>
      </c>
      <c r="X279" s="41">
        <f>IFERROR(SUM(X274:X277),"0")</f>
        <v>100</v>
      </c>
      <c r="Y279" s="41">
        <f>IFERROR(SUM(Y274:Y277),"0")</f>
        <v>100.8</v>
      </c>
      <c r="Z279" s="40"/>
      <c r="AA279" s="64"/>
      <c r="AB279" s="64"/>
      <c r="AC279" s="64"/>
    </row>
    <row r="280" spans="1:68" ht="16.5" customHeight="1" x14ac:dyDescent="0.25">
      <c r="A280" s="673" t="s">
        <v>458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2"/>
      <c r="AB280" s="62"/>
      <c r="AC280" s="62"/>
    </row>
    <row r="281" spans="1:68" ht="14.25" customHeight="1" x14ac:dyDescent="0.25">
      <c r="A281" s="622" t="s">
        <v>143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3"/>
      <c r="AB281" s="63"/>
      <c r="AC281" s="63"/>
    </row>
    <row r="282" spans="1:68" ht="27" customHeight="1" x14ac:dyDescent="0.25">
      <c r="A282" s="60" t="s">
        <v>459</v>
      </c>
      <c r="B282" s="60" t="s">
        <v>460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5"/>
      <c r="R282" s="625"/>
      <c r="S282" s="625"/>
      <c r="T282" s="626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629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30"/>
      <c r="P283" s="619" t="s">
        <v>85</v>
      </c>
      <c r="Q283" s="620"/>
      <c r="R283" s="620"/>
      <c r="S283" s="620"/>
      <c r="T283" s="620"/>
      <c r="U283" s="620"/>
      <c r="V283" s="621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30"/>
      <c r="P284" s="619" t="s">
        <v>85</v>
      </c>
      <c r="Q284" s="620"/>
      <c r="R284" s="620"/>
      <c r="S284" s="620"/>
      <c r="T284" s="620"/>
      <c r="U284" s="620"/>
      <c r="V284" s="621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22" t="s">
        <v>63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3"/>
      <c r="AB285" s="63"/>
      <c r="AC285" s="63"/>
    </row>
    <row r="286" spans="1:68" ht="27" customHeight="1" x14ac:dyDescent="0.25">
      <c r="A286" s="60" t="s">
        <v>462</v>
      </c>
      <c r="B286" s="60" t="s">
        <v>463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7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5"/>
      <c r="R286" s="625"/>
      <c r="S286" s="625"/>
      <c r="T286" s="626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9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30"/>
      <c r="P287" s="619" t="s">
        <v>85</v>
      </c>
      <c r="Q287" s="620"/>
      <c r="R287" s="620"/>
      <c r="S287" s="620"/>
      <c r="T287" s="620"/>
      <c r="U287" s="620"/>
      <c r="V287" s="621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30"/>
      <c r="P288" s="619" t="s">
        <v>85</v>
      </c>
      <c r="Q288" s="620"/>
      <c r="R288" s="620"/>
      <c r="S288" s="620"/>
      <c r="T288" s="620"/>
      <c r="U288" s="620"/>
      <c r="V288" s="621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73" t="s">
        <v>465</v>
      </c>
      <c r="B289" s="623"/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623"/>
      <c r="N289" s="623"/>
      <c r="O289" s="623"/>
      <c r="P289" s="623"/>
      <c r="Q289" s="623"/>
      <c r="R289" s="623"/>
      <c r="S289" s="623"/>
      <c r="T289" s="623"/>
      <c r="U289" s="623"/>
      <c r="V289" s="623"/>
      <c r="W289" s="623"/>
      <c r="X289" s="623"/>
      <c r="Y289" s="623"/>
      <c r="Z289" s="623"/>
      <c r="AA289" s="62"/>
      <c r="AB289" s="62"/>
      <c r="AC289" s="62"/>
    </row>
    <row r="290" spans="1:68" ht="14.25" customHeight="1" x14ac:dyDescent="0.25">
      <c r="A290" s="622" t="s">
        <v>63</v>
      </c>
      <c r="B290" s="623"/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623"/>
      <c r="N290" s="623"/>
      <c r="O290" s="623"/>
      <c r="P290" s="623"/>
      <c r="Q290" s="623"/>
      <c r="R290" s="623"/>
      <c r="S290" s="623"/>
      <c r="T290" s="623"/>
      <c r="U290" s="623"/>
      <c r="V290" s="623"/>
      <c r="W290" s="623"/>
      <c r="X290" s="623"/>
      <c r="Y290" s="623"/>
      <c r="Z290" s="623"/>
      <c r="AA290" s="63"/>
      <c r="AB290" s="63"/>
      <c r="AC290" s="63"/>
    </row>
    <row r="291" spans="1:68" ht="27" customHeight="1" x14ac:dyDescent="0.25">
      <c r="A291" s="60" t="s">
        <v>466</v>
      </c>
      <c r="B291" s="60" t="s">
        <v>467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5"/>
      <c r="R291" s="625"/>
      <c r="S291" s="625"/>
      <c r="T291" s="626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629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30"/>
      <c r="P292" s="619" t="s">
        <v>85</v>
      </c>
      <c r="Q292" s="620"/>
      <c r="R292" s="620"/>
      <c r="S292" s="620"/>
      <c r="T292" s="620"/>
      <c r="U292" s="620"/>
      <c r="V292" s="621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30"/>
      <c r="P293" s="619" t="s">
        <v>85</v>
      </c>
      <c r="Q293" s="620"/>
      <c r="R293" s="620"/>
      <c r="S293" s="620"/>
      <c r="T293" s="620"/>
      <c r="U293" s="620"/>
      <c r="V293" s="621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73" t="s">
        <v>469</v>
      </c>
      <c r="B294" s="623"/>
      <c r="C294" s="623"/>
      <c r="D294" s="623"/>
      <c r="E294" s="623"/>
      <c r="F294" s="623"/>
      <c r="G294" s="623"/>
      <c r="H294" s="623"/>
      <c r="I294" s="623"/>
      <c r="J294" s="623"/>
      <c r="K294" s="623"/>
      <c r="L294" s="623"/>
      <c r="M294" s="623"/>
      <c r="N294" s="623"/>
      <c r="O294" s="623"/>
      <c r="P294" s="623"/>
      <c r="Q294" s="623"/>
      <c r="R294" s="623"/>
      <c r="S294" s="623"/>
      <c r="T294" s="623"/>
      <c r="U294" s="623"/>
      <c r="V294" s="623"/>
      <c r="W294" s="623"/>
      <c r="X294" s="623"/>
      <c r="Y294" s="623"/>
      <c r="Z294" s="623"/>
      <c r="AA294" s="62"/>
      <c r="AB294" s="62"/>
      <c r="AC294" s="62"/>
    </row>
    <row r="295" spans="1:68" ht="14.25" customHeight="1" x14ac:dyDescent="0.25">
      <c r="A295" s="622" t="s">
        <v>143</v>
      </c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  <c r="Q295" s="623"/>
      <c r="R295" s="623"/>
      <c r="S295" s="623"/>
      <c r="T295" s="623"/>
      <c r="U295" s="623"/>
      <c r="V295" s="623"/>
      <c r="W295" s="623"/>
      <c r="X295" s="623"/>
      <c r="Y295" s="623"/>
      <c r="Z295" s="623"/>
      <c r="AA295" s="63"/>
      <c r="AB295" s="63"/>
      <c r="AC295" s="63"/>
    </row>
    <row r="296" spans="1:68" ht="27" customHeight="1" x14ac:dyDescent="0.25">
      <c r="A296" s="60" t="s">
        <v>470</v>
      </c>
      <c r="B296" s="60" t="s">
        <v>471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8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5"/>
      <c r="R296" s="625"/>
      <c r="S296" s="625"/>
      <c r="T296" s="626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473</v>
      </c>
      <c r="B297" s="60" t="s">
        <v>474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9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5"/>
      <c r="R297" s="625"/>
      <c r="S297" s="625"/>
      <c r="T297" s="626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629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30"/>
      <c r="P298" s="619" t="s">
        <v>85</v>
      </c>
      <c r="Q298" s="620"/>
      <c r="R298" s="620"/>
      <c r="S298" s="620"/>
      <c r="T298" s="620"/>
      <c r="U298" s="620"/>
      <c r="V298" s="621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30"/>
      <c r="P299" s="619" t="s">
        <v>85</v>
      </c>
      <c r="Q299" s="620"/>
      <c r="R299" s="620"/>
      <c r="S299" s="620"/>
      <c r="T299" s="620"/>
      <c r="U299" s="620"/>
      <c r="V299" s="621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customHeight="1" x14ac:dyDescent="0.25">
      <c r="A300" s="673" t="s">
        <v>475</v>
      </c>
      <c r="B300" s="623"/>
      <c r="C300" s="623"/>
      <c r="D300" s="623"/>
      <c r="E300" s="623"/>
      <c r="F300" s="623"/>
      <c r="G300" s="623"/>
      <c r="H300" s="623"/>
      <c r="I300" s="623"/>
      <c r="J300" s="623"/>
      <c r="K300" s="623"/>
      <c r="L300" s="623"/>
      <c r="M300" s="623"/>
      <c r="N300" s="623"/>
      <c r="O300" s="623"/>
      <c r="P300" s="623"/>
      <c r="Q300" s="623"/>
      <c r="R300" s="623"/>
      <c r="S300" s="623"/>
      <c r="T300" s="623"/>
      <c r="U300" s="623"/>
      <c r="V300" s="623"/>
      <c r="W300" s="623"/>
      <c r="X300" s="623"/>
      <c r="Y300" s="623"/>
      <c r="Z300" s="623"/>
      <c r="AA300" s="62"/>
      <c r="AB300" s="62"/>
      <c r="AC300" s="62"/>
    </row>
    <row r="301" spans="1:68" ht="14.25" customHeight="1" x14ac:dyDescent="0.25">
      <c r="A301" s="622" t="s">
        <v>95</v>
      </c>
      <c r="B301" s="623"/>
      <c r="C301" s="623"/>
      <c r="D301" s="623"/>
      <c r="E301" s="623"/>
      <c r="F301" s="623"/>
      <c r="G301" s="623"/>
      <c r="H301" s="623"/>
      <c r="I301" s="623"/>
      <c r="J301" s="623"/>
      <c r="K301" s="623"/>
      <c r="L301" s="623"/>
      <c r="M301" s="623"/>
      <c r="N301" s="623"/>
      <c r="O301" s="623"/>
      <c r="P301" s="623"/>
      <c r="Q301" s="623"/>
      <c r="R301" s="623"/>
      <c r="S301" s="623"/>
      <c r="T301" s="623"/>
      <c r="U301" s="623"/>
      <c r="V301" s="623"/>
      <c r="W301" s="623"/>
      <c r="X301" s="623"/>
      <c r="Y301" s="623"/>
      <c r="Z301" s="623"/>
      <c r="AA301" s="63"/>
      <c r="AB301" s="63"/>
      <c r="AC301" s="63"/>
    </row>
    <row r="302" spans="1:68" ht="27" customHeight="1" x14ac:dyDescent="0.25">
      <c r="A302" s="60" t="s">
        <v>476</v>
      </c>
      <c r="B302" s="60" t="s">
        <v>477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5"/>
      <c r="R302" s="625"/>
      <c r="S302" s="625"/>
      <c r="T302" s="626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629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30"/>
      <c r="P303" s="619" t="s">
        <v>85</v>
      </c>
      <c r="Q303" s="620"/>
      <c r="R303" s="620"/>
      <c r="S303" s="620"/>
      <c r="T303" s="620"/>
      <c r="U303" s="620"/>
      <c r="V303" s="621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30"/>
      <c r="P304" s="619" t="s">
        <v>85</v>
      </c>
      <c r="Q304" s="620"/>
      <c r="R304" s="620"/>
      <c r="S304" s="620"/>
      <c r="T304" s="620"/>
      <c r="U304" s="620"/>
      <c r="V304" s="621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73" t="s">
        <v>480</v>
      </c>
      <c r="B305" s="623"/>
      <c r="C305" s="623"/>
      <c r="D305" s="623"/>
      <c r="E305" s="623"/>
      <c r="F305" s="623"/>
      <c r="G305" s="623"/>
      <c r="H305" s="623"/>
      <c r="I305" s="623"/>
      <c r="J305" s="623"/>
      <c r="K305" s="623"/>
      <c r="L305" s="623"/>
      <c r="M305" s="623"/>
      <c r="N305" s="623"/>
      <c r="O305" s="623"/>
      <c r="P305" s="623"/>
      <c r="Q305" s="623"/>
      <c r="R305" s="623"/>
      <c r="S305" s="623"/>
      <c r="T305" s="623"/>
      <c r="U305" s="623"/>
      <c r="V305" s="623"/>
      <c r="W305" s="623"/>
      <c r="X305" s="623"/>
      <c r="Y305" s="623"/>
      <c r="Z305" s="623"/>
      <c r="AA305" s="62"/>
      <c r="AB305" s="62"/>
      <c r="AC305" s="62"/>
    </row>
    <row r="306" spans="1:68" ht="14.25" customHeight="1" x14ac:dyDescent="0.25">
      <c r="A306" s="622" t="s">
        <v>95</v>
      </c>
      <c r="B306" s="623"/>
      <c r="C306" s="623"/>
      <c r="D306" s="623"/>
      <c r="E306" s="623"/>
      <c r="F306" s="623"/>
      <c r="G306" s="623"/>
      <c r="H306" s="623"/>
      <c r="I306" s="623"/>
      <c r="J306" s="623"/>
      <c r="K306" s="623"/>
      <c r="L306" s="623"/>
      <c r="M306" s="623"/>
      <c r="N306" s="623"/>
      <c r="O306" s="623"/>
      <c r="P306" s="623"/>
      <c r="Q306" s="623"/>
      <c r="R306" s="623"/>
      <c r="S306" s="623"/>
      <c r="T306" s="623"/>
      <c r="U306" s="623"/>
      <c r="V306" s="623"/>
      <c r="W306" s="623"/>
      <c r="X306" s="623"/>
      <c r="Y306" s="623"/>
      <c r="Z306" s="623"/>
      <c r="AA306" s="63"/>
      <c r="AB306" s="63"/>
      <c r="AC306" s="63"/>
    </row>
    <row r="307" spans="1:68" ht="27" customHeight="1" x14ac:dyDescent="0.25">
      <c r="A307" s="60" t="s">
        <v>481</v>
      </c>
      <c r="B307" s="60" t="s">
        <v>482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9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5"/>
      <c r="R307" s="625"/>
      <c r="S307" s="625"/>
      <c r="T307" s="626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customHeight="1" x14ac:dyDescent="0.25">
      <c r="A308" s="60" t="s">
        <v>484</v>
      </c>
      <c r="B308" s="60" t="s">
        <v>485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5"/>
      <c r="R308" s="625"/>
      <c r="S308" s="625"/>
      <c r="T308" s="626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484</v>
      </c>
      <c r="B309" s="60" t="s">
        <v>487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5"/>
      <c r="R309" s="625"/>
      <c r="S309" s="625"/>
      <c r="T309" s="626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489</v>
      </c>
      <c r="B310" s="60" t="s">
        <v>490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7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5"/>
      <c r="R310" s="625"/>
      <c r="S310" s="625"/>
      <c r="T310" s="626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customHeight="1" x14ac:dyDescent="0.25">
      <c r="A311" s="60" t="s">
        <v>492</v>
      </c>
      <c r="B311" s="60" t="s">
        <v>493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5"/>
      <c r="R311" s="625"/>
      <c r="S311" s="625"/>
      <c r="T311" s="626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customHeight="1" x14ac:dyDescent="0.25">
      <c r="A312" s="60" t="s">
        <v>495</v>
      </c>
      <c r="B312" s="60" t="s">
        <v>496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5"/>
      <c r="R312" s="625"/>
      <c r="S312" s="625"/>
      <c r="T312" s="626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629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30"/>
      <c r="P313" s="619" t="s">
        <v>85</v>
      </c>
      <c r="Q313" s="620"/>
      <c r="R313" s="620"/>
      <c r="S313" s="620"/>
      <c r="T313" s="620"/>
      <c r="U313" s="620"/>
      <c r="V313" s="621"/>
      <c r="W313" s="40" t="s">
        <v>86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30"/>
      <c r="P314" s="619" t="s">
        <v>85</v>
      </c>
      <c r="Q314" s="620"/>
      <c r="R314" s="620"/>
      <c r="S314" s="620"/>
      <c r="T314" s="620"/>
      <c r="U314" s="620"/>
      <c r="V314" s="621"/>
      <c r="W314" s="40" t="s">
        <v>68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customHeight="1" x14ac:dyDescent="0.25">
      <c r="A315" s="622" t="s">
        <v>143</v>
      </c>
      <c r="B315" s="623"/>
      <c r="C315" s="623"/>
      <c r="D315" s="623"/>
      <c r="E315" s="623"/>
      <c r="F315" s="623"/>
      <c r="G315" s="623"/>
      <c r="H315" s="623"/>
      <c r="I315" s="623"/>
      <c r="J315" s="623"/>
      <c r="K315" s="623"/>
      <c r="L315" s="623"/>
      <c r="M315" s="623"/>
      <c r="N315" s="623"/>
      <c r="O315" s="623"/>
      <c r="P315" s="623"/>
      <c r="Q315" s="623"/>
      <c r="R315" s="623"/>
      <c r="S315" s="623"/>
      <c r="T315" s="623"/>
      <c r="U315" s="623"/>
      <c r="V315" s="623"/>
      <c r="W315" s="623"/>
      <c r="X315" s="623"/>
      <c r="Y315" s="623"/>
      <c r="Z315" s="623"/>
      <c r="AA315" s="63"/>
      <c r="AB315" s="63"/>
      <c r="AC315" s="63"/>
    </row>
    <row r="316" spans="1:68" ht="27" customHeight="1" x14ac:dyDescent="0.25">
      <c r="A316" s="60" t="s">
        <v>497</v>
      </c>
      <c r="B316" s="60" t="s">
        <v>498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5"/>
      <c r="R316" s="625"/>
      <c r="S316" s="625"/>
      <c r="T316" s="626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500</v>
      </c>
      <c r="B317" s="60" t="s">
        <v>501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9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5"/>
      <c r="R317" s="625"/>
      <c r="S317" s="625"/>
      <c r="T317" s="626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503</v>
      </c>
      <c r="B318" s="60" t="s">
        <v>504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5"/>
      <c r="R318" s="625"/>
      <c r="S318" s="625"/>
      <c r="T318" s="626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506</v>
      </c>
      <c r="B319" s="60" t="s">
        <v>507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5"/>
      <c r="R319" s="625"/>
      <c r="S319" s="625"/>
      <c r="T319" s="626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629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30"/>
      <c r="P320" s="619" t="s">
        <v>85</v>
      </c>
      <c r="Q320" s="620"/>
      <c r="R320" s="620"/>
      <c r="S320" s="620"/>
      <c r="T320" s="620"/>
      <c r="U320" s="620"/>
      <c r="V320" s="621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30"/>
      <c r="P321" s="619" t="s">
        <v>85</v>
      </c>
      <c r="Q321" s="620"/>
      <c r="R321" s="620"/>
      <c r="S321" s="620"/>
      <c r="T321" s="620"/>
      <c r="U321" s="620"/>
      <c r="V321" s="621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customHeight="1" x14ac:dyDescent="0.25">
      <c r="A322" s="622" t="s">
        <v>63</v>
      </c>
      <c r="B322" s="623"/>
      <c r="C322" s="623"/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Q322" s="623"/>
      <c r="R322" s="623"/>
      <c r="S322" s="623"/>
      <c r="T322" s="623"/>
      <c r="U322" s="623"/>
      <c r="V322" s="623"/>
      <c r="W322" s="623"/>
      <c r="X322" s="623"/>
      <c r="Y322" s="623"/>
      <c r="Z322" s="623"/>
      <c r="AA322" s="63"/>
      <c r="AB322" s="63"/>
      <c r="AC322" s="63"/>
    </row>
    <row r="323" spans="1:68" ht="27" customHeight="1" x14ac:dyDescent="0.25">
      <c r="A323" s="60" t="s">
        <v>508</v>
      </c>
      <c r="B323" s="60" t="s">
        <v>509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8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5"/>
      <c r="R323" s="625"/>
      <c r="S323" s="625"/>
      <c r="T323" s="626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511</v>
      </c>
      <c r="B324" s="60" t="s">
        <v>512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5"/>
      <c r="R324" s="625"/>
      <c r="S324" s="625"/>
      <c r="T324" s="626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514</v>
      </c>
      <c r="B325" s="60" t="s">
        <v>515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5"/>
      <c r="R325" s="625"/>
      <c r="S325" s="625"/>
      <c r="T325" s="626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517</v>
      </c>
      <c r="B326" s="60" t="s">
        <v>518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6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5"/>
      <c r="R326" s="625"/>
      <c r="S326" s="625"/>
      <c r="T326" s="626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520</v>
      </c>
      <c r="B327" s="60" t="s">
        <v>521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5"/>
      <c r="R327" s="625"/>
      <c r="S327" s="625"/>
      <c r="T327" s="626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629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30"/>
      <c r="P328" s="619" t="s">
        <v>85</v>
      </c>
      <c r="Q328" s="620"/>
      <c r="R328" s="620"/>
      <c r="S328" s="620"/>
      <c r="T328" s="620"/>
      <c r="U328" s="620"/>
      <c r="V328" s="621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30"/>
      <c r="P329" s="619" t="s">
        <v>85</v>
      </c>
      <c r="Q329" s="620"/>
      <c r="R329" s="620"/>
      <c r="S329" s="620"/>
      <c r="T329" s="620"/>
      <c r="U329" s="620"/>
      <c r="V329" s="621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customHeight="1" x14ac:dyDescent="0.25">
      <c r="A330" s="622" t="s">
        <v>169</v>
      </c>
      <c r="B330" s="623"/>
      <c r="C330" s="623"/>
      <c r="D330" s="623"/>
      <c r="E330" s="623"/>
      <c r="F330" s="623"/>
      <c r="G330" s="623"/>
      <c r="H330" s="623"/>
      <c r="I330" s="623"/>
      <c r="J330" s="623"/>
      <c r="K330" s="623"/>
      <c r="L330" s="623"/>
      <c r="M330" s="623"/>
      <c r="N330" s="623"/>
      <c r="O330" s="623"/>
      <c r="P330" s="623"/>
      <c r="Q330" s="623"/>
      <c r="R330" s="623"/>
      <c r="S330" s="623"/>
      <c r="T330" s="623"/>
      <c r="U330" s="623"/>
      <c r="V330" s="623"/>
      <c r="W330" s="623"/>
      <c r="X330" s="623"/>
      <c r="Y330" s="623"/>
      <c r="Z330" s="623"/>
      <c r="AA330" s="63"/>
      <c r="AB330" s="63"/>
      <c r="AC330" s="63"/>
    </row>
    <row r="331" spans="1:68" ht="27" customHeight="1" x14ac:dyDescent="0.25">
      <c r="A331" s="60" t="s">
        <v>523</v>
      </c>
      <c r="B331" s="60" t="s">
        <v>524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6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5"/>
      <c r="R331" s="625"/>
      <c r="S331" s="625"/>
      <c r="T331" s="626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526</v>
      </c>
      <c r="B332" s="60" t="s">
        <v>527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83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5"/>
      <c r="R332" s="625"/>
      <c r="S332" s="625"/>
      <c r="T332" s="626"/>
      <c r="U332" s="37"/>
      <c r="V332" s="37"/>
      <c r="W332" s="38" t="s">
        <v>68</v>
      </c>
      <c r="X332" s="56">
        <v>350</v>
      </c>
      <c r="Y332" s="53">
        <f>IFERROR(IF(X332="",0,CEILING((X332/$H332),1)*$H332),"")</f>
        <v>351</v>
      </c>
      <c r="Z332" s="39">
        <f>IFERROR(IF(Y332=0,"",ROUNDUP(Y332/H332,0)*0.01898),"")</f>
        <v>0.85409999999999997</v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373.28846153846155</v>
      </c>
      <c r="BN332" s="75">
        <f>IFERROR(Y332*I332/H332,"0")</f>
        <v>374.35500000000008</v>
      </c>
      <c r="BO332" s="75">
        <f>IFERROR(1/J332*(X332/H332),"0")</f>
        <v>0.70112179487179493</v>
      </c>
      <c r="BP332" s="75">
        <f>IFERROR(1/J332*(Y332/H332),"0")</f>
        <v>0.703125</v>
      </c>
    </row>
    <row r="333" spans="1:68" ht="16.5" customHeight="1" x14ac:dyDescent="0.25">
      <c r="A333" s="60" t="s">
        <v>529</v>
      </c>
      <c r="B333" s="60" t="s">
        <v>530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8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5"/>
      <c r="R333" s="625"/>
      <c r="S333" s="625"/>
      <c r="T333" s="626"/>
      <c r="U333" s="37"/>
      <c r="V333" s="37"/>
      <c r="W333" s="38" t="s">
        <v>68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629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30"/>
      <c r="P334" s="619" t="s">
        <v>85</v>
      </c>
      <c r="Q334" s="620"/>
      <c r="R334" s="620"/>
      <c r="S334" s="620"/>
      <c r="T334" s="620"/>
      <c r="U334" s="620"/>
      <c r="V334" s="621"/>
      <c r="W334" s="40" t="s">
        <v>86</v>
      </c>
      <c r="X334" s="41">
        <f>IFERROR(X331/H331,"0")+IFERROR(X332/H332,"0")+IFERROR(X333/H333,"0")</f>
        <v>44.871794871794876</v>
      </c>
      <c r="Y334" s="41">
        <f>IFERROR(Y331/H331,"0")+IFERROR(Y332/H332,"0")+IFERROR(Y333/H333,"0")</f>
        <v>45</v>
      </c>
      <c r="Z334" s="41">
        <f>IFERROR(IF(Z331="",0,Z331),"0")+IFERROR(IF(Z332="",0,Z332),"0")+IFERROR(IF(Z333="",0,Z333),"0")</f>
        <v>0.85409999999999997</v>
      </c>
      <c r="AA334" s="64"/>
      <c r="AB334" s="64"/>
      <c r="AC334" s="64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30"/>
      <c r="P335" s="619" t="s">
        <v>85</v>
      </c>
      <c r="Q335" s="620"/>
      <c r="R335" s="620"/>
      <c r="S335" s="620"/>
      <c r="T335" s="620"/>
      <c r="U335" s="620"/>
      <c r="V335" s="621"/>
      <c r="W335" s="40" t="s">
        <v>68</v>
      </c>
      <c r="X335" s="41">
        <f>IFERROR(SUM(X331:X333),"0")</f>
        <v>350</v>
      </c>
      <c r="Y335" s="41">
        <f>IFERROR(SUM(Y331:Y333),"0")</f>
        <v>351</v>
      </c>
      <c r="Z335" s="40"/>
      <c r="AA335" s="64"/>
      <c r="AB335" s="64"/>
      <c r="AC335" s="64"/>
    </row>
    <row r="336" spans="1:68" ht="14.25" customHeight="1" x14ac:dyDescent="0.25">
      <c r="A336" s="622" t="s">
        <v>87</v>
      </c>
      <c r="B336" s="623"/>
      <c r="C336" s="623"/>
      <c r="D336" s="623"/>
      <c r="E336" s="623"/>
      <c r="F336" s="623"/>
      <c r="G336" s="623"/>
      <c r="H336" s="623"/>
      <c r="I336" s="623"/>
      <c r="J336" s="623"/>
      <c r="K336" s="623"/>
      <c r="L336" s="623"/>
      <c r="M336" s="623"/>
      <c r="N336" s="623"/>
      <c r="O336" s="623"/>
      <c r="P336" s="623"/>
      <c r="Q336" s="623"/>
      <c r="R336" s="623"/>
      <c r="S336" s="623"/>
      <c r="T336" s="623"/>
      <c r="U336" s="623"/>
      <c r="V336" s="623"/>
      <c r="W336" s="623"/>
      <c r="X336" s="623"/>
      <c r="Y336" s="623"/>
      <c r="Z336" s="623"/>
      <c r="AA336" s="63"/>
      <c r="AB336" s="63"/>
      <c r="AC336" s="63"/>
    </row>
    <row r="337" spans="1:68" ht="27" customHeight="1" x14ac:dyDescent="0.25">
      <c r="A337" s="60" t="s">
        <v>532</v>
      </c>
      <c r="B337" s="60" t="s">
        <v>533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710" t="s">
        <v>534</v>
      </c>
      <c r="Q337" s="625"/>
      <c r="R337" s="625"/>
      <c r="S337" s="625"/>
      <c r="T337" s="626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536</v>
      </c>
      <c r="B338" s="60" t="s">
        <v>537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971" t="s">
        <v>538</v>
      </c>
      <c r="Q338" s="625"/>
      <c r="R338" s="625"/>
      <c r="S338" s="625"/>
      <c r="T338" s="626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540</v>
      </c>
      <c r="B339" s="60" t="s">
        <v>541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7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5"/>
      <c r="R339" s="625"/>
      <c r="S339" s="625"/>
      <c r="T339" s="626"/>
      <c r="U339" s="37"/>
      <c r="V339" s="37"/>
      <c r="W339" s="38" t="s">
        <v>68</v>
      </c>
      <c r="X339" s="56">
        <v>100</v>
      </c>
      <c r="Y339" s="53">
        <f>IFERROR(IF(X339="",0,CEILING((X339/$H339),1)*$H339),"")</f>
        <v>102</v>
      </c>
      <c r="Z339" s="39">
        <f>IFERROR(IF(Y339=0,"",ROUNDUP(Y339/H339,0)*0.00651),"")</f>
        <v>0.26040000000000002</v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115.88235294117648</v>
      </c>
      <c r="BN339" s="75">
        <f>IFERROR(Y339*I339/H339,"0")</f>
        <v>118.20000000000002</v>
      </c>
      <c r="BO339" s="75">
        <f>IFERROR(1/J339*(X339/H339),"0")</f>
        <v>0.21547080370609786</v>
      </c>
      <c r="BP339" s="75">
        <f>IFERROR(1/J339*(Y339/H339),"0")</f>
        <v>0.2197802197802198</v>
      </c>
    </row>
    <row r="340" spans="1:68" ht="27" customHeight="1" x14ac:dyDescent="0.25">
      <c r="A340" s="60" t="s">
        <v>543</v>
      </c>
      <c r="B340" s="60" t="s">
        <v>544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7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5"/>
      <c r="R340" s="625"/>
      <c r="S340" s="625"/>
      <c r="T340" s="626"/>
      <c r="U340" s="37"/>
      <c r="V340" s="37"/>
      <c r="W340" s="38" t="s">
        <v>68</v>
      </c>
      <c r="X340" s="56">
        <v>150</v>
      </c>
      <c r="Y340" s="53">
        <f>IFERROR(IF(X340="",0,CEILING((X340/$H340),1)*$H340),"")</f>
        <v>150.44999999999999</v>
      </c>
      <c r="Z340" s="39">
        <f>IFERROR(IF(Y340=0,"",ROUNDUP(Y340/H340,0)*0.00651),"")</f>
        <v>0.38408999999999999</v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169.41176470588238</v>
      </c>
      <c r="BN340" s="75">
        <f>IFERROR(Y340*I340/H340,"0")</f>
        <v>169.92</v>
      </c>
      <c r="BO340" s="75">
        <f>IFERROR(1/J340*(X340/H340),"0")</f>
        <v>0.32320620555914681</v>
      </c>
      <c r="BP340" s="75">
        <f>IFERROR(1/J340*(Y340/H340),"0")</f>
        <v>0.32417582417582419</v>
      </c>
    </row>
    <row r="341" spans="1:68" x14ac:dyDescent="0.2">
      <c r="A341" s="629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30"/>
      <c r="P341" s="619" t="s">
        <v>85</v>
      </c>
      <c r="Q341" s="620"/>
      <c r="R341" s="620"/>
      <c r="S341" s="620"/>
      <c r="T341" s="620"/>
      <c r="U341" s="620"/>
      <c r="V341" s="621"/>
      <c r="W341" s="40" t="s">
        <v>86</v>
      </c>
      <c r="X341" s="41">
        <f>IFERROR(X337/H337,"0")+IFERROR(X338/H338,"0")+IFERROR(X339/H339,"0")+IFERROR(X340/H340,"0")</f>
        <v>98.039215686274517</v>
      </c>
      <c r="Y341" s="41">
        <f>IFERROR(Y337/H337,"0")+IFERROR(Y338/H338,"0")+IFERROR(Y339/H339,"0")+IFERROR(Y340/H340,"0")</f>
        <v>99</v>
      </c>
      <c r="Z341" s="41">
        <f>IFERROR(IF(Z337="",0,Z337),"0")+IFERROR(IF(Z338="",0,Z338),"0")+IFERROR(IF(Z339="",0,Z339),"0")+IFERROR(IF(Z340="",0,Z340),"0")</f>
        <v>0.64449000000000001</v>
      </c>
      <c r="AA341" s="64"/>
      <c r="AB341" s="64"/>
      <c r="AC341" s="64"/>
    </row>
    <row r="342" spans="1:68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30"/>
      <c r="P342" s="619" t="s">
        <v>85</v>
      </c>
      <c r="Q342" s="620"/>
      <c r="R342" s="620"/>
      <c r="S342" s="620"/>
      <c r="T342" s="620"/>
      <c r="U342" s="620"/>
      <c r="V342" s="621"/>
      <c r="W342" s="40" t="s">
        <v>68</v>
      </c>
      <c r="X342" s="41">
        <f>IFERROR(SUM(X337:X340),"0")</f>
        <v>250</v>
      </c>
      <c r="Y342" s="41">
        <f>IFERROR(SUM(Y337:Y340),"0")</f>
        <v>252.45</v>
      </c>
      <c r="Z342" s="40"/>
      <c r="AA342" s="64"/>
      <c r="AB342" s="64"/>
      <c r="AC342" s="64"/>
    </row>
    <row r="343" spans="1:68" ht="14.25" customHeight="1" x14ac:dyDescent="0.25">
      <c r="A343" s="622" t="s">
        <v>545</v>
      </c>
      <c r="B343" s="623"/>
      <c r="C343" s="623"/>
      <c r="D343" s="623"/>
      <c r="E343" s="623"/>
      <c r="F343" s="623"/>
      <c r="G343" s="623"/>
      <c r="H343" s="623"/>
      <c r="I343" s="623"/>
      <c r="J343" s="623"/>
      <c r="K343" s="623"/>
      <c r="L343" s="623"/>
      <c r="M343" s="623"/>
      <c r="N343" s="623"/>
      <c r="O343" s="623"/>
      <c r="P343" s="623"/>
      <c r="Q343" s="623"/>
      <c r="R343" s="623"/>
      <c r="S343" s="623"/>
      <c r="T343" s="623"/>
      <c r="U343" s="623"/>
      <c r="V343" s="623"/>
      <c r="W343" s="623"/>
      <c r="X343" s="623"/>
      <c r="Y343" s="623"/>
      <c r="Z343" s="623"/>
      <c r="AA343" s="63"/>
      <c r="AB343" s="63"/>
      <c r="AC343" s="63"/>
    </row>
    <row r="344" spans="1:68" ht="16.5" customHeight="1" x14ac:dyDescent="0.25">
      <c r="A344" s="60" t="s">
        <v>546</v>
      </c>
      <c r="B344" s="60" t="s">
        <v>547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5"/>
      <c r="R344" s="625"/>
      <c r="S344" s="625"/>
      <c r="T344" s="626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550</v>
      </c>
      <c r="B345" s="60" t="s">
        <v>551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5"/>
      <c r="R345" s="625"/>
      <c r="S345" s="625"/>
      <c r="T345" s="626"/>
      <c r="U345" s="37"/>
      <c r="V345" s="37"/>
      <c r="W345" s="38" t="s">
        <v>68</v>
      </c>
      <c r="X345" s="56">
        <v>10</v>
      </c>
      <c r="Y345" s="53">
        <f>IFERROR(IF(X345="",0,CEILING((X345/$H345),1)*$H345),"")</f>
        <v>10</v>
      </c>
      <c r="Z345" s="39">
        <f>IFERROR(IF(Y345=0,"",ROUNDUP(Y345/H345,0)*0.00474),"")</f>
        <v>2.3700000000000002E-2</v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11.200000000000001</v>
      </c>
      <c r="BN345" s="75">
        <f>IFERROR(Y345*I345/H345,"0")</f>
        <v>11.200000000000001</v>
      </c>
      <c r="BO345" s="75">
        <f>IFERROR(1/J345*(X345/H345),"0")</f>
        <v>2.1008403361344536E-2</v>
      </c>
      <c r="BP345" s="75">
        <f>IFERROR(1/J345*(Y345/H345),"0")</f>
        <v>2.1008403361344536E-2</v>
      </c>
    </row>
    <row r="346" spans="1:68" ht="27" customHeight="1" x14ac:dyDescent="0.25">
      <c r="A346" s="60" t="s">
        <v>552</v>
      </c>
      <c r="B346" s="60" t="s">
        <v>553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5"/>
      <c r="R346" s="625"/>
      <c r="S346" s="625"/>
      <c r="T346" s="626"/>
      <c r="U346" s="37"/>
      <c r="V346" s="37"/>
      <c r="W346" s="38" t="s">
        <v>68</v>
      </c>
      <c r="X346" s="56">
        <v>20</v>
      </c>
      <c r="Y346" s="53">
        <f>IFERROR(IF(X346="",0,CEILING((X346/$H346),1)*$H346),"")</f>
        <v>20</v>
      </c>
      <c r="Z346" s="39">
        <f>IFERROR(IF(Y346=0,"",ROUNDUP(Y346/H346,0)*0.00474),"")</f>
        <v>4.7400000000000005E-2</v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22.400000000000002</v>
      </c>
      <c r="BN346" s="75">
        <f>IFERROR(Y346*I346/H346,"0")</f>
        <v>22.400000000000002</v>
      </c>
      <c r="BO346" s="75">
        <f>IFERROR(1/J346*(X346/H346),"0")</f>
        <v>4.2016806722689072E-2</v>
      </c>
      <c r="BP346" s="75">
        <f>IFERROR(1/J346*(Y346/H346),"0")</f>
        <v>4.2016806722689072E-2</v>
      </c>
    </row>
    <row r="347" spans="1:68" x14ac:dyDescent="0.2">
      <c r="A347" s="629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30"/>
      <c r="P347" s="619" t="s">
        <v>85</v>
      </c>
      <c r="Q347" s="620"/>
      <c r="R347" s="620"/>
      <c r="S347" s="620"/>
      <c r="T347" s="620"/>
      <c r="U347" s="620"/>
      <c r="V347" s="621"/>
      <c r="W347" s="40" t="s">
        <v>86</v>
      </c>
      <c r="X347" s="41">
        <f>IFERROR(X344/H344,"0")+IFERROR(X345/H345,"0")+IFERROR(X346/H346,"0")</f>
        <v>15</v>
      </c>
      <c r="Y347" s="41">
        <f>IFERROR(Y344/H344,"0")+IFERROR(Y345/H345,"0")+IFERROR(Y346/H346,"0")</f>
        <v>15</v>
      </c>
      <c r="Z347" s="41">
        <f>IFERROR(IF(Z344="",0,Z344),"0")+IFERROR(IF(Z345="",0,Z345),"0")+IFERROR(IF(Z346="",0,Z346),"0")</f>
        <v>7.110000000000001E-2</v>
      </c>
      <c r="AA347" s="64"/>
      <c r="AB347" s="64"/>
      <c r="AC347" s="64"/>
    </row>
    <row r="348" spans="1:68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30"/>
      <c r="P348" s="619" t="s">
        <v>85</v>
      </c>
      <c r="Q348" s="620"/>
      <c r="R348" s="620"/>
      <c r="S348" s="620"/>
      <c r="T348" s="620"/>
      <c r="U348" s="620"/>
      <c r="V348" s="621"/>
      <c r="W348" s="40" t="s">
        <v>68</v>
      </c>
      <c r="X348" s="41">
        <f>IFERROR(SUM(X344:X346),"0")</f>
        <v>30</v>
      </c>
      <c r="Y348" s="41">
        <f>IFERROR(SUM(Y344:Y346),"0")</f>
        <v>30</v>
      </c>
      <c r="Z348" s="40"/>
      <c r="AA348" s="64"/>
      <c r="AB348" s="64"/>
      <c r="AC348" s="64"/>
    </row>
    <row r="349" spans="1:68" ht="16.5" customHeight="1" x14ac:dyDescent="0.25">
      <c r="A349" s="673" t="s">
        <v>554</v>
      </c>
      <c r="B349" s="623"/>
      <c r="C349" s="623"/>
      <c r="D349" s="623"/>
      <c r="E349" s="623"/>
      <c r="F349" s="623"/>
      <c r="G349" s="623"/>
      <c r="H349" s="623"/>
      <c r="I349" s="623"/>
      <c r="J349" s="623"/>
      <c r="K349" s="623"/>
      <c r="L349" s="623"/>
      <c r="M349" s="623"/>
      <c r="N349" s="623"/>
      <c r="O349" s="623"/>
      <c r="P349" s="623"/>
      <c r="Q349" s="623"/>
      <c r="R349" s="623"/>
      <c r="S349" s="623"/>
      <c r="T349" s="623"/>
      <c r="U349" s="623"/>
      <c r="V349" s="623"/>
      <c r="W349" s="623"/>
      <c r="X349" s="623"/>
      <c r="Y349" s="623"/>
      <c r="Z349" s="623"/>
      <c r="AA349" s="62"/>
      <c r="AB349" s="62"/>
      <c r="AC349" s="62"/>
    </row>
    <row r="350" spans="1:68" ht="14.25" customHeight="1" x14ac:dyDescent="0.25">
      <c r="A350" s="622" t="s">
        <v>143</v>
      </c>
      <c r="B350" s="623"/>
      <c r="C350" s="623"/>
      <c r="D350" s="623"/>
      <c r="E350" s="623"/>
      <c r="F350" s="623"/>
      <c r="G350" s="623"/>
      <c r="H350" s="623"/>
      <c r="I350" s="623"/>
      <c r="J350" s="623"/>
      <c r="K350" s="623"/>
      <c r="L350" s="623"/>
      <c r="M350" s="623"/>
      <c r="N350" s="623"/>
      <c r="O350" s="623"/>
      <c r="P350" s="623"/>
      <c r="Q350" s="623"/>
      <c r="R350" s="623"/>
      <c r="S350" s="623"/>
      <c r="T350" s="623"/>
      <c r="U350" s="623"/>
      <c r="V350" s="623"/>
      <c r="W350" s="623"/>
      <c r="X350" s="623"/>
      <c r="Y350" s="623"/>
      <c r="Z350" s="623"/>
      <c r="AA350" s="63"/>
      <c r="AB350" s="63"/>
      <c r="AC350" s="63"/>
    </row>
    <row r="351" spans="1:68" ht="27" customHeight="1" x14ac:dyDescent="0.25">
      <c r="A351" s="60" t="s">
        <v>555</v>
      </c>
      <c r="B351" s="60" t="s">
        <v>556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7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5"/>
      <c r="R351" s="625"/>
      <c r="S351" s="625"/>
      <c r="T351" s="626"/>
      <c r="U351" s="37"/>
      <c r="V351" s="37"/>
      <c r="W351" s="38" t="s">
        <v>68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629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30"/>
      <c r="P352" s="619" t="s">
        <v>85</v>
      </c>
      <c r="Q352" s="620"/>
      <c r="R352" s="620"/>
      <c r="S352" s="620"/>
      <c r="T352" s="620"/>
      <c r="U352" s="620"/>
      <c r="V352" s="621"/>
      <c r="W352" s="40" t="s">
        <v>86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30"/>
      <c r="P353" s="619" t="s">
        <v>85</v>
      </c>
      <c r="Q353" s="620"/>
      <c r="R353" s="620"/>
      <c r="S353" s="620"/>
      <c r="T353" s="620"/>
      <c r="U353" s="620"/>
      <c r="V353" s="621"/>
      <c r="W353" s="40" t="s">
        <v>68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customHeight="1" x14ac:dyDescent="0.25">
      <c r="A354" s="622" t="s">
        <v>63</v>
      </c>
      <c r="B354" s="623"/>
      <c r="C354" s="623"/>
      <c r="D354" s="623"/>
      <c r="E354" s="623"/>
      <c r="F354" s="623"/>
      <c r="G354" s="623"/>
      <c r="H354" s="623"/>
      <c r="I354" s="623"/>
      <c r="J354" s="623"/>
      <c r="K354" s="623"/>
      <c r="L354" s="623"/>
      <c r="M354" s="623"/>
      <c r="N354" s="623"/>
      <c r="O354" s="623"/>
      <c r="P354" s="623"/>
      <c r="Q354" s="623"/>
      <c r="R354" s="623"/>
      <c r="S354" s="623"/>
      <c r="T354" s="623"/>
      <c r="U354" s="623"/>
      <c r="V354" s="623"/>
      <c r="W354" s="623"/>
      <c r="X354" s="623"/>
      <c r="Y354" s="623"/>
      <c r="Z354" s="623"/>
      <c r="AA354" s="63"/>
      <c r="AB354" s="63"/>
      <c r="AC354" s="63"/>
    </row>
    <row r="355" spans="1:68" ht="27" customHeight="1" x14ac:dyDescent="0.25">
      <c r="A355" s="60" t="s">
        <v>558</v>
      </c>
      <c r="B355" s="60" t="s">
        <v>559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5"/>
      <c r="R355" s="625"/>
      <c r="S355" s="625"/>
      <c r="T355" s="626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561</v>
      </c>
      <c r="B356" s="60" t="s">
        <v>562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5"/>
      <c r="R356" s="625"/>
      <c r="S356" s="625"/>
      <c r="T356" s="626"/>
      <c r="U356" s="37"/>
      <c r="V356" s="37"/>
      <c r="W356" s="38" t="s">
        <v>68</v>
      </c>
      <c r="X356" s="56">
        <v>250</v>
      </c>
      <c r="Y356" s="53">
        <f>IFERROR(IF(X356="",0,CEILING((X356/$H356),1)*$H356),"")</f>
        <v>252</v>
      </c>
      <c r="Z356" s="39">
        <f>IFERROR(IF(Y356=0,"",ROUNDUP(Y356/H356,0)*0.00651),"")</f>
        <v>0.78120000000000001</v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280</v>
      </c>
      <c r="BN356" s="75">
        <f>IFERROR(Y356*I356/H356,"0")</f>
        <v>282.23999999999995</v>
      </c>
      <c r="BO356" s="75">
        <f>IFERROR(1/J356*(X356/H356),"0")</f>
        <v>0.65410779696493981</v>
      </c>
      <c r="BP356" s="75">
        <f>IFERROR(1/J356*(Y356/H356),"0")</f>
        <v>0.65934065934065944</v>
      </c>
    </row>
    <row r="357" spans="1:68" ht="27" customHeight="1" x14ac:dyDescent="0.25">
      <c r="A357" s="60" t="s">
        <v>564</v>
      </c>
      <c r="B357" s="60" t="s">
        <v>565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5"/>
      <c r="R357" s="625"/>
      <c r="S357" s="625"/>
      <c r="T357" s="626"/>
      <c r="U357" s="37"/>
      <c r="V357" s="37"/>
      <c r="W357" s="38" t="s">
        <v>68</v>
      </c>
      <c r="X357" s="56">
        <v>150</v>
      </c>
      <c r="Y357" s="53">
        <f>IFERROR(IF(X357="",0,CEILING((X357/$H357),1)*$H357),"")</f>
        <v>151.20000000000002</v>
      </c>
      <c r="Z357" s="39">
        <f>IFERROR(IF(Y357=0,"",ROUNDUP(Y357/H357,0)*0.00651),"")</f>
        <v>0.46872000000000003</v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167.14285714285714</v>
      </c>
      <c r="BN357" s="75">
        <f>IFERROR(Y357*I357/H357,"0")</f>
        <v>168.48</v>
      </c>
      <c r="BO357" s="75">
        <f>IFERROR(1/J357*(X357/H357),"0")</f>
        <v>0.39246467817896391</v>
      </c>
      <c r="BP357" s="75">
        <f>IFERROR(1/J357*(Y357/H357),"0")</f>
        <v>0.39560439560439564</v>
      </c>
    </row>
    <row r="358" spans="1:68" x14ac:dyDescent="0.2">
      <c r="A358" s="629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30"/>
      <c r="P358" s="619" t="s">
        <v>85</v>
      </c>
      <c r="Q358" s="620"/>
      <c r="R358" s="620"/>
      <c r="S358" s="620"/>
      <c r="T358" s="620"/>
      <c r="U358" s="620"/>
      <c r="V358" s="621"/>
      <c r="W358" s="40" t="s">
        <v>86</v>
      </c>
      <c r="X358" s="41">
        <f>IFERROR(X355/H355,"0")+IFERROR(X356/H356,"0")+IFERROR(X357/H357,"0")</f>
        <v>190.47619047619048</v>
      </c>
      <c r="Y358" s="41">
        <f>IFERROR(Y355/H355,"0")+IFERROR(Y356/H356,"0")+IFERROR(Y357/H357,"0")</f>
        <v>192</v>
      </c>
      <c r="Z358" s="41">
        <f>IFERROR(IF(Z355="",0,Z355),"0")+IFERROR(IF(Z356="",0,Z356),"0")+IFERROR(IF(Z357="",0,Z357),"0")</f>
        <v>1.2499199999999999</v>
      </c>
      <c r="AA358" s="64"/>
      <c r="AB358" s="64"/>
      <c r="AC358" s="64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30"/>
      <c r="P359" s="619" t="s">
        <v>85</v>
      </c>
      <c r="Q359" s="620"/>
      <c r="R359" s="620"/>
      <c r="S359" s="620"/>
      <c r="T359" s="620"/>
      <c r="U359" s="620"/>
      <c r="V359" s="621"/>
      <c r="W359" s="40" t="s">
        <v>68</v>
      </c>
      <c r="X359" s="41">
        <f>IFERROR(SUM(X355:X357),"0")</f>
        <v>400</v>
      </c>
      <c r="Y359" s="41">
        <f>IFERROR(SUM(Y355:Y357),"0")</f>
        <v>403.20000000000005</v>
      </c>
      <c r="Z359" s="40"/>
      <c r="AA359" s="64"/>
      <c r="AB359" s="64"/>
      <c r="AC359" s="64"/>
    </row>
    <row r="360" spans="1:68" ht="27.75" customHeight="1" x14ac:dyDescent="0.2">
      <c r="A360" s="633" t="s">
        <v>567</v>
      </c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4"/>
      <c r="P360" s="634"/>
      <c r="Q360" s="634"/>
      <c r="R360" s="634"/>
      <c r="S360" s="634"/>
      <c r="T360" s="634"/>
      <c r="U360" s="634"/>
      <c r="V360" s="634"/>
      <c r="W360" s="634"/>
      <c r="X360" s="634"/>
      <c r="Y360" s="634"/>
      <c r="Z360" s="634"/>
      <c r="AA360" s="52"/>
      <c r="AB360" s="52"/>
      <c r="AC360" s="52"/>
    </row>
    <row r="361" spans="1:68" ht="16.5" customHeight="1" x14ac:dyDescent="0.25">
      <c r="A361" s="673" t="s">
        <v>568</v>
      </c>
      <c r="B361" s="623"/>
      <c r="C361" s="623"/>
      <c r="D361" s="623"/>
      <c r="E361" s="623"/>
      <c r="F361" s="623"/>
      <c r="G361" s="623"/>
      <c r="H361" s="623"/>
      <c r="I361" s="623"/>
      <c r="J361" s="623"/>
      <c r="K361" s="623"/>
      <c r="L361" s="623"/>
      <c r="M361" s="623"/>
      <c r="N361" s="623"/>
      <c r="O361" s="623"/>
      <c r="P361" s="623"/>
      <c r="Q361" s="623"/>
      <c r="R361" s="623"/>
      <c r="S361" s="623"/>
      <c r="T361" s="623"/>
      <c r="U361" s="623"/>
      <c r="V361" s="623"/>
      <c r="W361" s="623"/>
      <c r="X361" s="623"/>
      <c r="Y361" s="623"/>
      <c r="Z361" s="623"/>
      <c r="AA361" s="62"/>
      <c r="AB361" s="62"/>
      <c r="AC361" s="62"/>
    </row>
    <row r="362" spans="1:68" ht="14.25" customHeight="1" x14ac:dyDescent="0.25">
      <c r="A362" s="622" t="s">
        <v>95</v>
      </c>
      <c r="B362" s="623"/>
      <c r="C362" s="623"/>
      <c r="D362" s="623"/>
      <c r="E362" s="623"/>
      <c r="F362" s="623"/>
      <c r="G362" s="623"/>
      <c r="H362" s="623"/>
      <c r="I362" s="623"/>
      <c r="J362" s="623"/>
      <c r="K362" s="623"/>
      <c r="L362" s="623"/>
      <c r="M362" s="623"/>
      <c r="N362" s="623"/>
      <c r="O362" s="623"/>
      <c r="P362" s="623"/>
      <c r="Q362" s="623"/>
      <c r="R362" s="623"/>
      <c r="S362" s="623"/>
      <c r="T362" s="623"/>
      <c r="U362" s="623"/>
      <c r="V362" s="623"/>
      <c r="W362" s="623"/>
      <c r="X362" s="623"/>
      <c r="Y362" s="623"/>
      <c r="Z362" s="623"/>
      <c r="AA362" s="63"/>
      <c r="AB362" s="63"/>
      <c r="AC362" s="63"/>
    </row>
    <row r="363" spans="1:68" ht="37.5" customHeight="1" x14ac:dyDescent="0.25">
      <c r="A363" s="60" t="s">
        <v>569</v>
      </c>
      <c r="B363" s="60" t="s">
        <v>570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9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5"/>
      <c r="R363" s="625"/>
      <c r="S363" s="625"/>
      <c r="T363" s="626"/>
      <c r="U363" s="37"/>
      <c r="V363" s="37"/>
      <c r="W363" s="38" t="s">
        <v>68</v>
      </c>
      <c r="X363" s="56">
        <v>700</v>
      </c>
      <c r="Y363" s="53">
        <f t="shared" ref="Y363:Y369" si="57">IFERROR(IF(X363="",0,CEILING((X363/$H363),1)*$H363),"")</f>
        <v>705</v>
      </c>
      <c r="Z363" s="39">
        <f>IFERROR(IF(Y363=0,"",ROUNDUP(Y363/H363,0)*0.02175),"")</f>
        <v>1.0222499999999999</v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722.4</v>
      </c>
      <c r="BN363" s="75">
        <f t="shared" ref="BN363:BN369" si="59">IFERROR(Y363*I363/H363,"0")</f>
        <v>727.56</v>
      </c>
      <c r="BO363" s="75">
        <f t="shared" ref="BO363:BO369" si="60">IFERROR(1/J363*(X363/H363),"0")</f>
        <v>0.9722222222222221</v>
      </c>
      <c r="BP363" s="75">
        <f t="shared" ref="BP363:BP369" si="61">IFERROR(1/J363*(Y363/H363),"0")</f>
        <v>0.97916666666666663</v>
      </c>
    </row>
    <row r="364" spans="1:68" ht="27" customHeight="1" x14ac:dyDescent="0.25">
      <c r="A364" s="60" t="s">
        <v>572</v>
      </c>
      <c r="B364" s="60" t="s">
        <v>573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9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5"/>
      <c r="R364" s="625"/>
      <c r="S364" s="625"/>
      <c r="T364" s="626"/>
      <c r="U364" s="37"/>
      <c r="V364" s="37"/>
      <c r="W364" s="38" t="s">
        <v>68</v>
      </c>
      <c r="X364" s="56">
        <v>100</v>
      </c>
      <c r="Y364" s="53">
        <f t="shared" si="57"/>
        <v>105</v>
      </c>
      <c r="Z364" s="39">
        <f>IFERROR(IF(Y364=0,"",ROUNDUP(Y364/H364,0)*0.02175),"")</f>
        <v>0.15225</v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103.2</v>
      </c>
      <c r="BN364" s="75">
        <f t="shared" si="59"/>
        <v>108.36</v>
      </c>
      <c r="BO364" s="75">
        <f t="shared" si="60"/>
        <v>0.1388888888888889</v>
      </c>
      <c r="BP364" s="75">
        <f t="shared" si="61"/>
        <v>0.14583333333333331</v>
      </c>
    </row>
    <row r="365" spans="1:68" ht="37.5" customHeight="1" x14ac:dyDescent="0.25">
      <c r="A365" s="60" t="s">
        <v>575</v>
      </c>
      <c r="B365" s="60" t="s">
        <v>576</v>
      </c>
      <c r="C365" s="34">
        <v>4301011867</v>
      </c>
      <c r="D365" s="617">
        <v>4680115884830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9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5"/>
      <c r="R365" s="625"/>
      <c r="S365" s="625"/>
      <c r="T365" s="626"/>
      <c r="U365" s="37"/>
      <c r="V365" s="37"/>
      <c r="W365" s="38" t="s">
        <v>68</v>
      </c>
      <c r="X365" s="56">
        <v>500</v>
      </c>
      <c r="Y365" s="53">
        <f t="shared" si="57"/>
        <v>510</v>
      </c>
      <c r="Z365" s="39">
        <f>IFERROR(IF(Y365=0,"",ROUNDUP(Y365/H365,0)*0.02175),"")</f>
        <v>0.73949999999999994</v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516</v>
      </c>
      <c r="BN365" s="75">
        <f t="shared" si="59"/>
        <v>526.32000000000005</v>
      </c>
      <c r="BO365" s="75">
        <f t="shared" si="60"/>
        <v>0.69444444444444442</v>
      </c>
      <c r="BP365" s="75">
        <f t="shared" si="61"/>
        <v>0.70833333333333326</v>
      </c>
    </row>
    <row r="366" spans="1:68" ht="27" customHeight="1" x14ac:dyDescent="0.25">
      <c r="A366" s="60" t="s">
        <v>578</v>
      </c>
      <c r="B366" s="60" t="s">
        <v>579</v>
      </c>
      <c r="C366" s="34">
        <v>4301011832</v>
      </c>
      <c r="D366" s="617">
        <v>4607091383997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5"/>
      <c r="R366" s="625"/>
      <c r="S366" s="625"/>
      <c r="T366" s="626"/>
      <c r="U366" s="37"/>
      <c r="V366" s="37"/>
      <c r="W366" s="38" t="s">
        <v>68</v>
      </c>
      <c r="X366" s="56">
        <v>150</v>
      </c>
      <c r="Y366" s="53">
        <f t="shared" si="57"/>
        <v>150</v>
      </c>
      <c r="Z366" s="39">
        <f>IFERROR(IF(Y366=0,"",ROUNDUP(Y366/H366,0)*0.02175),"")</f>
        <v>0.21749999999999997</v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154.80000000000001</v>
      </c>
      <c r="BN366" s="75">
        <f t="shared" si="59"/>
        <v>154.80000000000001</v>
      </c>
      <c r="BO366" s="75">
        <f t="shared" si="60"/>
        <v>0.20833333333333331</v>
      </c>
      <c r="BP366" s="75">
        <f t="shared" si="61"/>
        <v>0.20833333333333331</v>
      </c>
    </row>
    <row r="367" spans="1:68" ht="27" customHeight="1" x14ac:dyDescent="0.25">
      <c r="A367" s="60" t="s">
        <v>581</v>
      </c>
      <c r="B367" s="60" t="s">
        <v>582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5"/>
      <c r="R367" s="625"/>
      <c r="S367" s="625"/>
      <c r="T367" s="626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584</v>
      </c>
      <c r="B368" s="60" t="s">
        <v>585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5"/>
      <c r="R368" s="625"/>
      <c r="S368" s="625"/>
      <c r="T368" s="626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586</v>
      </c>
      <c r="B369" s="60" t="s">
        <v>587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9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5"/>
      <c r="R369" s="625"/>
      <c r="S369" s="625"/>
      <c r="T369" s="626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29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30"/>
      <c r="P370" s="619" t="s">
        <v>85</v>
      </c>
      <c r="Q370" s="620"/>
      <c r="R370" s="620"/>
      <c r="S370" s="620"/>
      <c r="T370" s="620"/>
      <c r="U370" s="620"/>
      <c r="V370" s="621"/>
      <c r="W370" s="40" t="s">
        <v>86</v>
      </c>
      <c r="X370" s="41">
        <f>IFERROR(X363/H363,"0")+IFERROR(X364/H364,"0")+IFERROR(X365/H365,"0")+IFERROR(X366/H366,"0")+IFERROR(X367/H367,"0")+IFERROR(X368/H368,"0")+IFERROR(X369/H369,"0")</f>
        <v>96.666666666666657</v>
      </c>
      <c r="Y370" s="41">
        <f>IFERROR(Y363/H363,"0")+IFERROR(Y364/H364,"0")+IFERROR(Y365/H365,"0")+IFERROR(Y366/H366,"0")+IFERROR(Y367/H367,"0")+IFERROR(Y368/H368,"0")+IFERROR(Y369/H369,"0")</f>
        <v>98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2.1314999999999995</v>
      </c>
      <c r="AA370" s="64"/>
      <c r="AB370" s="64"/>
      <c r="AC370" s="64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30"/>
      <c r="P371" s="619" t="s">
        <v>85</v>
      </c>
      <c r="Q371" s="620"/>
      <c r="R371" s="620"/>
      <c r="S371" s="620"/>
      <c r="T371" s="620"/>
      <c r="U371" s="620"/>
      <c r="V371" s="621"/>
      <c r="W371" s="40" t="s">
        <v>68</v>
      </c>
      <c r="X371" s="41">
        <f>IFERROR(SUM(X363:X369),"0")</f>
        <v>1450</v>
      </c>
      <c r="Y371" s="41">
        <f>IFERROR(SUM(Y363:Y369),"0")</f>
        <v>1470</v>
      </c>
      <c r="Z371" s="40"/>
      <c r="AA371" s="64"/>
      <c r="AB371" s="64"/>
      <c r="AC371" s="64"/>
    </row>
    <row r="372" spans="1:68" ht="14.25" customHeight="1" x14ac:dyDescent="0.25">
      <c r="A372" s="622" t="s">
        <v>132</v>
      </c>
      <c r="B372" s="623"/>
      <c r="C372" s="623"/>
      <c r="D372" s="623"/>
      <c r="E372" s="623"/>
      <c r="F372" s="623"/>
      <c r="G372" s="623"/>
      <c r="H372" s="623"/>
      <c r="I372" s="623"/>
      <c r="J372" s="623"/>
      <c r="K372" s="623"/>
      <c r="L372" s="623"/>
      <c r="M372" s="623"/>
      <c r="N372" s="623"/>
      <c r="O372" s="623"/>
      <c r="P372" s="623"/>
      <c r="Q372" s="623"/>
      <c r="R372" s="623"/>
      <c r="S372" s="623"/>
      <c r="T372" s="623"/>
      <c r="U372" s="623"/>
      <c r="V372" s="623"/>
      <c r="W372" s="623"/>
      <c r="X372" s="623"/>
      <c r="Y372" s="623"/>
      <c r="Z372" s="623"/>
      <c r="AA372" s="63"/>
      <c r="AB372" s="63"/>
      <c r="AC372" s="63"/>
    </row>
    <row r="373" spans="1:68" ht="27" customHeight="1" x14ac:dyDescent="0.25">
      <c r="A373" s="60" t="s">
        <v>588</v>
      </c>
      <c r="B373" s="60" t="s">
        <v>589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9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5"/>
      <c r="R373" s="625"/>
      <c r="S373" s="625"/>
      <c r="T373" s="626"/>
      <c r="U373" s="37"/>
      <c r="V373" s="37"/>
      <c r="W373" s="38" t="s">
        <v>68</v>
      </c>
      <c r="X373" s="56">
        <v>600</v>
      </c>
      <c r="Y373" s="53">
        <f>IFERROR(IF(X373="",0,CEILING((X373/$H373),1)*$H373),"")</f>
        <v>600</v>
      </c>
      <c r="Z373" s="39">
        <f>IFERROR(IF(Y373=0,"",ROUNDUP(Y373/H373,0)*0.02175),"")</f>
        <v>0.86999999999999988</v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619.20000000000005</v>
      </c>
      <c r="BN373" s="75">
        <f>IFERROR(Y373*I373/H373,"0")</f>
        <v>619.20000000000005</v>
      </c>
      <c r="BO373" s="75">
        <f>IFERROR(1/J373*(X373/H373),"0")</f>
        <v>0.83333333333333326</v>
      </c>
      <c r="BP373" s="75">
        <f>IFERROR(1/J373*(Y373/H373),"0")</f>
        <v>0.83333333333333326</v>
      </c>
    </row>
    <row r="374" spans="1:68" ht="16.5" customHeight="1" x14ac:dyDescent="0.25">
      <c r="A374" s="60" t="s">
        <v>591</v>
      </c>
      <c r="B374" s="60" t="s">
        <v>592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7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5"/>
      <c r="R374" s="625"/>
      <c r="S374" s="625"/>
      <c r="T374" s="626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29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30"/>
      <c r="P375" s="619" t="s">
        <v>85</v>
      </c>
      <c r="Q375" s="620"/>
      <c r="R375" s="620"/>
      <c r="S375" s="620"/>
      <c r="T375" s="620"/>
      <c r="U375" s="620"/>
      <c r="V375" s="621"/>
      <c r="W375" s="40" t="s">
        <v>86</v>
      </c>
      <c r="X375" s="41">
        <f>IFERROR(X373/H373,"0")+IFERROR(X374/H374,"0")</f>
        <v>40</v>
      </c>
      <c r="Y375" s="41">
        <f>IFERROR(Y373/H373,"0")+IFERROR(Y374/H374,"0")</f>
        <v>40</v>
      </c>
      <c r="Z375" s="41">
        <f>IFERROR(IF(Z373="",0,Z373),"0")+IFERROR(IF(Z374="",0,Z374),"0")</f>
        <v>0.86999999999999988</v>
      </c>
      <c r="AA375" s="64"/>
      <c r="AB375" s="64"/>
      <c r="AC375" s="64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30"/>
      <c r="P376" s="619" t="s">
        <v>85</v>
      </c>
      <c r="Q376" s="620"/>
      <c r="R376" s="620"/>
      <c r="S376" s="620"/>
      <c r="T376" s="620"/>
      <c r="U376" s="620"/>
      <c r="V376" s="621"/>
      <c r="W376" s="40" t="s">
        <v>68</v>
      </c>
      <c r="X376" s="41">
        <f>IFERROR(SUM(X373:X374),"0")</f>
        <v>600</v>
      </c>
      <c r="Y376" s="41">
        <f>IFERROR(SUM(Y373:Y374),"0")</f>
        <v>600</v>
      </c>
      <c r="Z376" s="40"/>
      <c r="AA376" s="64"/>
      <c r="AB376" s="64"/>
      <c r="AC376" s="64"/>
    </row>
    <row r="377" spans="1:68" ht="14.25" customHeight="1" x14ac:dyDescent="0.25">
      <c r="A377" s="622" t="s">
        <v>63</v>
      </c>
      <c r="B377" s="623"/>
      <c r="C377" s="623"/>
      <c r="D377" s="623"/>
      <c r="E377" s="623"/>
      <c r="F377" s="623"/>
      <c r="G377" s="623"/>
      <c r="H377" s="623"/>
      <c r="I377" s="623"/>
      <c r="J377" s="623"/>
      <c r="K377" s="623"/>
      <c r="L377" s="623"/>
      <c r="M377" s="623"/>
      <c r="N377" s="623"/>
      <c r="O377" s="623"/>
      <c r="P377" s="623"/>
      <c r="Q377" s="623"/>
      <c r="R377" s="623"/>
      <c r="S377" s="623"/>
      <c r="T377" s="623"/>
      <c r="U377" s="623"/>
      <c r="V377" s="623"/>
      <c r="W377" s="623"/>
      <c r="X377" s="623"/>
      <c r="Y377" s="623"/>
      <c r="Z377" s="623"/>
      <c r="AA377" s="63"/>
      <c r="AB377" s="63"/>
      <c r="AC377" s="63"/>
    </row>
    <row r="378" spans="1:68" ht="27" customHeight="1" x14ac:dyDescent="0.25">
      <c r="A378" s="60" t="s">
        <v>593</v>
      </c>
      <c r="B378" s="60" t="s">
        <v>594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5"/>
      <c r="R378" s="625"/>
      <c r="S378" s="625"/>
      <c r="T378" s="626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596</v>
      </c>
      <c r="B379" s="60" t="s">
        <v>597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6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5"/>
      <c r="R379" s="625"/>
      <c r="S379" s="625"/>
      <c r="T379" s="626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629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30"/>
      <c r="P380" s="619" t="s">
        <v>85</v>
      </c>
      <c r="Q380" s="620"/>
      <c r="R380" s="620"/>
      <c r="S380" s="620"/>
      <c r="T380" s="620"/>
      <c r="U380" s="620"/>
      <c r="V380" s="621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30"/>
      <c r="P381" s="619" t="s">
        <v>85</v>
      </c>
      <c r="Q381" s="620"/>
      <c r="R381" s="620"/>
      <c r="S381" s="620"/>
      <c r="T381" s="620"/>
      <c r="U381" s="620"/>
      <c r="V381" s="621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customHeight="1" x14ac:dyDescent="0.25">
      <c r="A382" s="622" t="s">
        <v>169</v>
      </c>
      <c r="B382" s="623"/>
      <c r="C382" s="623"/>
      <c r="D382" s="623"/>
      <c r="E382" s="623"/>
      <c r="F382" s="623"/>
      <c r="G382" s="623"/>
      <c r="H382" s="623"/>
      <c r="I382" s="623"/>
      <c r="J382" s="623"/>
      <c r="K382" s="623"/>
      <c r="L382" s="623"/>
      <c r="M382" s="623"/>
      <c r="N382" s="623"/>
      <c r="O382" s="623"/>
      <c r="P382" s="623"/>
      <c r="Q382" s="623"/>
      <c r="R382" s="623"/>
      <c r="S382" s="623"/>
      <c r="T382" s="623"/>
      <c r="U382" s="623"/>
      <c r="V382" s="623"/>
      <c r="W382" s="623"/>
      <c r="X382" s="623"/>
      <c r="Y382" s="623"/>
      <c r="Z382" s="623"/>
      <c r="AA382" s="63"/>
      <c r="AB382" s="63"/>
      <c r="AC382" s="63"/>
    </row>
    <row r="383" spans="1:68" ht="27" customHeight="1" x14ac:dyDescent="0.25">
      <c r="A383" s="60" t="s">
        <v>599</v>
      </c>
      <c r="B383" s="60" t="s">
        <v>600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9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5"/>
      <c r="R383" s="625"/>
      <c r="S383" s="625"/>
      <c r="T383" s="626"/>
      <c r="U383" s="37"/>
      <c r="V383" s="37"/>
      <c r="W383" s="38" t="s">
        <v>68</v>
      </c>
      <c r="X383" s="56">
        <v>150</v>
      </c>
      <c r="Y383" s="53">
        <f>IFERROR(IF(X383="",0,CEILING((X383/$H383),1)*$H383),"")</f>
        <v>153</v>
      </c>
      <c r="Z383" s="39">
        <f>IFERROR(IF(Y383=0,"",ROUNDUP(Y383/H383,0)*0.01898),"")</f>
        <v>0.32266</v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158.64999999999998</v>
      </c>
      <c r="BN383" s="75">
        <f>IFERROR(Y383*I383/H383,"0")</f>
        <v>161.82299999999998</v>
      </c>
      <c r="BO383" s="75">
        <f>IFERROR(1/J383*(X383/H383),"0")</f>
        <v>0.26041666666666669</v>
      </c>
      <c r="BP383" s="75">
        <f>IFERROR(1/J383*(Y383/H383),"0")</f>
        <v>0.265625</v>
      </c>
    </row>
    <row r="384" spans="1:68" x14ac:dyDescent="0.2">
      <c r="A384" s="629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30"/>
      <c r="P384" s="619" t="s">
        <v>85</v>
      </c>
      <c r="Q384" s="620"/>
      <c r="R384" s="620"/>
      <c r="S384" s="620"/>
      <c r="T384" s="620"/>
      <c r="U384" s="620"/>
      <c r="V384" s="621"/>
      <c r="W384" s="40" t="s">
        <v>86</v>
      </c>
      <c r="X384" s="41">
        <f>IFERROR(X383/H383,"0")</f>
        <v>16.666666666666668</v>
      </c>
      <c r="Y384" s="41">
        <f>IFERROR(Y383/H383,"0")</f>
        <v>17</v>
      </c>
      <c r="Z384" s="41">
        <f>IFERROR(IF(Z383="",0,Z383),"0")</f>
        <v>0.32266</v>
      </c>
      <c r="AA384" s="64"/>
      <c r="AB384" s="64"/>
      <c r="AC384" s="64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30"/>
      <c r="P385" s="619" t="s">
        <v>85</v>
      </c>
      <c r="Q385" s="620"/>
      <c r="R385" s="620"/>
      <c r="S385" s="620"/>
      <c r="T385" s="620"/>
      <c r="U385" s="620"/>
      <c r="V385" s="621"/>
      <c r="W385" s="40" t="s">
        <v>68</v>
      </c>
      <c r="X385" s="41">
        <f>IFERROR(SUM(X383:X383),"0")</f>
        <v>150</v>
      </c>
      <c r="Y385" s="41">
        <f>IFERROR(SUM(Y383:Y383),"0")</f>
        <v>153</v>
      </c>
      <c r="Z385" s="40"/>
      <c r="AA385" s="64"/>
      <c r="AB385" s="64"/>
      <c r="AC385" s="64"/>
    </row>
    <row r="386" spans="1:68" ht="16.5" customHeight="1" x14ac:dyDescent="0.25">
      <c r="A386" s="673" t="s">
        <v>602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2"/>
      <c r="AB386" s="62"/>
      <c r="AC386" s="62"/>
    </row>
    <row r="387" spans="1:68" ht="14.25" customHeight="1" x14ac:dyDescent="0.25">
      <c r="A387" s="622" t="s">
        <v>95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3"/>
      <c r="AB387" s="63"/>
      <c r="AC387" s="63"/>
    </row>
    <row r="388" spans="1:68" ht="37.5" customHeight="1" x14ac:dyDescent="0.25">
      <c r="A388" s="60" t="s">
        <v>603</v>
      </c>
      <c r="B388" s="60" t="s">
        <v>604</v>
      </c>
      <c r="C388" s="34">
        <v>4301011873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5"/>
      <c r="R388" s="625"/>
      <c r="S388" s="625"/>
      <c r="T388" s="626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603</v>
      </c>
      <c r="B389" s="60" t="s">
        <v>606</v>
      </c>
      <c r="C389" s="34">
        <v>4301011483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6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5"/>
      <c r="R389" s="625"/>
      <c r="S389" s="625"/>
      <c r="T389" s="626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608</v>
      </c>
      <c r="B390" s="60" t="s">
        <v>609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5"/>
      <c r="R390" s="625"/>
      <c r="S390" s="625"/>
      <c r="T390" s="626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611</v>
      </c>
      <c r="B391" s="60" t="s">
        <v>612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6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5"/>
      <c r="R391" s="625"/>
      <c r="S391" s="625"/>
      <c r="T391" s="626"/>
      <c r="U391" s="37"/>
      <c r="V391" s="37"/>
      <c r="W391" s="38" t="s">
        <v>68</v>
      </c>
      <c r="X391" s="56">
        <v>300</v>
      </c>
      <c r="Y391" s="53">
        <f>IFERROR(IF(X391="",0,CEILING((X391/$H391),1)*$H391),"")</f>
        <v>300</v>
      </c>
      <c r="Z391" s="39">
        <f>IFERROR(IF(Y391=0,"",ROUNDUP(Y391/H391,0)*0.01898),"")</f>
        <v>0.47450000000000003</v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310.875</v>
      </c>
      <c r="BN391" s="75">
        <f>IFERROR(Y391*I391/H391,"0")</f>
        <v>310.875</v>
      </c>
      <c r="BO391" s="75">
        <f>IFERROR(1/J391*(X391/H391),"0")</f>
        <v>0.390625</v>
      </c>
      <c r="BP391" s="75">
        <f>IFERROR(1/J391*(Y391/H391),"0")</f>
        <v>0.390625</v>
      </c>
    </row>
    <row r="392" spans="1:68" ht="37.5" customHeight="1" x14ac:dyDescent="0.25">
      <c r="A392" s="60" t="s">
        <v>613</v>
      </c>
      <c r="B392" s="60" t="s">
        <v>614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6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5"/>
      <c r="R392" s="625"/>
      <c r="S392" s="625"/>
      <c r="T392" s="626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629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30"/>
      <c r="P393" s="619" t="s">
        <v>85</v>
      </c>
      <c r="Q393" s="620"/>
      <c r="R393" s="620"/>
      <c r="S393" s="620"/>
      <c r="T393" s="620"/>
      <c r="U393" s="620"/>
      <c r="V393" s="621"/>
      <c r="W393" s="40" t="s">
        <v>86</v>
      </c>
      <c r="X393" s="41">
        <f>IFERROR(X388/H388,"0")+IFERROR(X389/H389,"0")+IFERROR(X390/H390,"0")+IFERROR(X391/H391,"0")+IFERROR(X392/H392,"0")</f>
        <v>25</v>
      </c>
      <c r="Y393" s="41">
        <f>IFERROR(Y388/H388,"0")+IFERROR(Y389/H389,"0")+IFERROR(Y390/H390,"0")+IFERROR(Y391/H391,"0")+IFERROR(Y392/H392,"0")</f>
        <v>25</v>
      </c>
      <c r="Z393" s="41">
        <f>IFERROR(IF(Z388="",0,Z388),"0")+IFERROR(IF(Z389="",0,Z389),"0")+IFERROR(IF(Z390="",0,Z390),"0")+IFERROR(IF(Z391="",0,Z391),"0")+IFERROR(IF(Z392="",0,Z392),"0")</f>
        <v>0.47450000000000003</v>
      </c>
      <c r="AA393" s="64"/>
      <c r="AB393" s="64"/>
      <c r="AC393" s="64"/>
    </row>
    <row r="394" spans="1:68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30"/>
      <c r="P394" s="619" t="s">
        <v>85</v>
      </c>
      <c r="Q394" s="620"/>
      <c r="R394" s="620"/>
      <c r="S394" s="620"/>
      <c r="T394" s="620"/>
      <c r="U394" s="620"/>
      <c r="V394" s="621"/>
      <c r="W394" s="40" t="s">
        <v>68</v>
      </c>
      <c r="X394" s="41">
        <f>IFERROR(SUM(X388:X392),"0")</f>
        <v>300</v>
      </c>
      <c r="Y394" s="41">
        <f>IFERROR(SUM(Y388:Y392),"0")</f>
        <v>300</v>
      </c>
      <c r="Z394" s="40"/>
      <c r="AA394" s="64"/>
      <c r="AB394" s="64"/>
      <c r="AC394" s="64"/>
    </row>
    <row r="395" spans="1:68" ht="14.25" customHeight="1" x14ac:dyDescent="0.25">
      <c r="A395" s="622" t="s">
        <v>143</v>
      </c>
      <c r="B395" s="623"/>
      <c r="C395" s="623"/>
      <c r="D395" s="623"/>
      <c r="E395" s="623"/>
      <c r="F395" s="623"/>
      <c r="G395" s="623"/>
      <c r="H395" s="623"/>
      <c r="I395" s="623"/>
      <c r="J395" s="623"/>
      <c r="K395" s="623"/>
      <c r="L395" s="623"/>
      <c r="M395" s="623"/>
      <c r="N395" s="623"/>
      <c r="O395" s="623"/>
      <c r="P395" s="623"/>
      <c r="Q395" s="623"/>
      <c r="R395" s="623"/>
      <c r="S395" s="623"/>
      <c r="T395" s="623"/>
      <c r="U395" s="623"/>
      <c r="V395" s="623"/>
      <c r="W395" s="623"/>
      <c r="X395" s="623"/>
      <c r="Y395" s="623"/>
      <c r="Z395" s="623"/>
      <c r="AA395" s="63"/>
      <c r="AB395" s="63"/>
      <c r="AC395" s="63"/>
    </row>
    <row r="396" spans="1:68" ht="27" customHeight="1" x14ac:dyDescent="0.25">
      <c r="A396" s="60" t="s">
        <v>615</v>
      </c>
      <c r="B396" s="60" t="s">
        <v>616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8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5"/>
      <c r="R396" s="625"/>
      <c r="S396" s="625"/>
      <c r="T396" s="626"/>
      <c r="U396" s="37"/>
      <c r="V396" s="37"/>
      <c r="W396" s="38" t="s">
        <v>68</v>
      </c>
      <c r="X396" s="56">
        <v>50</v>
      </c>
      <c r="Y396" s="53">
        <f>IFERROR(IF(X396="",0,CEILING((X396/$H396),1)*$H396),"")</f>
        <v>52.56</v>
      </c>
      <c r="Z396" s="39">
        <f>IFERROR(IF(Y396=0,"",ROUNDUP(Y396/H396,0)*0.00902),"")</f>
        <v>0.10824</v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53.082191780821923</v>
      </c>
      <c r="BN396" s="75">
        <f>IFERROR(Y396*I396/H396,"0")</f>
        <v>55.800000000000004</v>
      </c>
      <c r="BO396" s="75">
        <f>IFERROR(1/J396*(X396/H396),"0")</f>
        <v>8.6481250864812509E-2</v>
      </c>
      <c r="BP396" s="75">
        <f>IFERROR(1/J396*(Y396/H396),"0")</f>
        <v>9.0909090909090912E-2</v>
      </c>
    </row>
    <row r="397" spans="1:68" x14ac:dyDescent="0.2">
      <c r="A397" s="629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30"/>
      <c r="P397" s="619" t="s">
        <v>85</v>
      </c>
      <c r="Q397" s="620"/>
      <c r="R397" s="620"/>
      <c r="S397" s="620"/>
      <c r="T397" s="620"/>
      <c r="U397" s="620"/>
      <c r="V397" s="621"/>
      <c r="W397" s="40" t="s">
        <v>86</v>
      </c>
      <c r="X397" s="41">
        <f>IFERROR(X396/H396,"0")</f>
        <v>11.415525114155251</v>
      </c>
      <c r="Y397" s="41">
        <f>IFERROR(Y396/H396,"0")</f>
        <v>12</v>
      </c>
      <c r="Z397" s="41">
        <f>IFERROR(IF(Z396="",0,Z396),"0")</f>
        <v>0.10824</v>
      </c>
      <c r="AA397" s="64"/>
      <c r="AB397" s="64"/>
      <c r="AC397" s="64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30"/>
      <c r="P398" s="619" t="s">
        <v>85</v>
      </c>
      <c r="Q398" s="620"/>
      <c r="R398" s="620"/>
      <c r="S398" s="620"/>
      <c r="T398" s="620"/>
      <c r="U398" s="620"/>
      <c r="V398" s="621"/>
      <c r="W398" s="40" t="s">
        <v>68</v>
      </c>
      <c r="X398" s="41">
        <f>IFERROR(SUM(X396:X396),"0")</f>
        <v>50</v>
      </c>
      <c r="Y398" s="41">
        <f>IFERROR(SUM(Y396:Y396),"0")</f>
        <v>52.56</v>
      </c>
      <c r="Z398" s="40"/>
      <c r="AA398" s="64"/>
      <c r="AB398" s="64"/>
      <c r="AC398" s="64"/>
    </row>
    <row r="399" spans="1:68" ht="14.25" customHeight="1" x14ac:dyDescent="0.25">
      <c r="A399" s="622" t="s">
        <v>63</v>
      </c>
      <c r="B399" s="623"/>
      <c r="C399" s="623"/>
      <c r="D399" s="623"/>
      <c r="E399" s="623"/>
      <c r="F399" s="623"/>
      <c r="G399" s="623"/>
      <c r="H399" s="623"/>
      <c r="I399" s="623"/>
      <c r="J399" s="623"/>
      <c r="K399" s="623"/>
      <c r="L399" s="623"/>
      <c r="M399" s="623"/>
      <c r="N399" s="623"/>
      <c r="O399" s="623"/>
      <c r="P399" s="623"/>
      <c r="Q399" s="623"/>
      <c r="R399" s="623"/>
      <c r="S399" s="623"/>
      <c r="T399" s="623"/>
      <c r="U399" s="623"/>
      <c r="V399" s="623"/>
      <c r="W399" s="623"/>
      <c r="X399" s="623"/>
      <c r="Y399" s="623"/>
      <c r="Z399" s="623"/>
      <c r="AA399" s="63"/>
      <c r="AB399" s="63"/>
      <c r="AC399" s="63"/>
    </row>
    <row r="400" spans="1:68" ht="27" customHeight="1" x14ac:dyDescent="0.25">
      <c r="A400" s="60" t="s">
        <v>618</v>
      </c>
      <c r="B400" s="60" t="s">
        <v>619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5"/>
      <c r="R400" s="625"/>
      <c r="S400" s="625"/>
      <c r="T400" s="626"/>
      <c r="U400" s="37"/>
      <c r="V400" s="37"/>
      <c r="W400" s="38" t="s">
        <v>68</v>
      </c>
      <c r="X400" s="56">
        <v>800</v>
      </c>
      <c r="Y400" s="53">
        <f>IFERROR(IF(X400="",0,CEILING((X400/$H400),1)*$H400),"")</f>
        <v>801</v>
      </c>
      <c r="Z400" s="39">
        <f>IFERROR(IF(Y400=0,"",ROUNDUP(Y400/H400,0)*0.01898),"")</f>
        <v>1.6892199999999999</v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846.13333333333333</v>
      </c>
      <c r="BN400" s="75">
        <f>IFERROR(Y400*I400/H400,"0")</f>
        <v>847.19100000000003</v>
      </c>
      <c r="BO400" s="75">
        <f>IFERROR(1/J400*(X400/H400),"0")</f>
        <v>1.3888888888888888</v>
      </c>
      <c r="BP400" s="75">
        <f>IFERROR(1/J400*(Y400/H400),"0")</f>
        <v>1.390625</v>
      </c>
    </row>
    <row r="401" spans="1:68" ht="37.5" customHeight="1" x14ac:dyDescent="0.25">
      <c r="A401" s="60" t="s">
        <v>621</v>
      </c>
      <c r="B401" s="60" t="s">
        <v>622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71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5"/>
      <c r="R401" s="625"/>
      <c r="S401" s="625"/>
      <c r="T401" s="626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624</v>
      </c>
      <c r="B402" s="60" t="s">
        <v>625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5"/>
      <c r="R402" s="625"/>
      <c r="S402" s="625"/>
      <c r="T402" s="626"/>
      <c r="U402" s="37"/>
      <c r="V402" s="37"/>
      <c r="W402" s="38" t="s">
        <v>68</v>
      </c>
      <c r="X402" s="56">
        <v>400</v>
      </c>
      <c r="Y402" s="53">
        <f>IFERROR(IF(X402="",0,CEILING((X402/$H402),1)*$H402),"")</f>
        <v>400.8</v>
      </c>
      <c r="Z402" s="39">
        <f>IFERROR(IF(Y402=0,"",ROUNDUP(Y402/H402,0)*0.00651),"")</f>
        <v>1.08717</v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444.00000000000006</v>
      </c>
      <c r="BN402" s="75">
        <f>IFERROR(Y402*I402/H402,"0")</f>
        <v>444.88800000000009</v>
      </c>
      <c r="BO402" s="75">
        <f>IFERROR(1/J402*(X402/H402),"0")</f>
        <v>0.91575091575091594</v>
      </c>
      <c r="BP402" s="75">
        <f>IFERROR(1/J402*(Y402/H402),"0")</f>
        <v>0.91758241758241765</v>
      </c>
    </row>
    <row r="403" spans="1:68" ht="27" customHeight="1" x14ac:dyDescent="0.25">
      <c r="A403" s="60" t="s">
        <v>626</v>
      </c>
      <c r="B403" s="60" t="s">
        <v>627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5"/>
      <c r="R403" s="625"/>
      <c r="S403" s="625"/>
      <c r="T403" s="626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29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30"/>
      <c r="P404" s="619" t="s">
        <v>85</v>
      </c>
      <c r="Q404" s="620"/>
      <c r="R404" s="620"/>
      <c r="S404" s="620"/>
      <c r="T404" s="620"/>
      <c r="U404" s="620"/>
      <c r="V404" s="621"/>
      <c r="W404" s="40" t="s">
        <v>86</v>
      </c>
      <c r="X404" s="41">
        <f>IFERROR(X400/H400,"0")+IFERROR(X401/H401,"0")+IFERROR(X402/H402,"0")+IFERROR(X403/H403,"0")</f>
        <v>255.55555555555557</v>
      </c>
      <c r="Y404" s="41">
        <f>IFERROR(Y400/H400,"0")+IFERROR(Y401/H401,"0")+IFERROR(Y402/H402,"0")+IFERROR(Y403/H403,"0")</f>
        <v>256</v>
      </c>
      <c r="Z404" s="41">
        <f>IFERROR(IF(Z400="",0,Z400),"0")+IFERROR(IF(Z401="",0,Z401),"0")+IFERROR(IF(Z402="",0,Z402),"0")+IFERROR(IF(Z403="",0,Z403),"0")</f>
        <v>2.7763900000000001</v>
      </c>
      <c r="AA404" s="64"/>
      <c r="AB404" s="64"/>
      <c r="AC404" s="64"/>
    </row>
    <row r="405" spans="1:68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30"/>
      <c r="P405" s="619" t="s">
        <v>85</v>
      </c>
      <c r="Q405" s="620"/>
      <c r="R405" s="620"/>
      <c r="S405" s="620"/>
      <c r="T405" s="620"/>
      <c r="U405" s="620"/>
      <c r="V405" s="621"/>
      <c r="W405" s="40" t="s">
        <v>68</v>
      </c>
      <c r="X405" s="41">
        <f>IFERROR(SUM(X400:X403),"0")</f>
        <v>1200</v>
      </c>
      <c r="Y405" s="41">
        <f>IFERROR(SUM(Y400:Y403),"0")</f>
        <v>1201.8</v>
      </c>
      <c r="Z405" s="40"/>
      <c r="AA405" s="64"/>
      <c r="AB405" s="64"/>
      <c r="AC405" s="64"/>
    </row>
    <row r="406" spans="1:68" ht="14.25" customHeight="1" x14ac:dyDescent="0.25">
      <c r="A406" s="622" t="s">
        <v>169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3"/>
      <c r="AB406" s="63"/>
      <c r="AC406" s="63"/>
    </row>
    <row r="407" spans="1:68" ht="27" customHeight="1" x14ac:dyDescent="0.25">
      <c r="A407" s="60" t="s">
        <v>629</v>
      </c>
      <c r="B407" s="60" t="s">
        <v>630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6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5"/>
      <c r="R407" s="625"/>
      <c r="S407" s="625"/>
      <c r="T407" s="626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9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30"/>
      <c r="P408" s="619" t="s">
        <v>85</v>
      </c>
      <c r="Q408" s="620"/>
      <c r="R408" s="620"/>
      <c r="S408" s="620"/>
      <c r="T408" s="620"/>
      <c r="U408" s="620"/>
      <c r="V408" s="621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30"/>
      <c r="P409" s="619" t="s">
        <v>85</v>
      </c>
      <c r="Q409" s="620"/>
      <c r="R409" s="620"/>
      <c r="S409" s="620"/>
      <c r="T409" s="620"/>
      <c r="U409" s="620"/>
      <c r="V409" s="621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customHeight="1" x14ac:dyDescent="0.2">
      <c r="A410" s="633" t="s">
        <v>632</v>
      </c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4"/>
      <c r="P410" s="634"/>
      <c r="Q410" s="634"/>
      <c r="R410" s="634"/>
      <c r="S410" s="634"/>
      <c r="T410" s="634"/>
      <c r="U410" s="634"/>
      <c r="V410" s="634"/>
      <c r="W410" s="634"/>
      <c r="X410" s="634"/>
      <c r="Y410" s="634"/>
      <c r="Z410" s="634"/>
      <c r="AA410" s="52"/>
      <c r="AB410" s="52"/>
      <c r="AC410" s="52"/>
    </row>
    <row r="411" spans="1:68" ht="16.5" customHeight="1" x14ac:dyDescent="0.25">
      <c r="A411" s="673" t="s">
        <v>633</v>
      </c>
      <c r="B411" s="623"/>
      <c r="C411" s="623"/>
      <c r="D411" s="623"/>
      <c r="E411" s="623"/>
      <c r="F411" s="623"/>
      <c r="G411" s="623"/>
      <c r="H411" s="623"/>
      <c r="I411" s="623"/>
      <c r="J411" s="623"/>
      <c r="K411" s="623"/>
      <c r="L411" s="623"/>
      <c r="M411" s="623"/>
      <c r="N411" s="623"/>
      <c r="O411" s="623"/>
      <c r="P411" s="623"/>
      <c r="Q411" s="623"/>
      <c r="R411" s="623"/>
      <c r="S411" s="623"/>
      <c r="T411" s="623"/>
      <c r="U411" s="623"/>
      <c r="V411" s="623"/>
      <c r="W411" s="623"/>
      <c r="X411" s="623"/>
      <c r="Y411" s="623"/>
      <c r="Z411" s="623"/>
      <c r="AA411" s="62"/>
      <c r="AB411" s="62"/>
      <c r="AC411" s="62"/>
    </row>
    <row r="412" spans="1:68" ht="14.25" customHeight="1" x14ac:dyDescent="0.25">
      <c r="A412" s="622" t="s">
        <v>143</v>
      </c>
      <c r="B412" s="623"/>
      <c r="C412" s="623"/>
      <c r="D412" s="623"/>
      <c r="E412" s="623"/>
      <c r="F412" s="623"/>
      <c r="G412" s="623"/>
      <c r="H412" s="623"/>
      <c r="I412" s="623"/>
      <c r="J412" s="623"/>
      <c r="K412" s="623"/>
      <c r="L412" s="623"/>
      <c r="M412" s="623"/>
      <c r="N412" s="623"/>
      <c r="O412" s="623"/>
      <c r="P412" s="623"/>
      <c r="Q412" s="623"/>
      <c r="R412" s="623"/>
      <c r="S412" s="623"/>
      <c r="T412" s="623"/>
      <c r="U412" s="623"/>
      <c r="V412" s="623"/>
      <c r="W412" s="623"/>
      <c r="X412" s="623"/>
      <c r="Y412" s="623"/>
      <c r="Z412" s="623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6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5"/>
      <c r="R413" s="625"/>
      <c r="S413" s="625"/>
      <c r="T413" s="626"/>
      <c r="U413" s="37"/>
      <c r="V413" s="37"/>
      <c r="W413" s="38" t="s">
        <v>68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customHeight="1" x14ac:dyDescent="0.25">
      <c r="A414" s="60" t="s">
        <v>637</v>
      </c>
      <c r="B414" s="60" t="s">
        <v>638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7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5"/>
      <c r="R414" s="625"/>
      <c r="S414" s="625"/>
      <c r="T414" s="626"/>
      <c r="U414" s="37"/>
      <c r="V414" s="37"/>
      <c r="W414" s="38" t="s">
        <v>68</v>
      </c>
      <c r="X414" s="56">
        <v>50</v>
      </c>
      <c r="Y414" s="53">
        <f t="shared" si="62"/>
        <v>54</v>
      </c>
      <c r="Z414" s="39">
        <f>IFERROR(IF(Y414=0,"",ROUNDUP(Y414/H414,0)*0.00902),"")</f>
        <v>9.0200000000000002E-2</v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51.944444444444443</v>
      </c>
      <c r="BN414" s="75">
        <f t="shared" si="64"/>
        <v>56.099999999999994</v>
      </c>
      <c r="BO414" s="75">
        <f t="shared" si="65"/>
        <v>7.0145903479236812E-2</v>
      </c>
      <c r="BP414" s="75">
        <f t="shared" si="66"/>
        <v>7.575757575757576E-2</v>
      </c>
    </row>
    <row r="415" spans="1:68" ht="27" customHeight="1" x14ac:dyDescent="0.25">
      <c r="A415" s="60" t="s">
        <v>637</v>
      </c>
      <c r="B415" s="60" t="s">
        <v>640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9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5"/>
      <c r="R415" s="625"/>
      <c r="S415" s="625"/>
      <c r="T415" s="626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641</v>
      </c>
      <c r="B416" s="60" t="s">
        <v>642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5"/>
      <c r="R416" s="625"/>
      <c r="S416" s="625"/>
      <c r="T416" s="626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9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5"/>
      <c r="R417" s="625"/>
      <c r="S417" s="625"/>
      <c r="T417" s="626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646</v>
      </c>
      <c r="B418" s="60" t="s">
        <v>647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5"/>
      <c r="R418" s="625"/>
      <c r="S418" s="625"/>
      <c r="T418" s="626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648</v>
      </c>
      <c r="B419" s="60" t="s">
        <v>649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5"/>
      <c r="R419" s="625"/>
      <c r="S419" s="625"/>
      <c r="T419" s="626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651</v>
      </c>
      <c r="B420" s="60" t="s">
        <v>652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9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5"/>
      <c r="R420" s="625"/>
      <c r="S420" s="625"/>
      <c r="T420" s="626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654</v>
      </c>
      <c r="B421" s="60" t="s">
        <v>655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5"/>
      <c r="R421" s="625"/>
      <c r="S421" s="625"/>
      <c r="T421" s="626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si="67"/>
        <v/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customHeight="1" x14ac:dyDescent="0.25">
      <c r="A422" s="60" t="s">
        <v>657</v>
      </c>
      <c r="B422" s="60" t="s">
        <v>658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5"/>
      <c r="R422" s="625"/>
      <c r="S422" s="625"/>
      <c r="T422" s="626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29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30"/>
      <c r="P423" s="619" t="s">
        <v>85</v>
      </c>
      <c r="Q423" s="620"/>
      <c r="R423" s="620"/>
      <c r="S423" s="620"/>
      <c r="T423" s="620"/>
      <c r="U423" s="620"/>
      <c r="V423" s="621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9.2592592592592595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10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9.0200000000000002E-2</v>
      </c>
      <c r="AA423" s="64"/>
      <c r="AB423" s="64"/>
      <c r="AC423" s="64"/>
    </row>
    <row r="424" spans="1:68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30"/>
      <c r="P424" s="619" t="s">
        <v>85</v>
      </c>
      <c r="Q424" s="620"/>
      <c r="R424" s="620"/>
      <c r="S424" s="620"/>
      <c r="T424" s="620"/>
      <c r="U424" s="620"/>
      <c r="V424" s="621"/>
      <c r="W424" s="40" t="s">
        <v>68</v>
      </c>
      <c r="X424" s="41">
        <f>IFERROR(SUM(X413:X422),"0")</f>
        <v>50</v>
      </c>
      <c r="Y424" s="41">
        <f>IFERROR(SUM(Y413:Y422),"0")</f>
        <v>54</v>
      </c>
      <c r="Z424" s="40"/>
      <c r="AA424" s="64"/>
      <c r="AB424" s="64"/>
      <c r="AC424" s="64"/>
    </row>
    <row r="425" spans="1:68" ht="14.25" customHeight="1" x14ac:dyDescent="0.25">
      <c r="A425" s="622" t="s">
        <v>63</v>
      </c>
      <c r="B425" s="623"/>
      <c r="C425" s="623"/>
      <c r="D425" s="623"/>
      <c r="E425" s="623"/>
      <c r="F425" s="623"/>
      <c r="G425" s="623"/>
      <c r="H425" s="623"/>
      <c r="I425" s="623"/>
      <c r="J425" s="623"/>
      <c r="K425" s="623"/>
      <c r="L425" s="623"/>
      <c r="M425" s="623"/>
      <c r="N425" s="623"/>
      <c r="O425" s="623"/>
      <c r="P425" s="623"/>
      <c r="Q425" s="623"/>
      <c r="R425" s="623"/>
      <c r="S425" s="623"/>
      <c r="T425" s="623"/>
      <c r="U425" s="623"/>
      <c r="V425" s="623"/>
      <c r="W425" s="623"/>
      <c r="X425" s="623"/>
      <c r="Y425" s="623"/>
      <c r="Z425" s="623"/>
      <c r="AA425" s="63"/>
      <c r="AB425" s="63"/>
      <c r="AC425" s="63"/>
    </row>
    <row r="426" spans="1:68" ht="27" customHeight="1" x14ac:dyDescent="0.25">
      <c r="A426" s="60" t="s">
        <v>659</v>
      </c>
      <c r="B426" s="60" t="s">
        <v>660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7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5"/>
      <c r="R426" s="625"/>
      <c r="S426" s="625"/>
      <c r="T426" s="626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662</v>
      </c>
      <c r="B427" s="60" t="s">
        <v>663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5"/>
      <c r="R427" s="625"/>
      <c r="S427" s="625"/>
      <c r="T427" s="626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629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30"/>
      <c r="P428" s="619" t="s">
        <v>85</v>
      </c>
      <c r="Q428" s="620"/>
      <c r="R428" s="620"/>
      <c r="S428" s="620"/>
      <c r="T428" s="620"/>
      <c r="U428" s="620"/>
      <c r="V428" s="621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30"/>
      <c r="P429" s="619" t="s">
        <v>85</v>
      </c>
      <c r="Q429" s="620"/>
      <c r="R429" s="620"/>
      <c r="S429" s="620"/>
      <c r="T429" s="620"/>
      <c r="U429" s="620"/>
      <c r="V429" s="621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73" t="s">
        <v>665</v>
      </c>
      <c r="B430" s="623"/>
      <c r="C430" s="623"/>
      <c r="D430" s="623"/>
      <c r="E430" s="623"/>
      <c r="F430" s="623"/>
      <c r="G430" s="623"/>
      <c r="H430" s="623"/>
      <c r="I430" s="623"/>
      <c r="J430" s="623"/>
      <c r="K430" s="623"/>
      <c r="L430" s="623"/>
      <c r="M430" s="623"/>
      <c r="N430" s="623"/>
      <c r="O430" s="623"/>
      <c r="P430" s="623"/>
      <c r="Q430" s="623"/>
      <c r="R430" s="623"/>
      <c r="S430" s="623"/>
      <c r="T430" s="623"/>
      <c r="U430" s="623"/>
      <c r="V430" s="623"/>
      <c r="W430" s="623"/>
      <c r="X430" s="623"/>
      <c r="Y430" s="623"/>
      <c r="Z430" s="623"/>
      <c r="AA430" s="62"/>
      <c r="AB430" s="62"/>
      <c r="AC430" s="62"/>
    </row>
    <row r="431" spans="1:68" ht="14.25" customHeight="1" x14ac:dyDescent="0.25">
      <c r="A431" s="622" t="s">
        <v>132</v>
      </c>
      <c r="B431" s="623"/>
      <c r="C431" s="623"/>
      <c r="D431" s="623"/>
      <c r="E431" s="623"/>
      <c r="F431" s="623"/>
      <c r="G431" s="623"/>
      <c r="H431" s="623"/>
      <c r="I431" s="623"/>
      <c r="J431" s="623"/>
      <c r="K431" s="623"/>
      <c r="L431" s="623"/>
      <c r="M431" s="623"/>
      <c r="N431" s="623"/>
      <c r="O431" s="623"/>
      <c r="P431" s="623"/>
      <c r="Q431" s="623"/>
      <c r="R431" s="623"/>
      <c r="S431" s="623"/>
      <c r="T431" s="623"/>
      <c r="U431" s="623"/>
      <c r="V431" s="623"/>
      <c r="W431" s="623"/>
      <c r="X431" s="623"/>
      <c r="Y431" s="623"/>
      <c r="Z431" s="623"/>
      <c r="AA431" s="63"/>
      <c r="AB431" s="63"/>
      <c r="AC431" s="63"/>
    </row>
    <row r="432" spans="1:68" ht="27" customHeight="1" x14ac:dyDescent="0.25">
      <c r="A432" s="60" t="s">
        <v>666</v>
      </c>
      <c r="B432" s="60" t="s">
        <v>667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5"/>
      <c r="R432" s="625"/>
      <c r="S432" s="625"/>
      <c r="T432" s="626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669</v>
      </c>
      <c r="B433" s="60" t="s">
        <v>670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9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5"/>
      <c r="R433" s="625"/>
      <c r="S433" s="625"/>
      <c r="T433" s="626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629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30"/>
      <c r="P434" s="619" t="s">
        <v>85</v>
      </c>
      <c r="Q434" s="620"/>
      <c r="R434" s="620"/>
      <c r="S434" s="620"/>
      <c r="T434" s="620"/>
      <c r="U434" s="620"/>
      <c r="V434" s="621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30"/>
      <c r="P435" s="619" t="s">
        <v>85</v>
      </c>
      <c r="Q435" s="620"/>
      <c r="R435" s="620"/>
      <c r="S435" s="620"/>
      <c r="T435" s="620"/>
      <c r="U435" s="620"/>
      <c r="V435" s="621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22" t="s">
        <v>143</v>
      </c>
      <c r="B436" s="623"/>
      <c r="C436" s="623"/>
      <c r="D436" s="623"/>
      <c r="E436" s="623"/>
      <c r="F436" s="623"/>
      <c r="G436" s="623"/>
      <c r="H436" s="623"/>
      <c r="I436" s="623"/>
      <c r="J436" s="623"/>
      <c r="K436" s="623"/>
      <c r="L436" s="623"/>
      <c r="M436" s="623"/>
      <c r="N436" s="623"/>
      <c r="O436" s="623"/>
      <c r="P436" s="623"/>
      <c r="Q436" s="623"/>
      <c r="R436" s="623"/>
      <c r="S436" s="623"/>
      <c r="T436" s="623"/>
      <c r="U436" s="623"/>
      <c r="V436" s="623"/>
      <c r="W436" s="623"/>
      <c r="X436" s="623"/>
      <c r="Y436" s="623"/>
      <c r="Z436" s="623"/>
      <c r="AA436" s="63"/>
      <c r="AB436" s="63"/>
      <c r="AC436" s="63"/>
    </row>
    <row r="437" spans="1:68" ht="27" customHeight="1" x14ac:dyDescent="0.25">
      <c r="A437" s="60" t="s">
        <v>672</v>
      </c>
      <c r="B437" s="60" t="s">
        <v>673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5"/>
      <c r="R437" s="625"/>
      <c r="S437" s="625"/>
      <c r="T437" s="626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customHeight="1" x14ac:dyDescent="0.25">
      <c r="A438" s="60" t="s">
        <v>675</v>
      </c>
      <c r="B438" s="60" t="s">
        <v>676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5"/>
      <c r="R438" s="625"/>
      <c r="S438" s="625"/>
      <c r="T438" s="626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678</v>
      </c>
      <c r="B439" s="60" t="s">
        <v>679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5"/>
      <c r="R439" s="625"/>
      <c r="S439" s="625"/>
      <c r="T439" s="626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681</v>
      </c>
      <c r="B440" s="60" t="s">
        <v>682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5"/>
      <c r="R440" s="625"/>
      <c r="S440" s="625"/>
      <c r="T440" s="626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629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30"/>
      <c r="P441" s="619" t="s">
        <v>85</v>
      </c>
      <c r="Q441" s="620"/>
      <c r="R441" s="620"/>
      <c r="S441" s="620"/>
      <c r="T441" s="620"/>
      <c r="U441" s="620"/>
      <c r="V441" s="621"/>
      <c r="W441" s="40" t="s">
        <v>86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30"/>
      <c r="P442" s="619" t="s">
        <v>85</v>
      </c>
      <c r="Q442" s="620"/>
      <c r="R442" s="620"/>
      <c r="S442" s="620"/>
      <c r="T442" s="620"/>
      <c r="U442" s="620"/>
      <c r="V442" s="621"/>
      <c r="W442" s="40" t="s">
        <v>68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customHeight="1" x14ac:dyDescent="0.25">
      <c r="A443" s="673" t="s">
        <v>683</v>
      </c>
      <c r="B443" s="623"/>
      <c r="C443" s="623"/>
      <c r="D443" s="623"/>
      <c r="E443" s="623"/>
      <c r="F443" s="623"/>
      <c r="G443" s="623"/>
      <c r="H443" s="623"/>
      <c r="I443" s="623"/>
      <c r="J443" s="623"/>
      <c r="K443" s="623"/>
      <c r="L443" s="623"/>
      <c r="M443" s="623"/>
      <c r="N443" s="623"/>
      <c r="O443" s="623"/>
      <c r="P443" s="623"/>
      <c r="Q443" s="623"/>
      <c r="R443" s="623"/>
      <c r="S443" s="623"/>
      <c r="T443" s="623"/>
      <c r="U443" s="623"/>
      <c r="V443" s="623"/>
      <c r="W443" s="623"/>
      <c r="X443" s="623"/>
      <c r="Y443" s="623"/>
      <c r="Z443" s="623"/>
      <c r="AA443" s="62"/>
      <c r="AB443" s="62"/>
      <c r="AC443" s="62"/>
    </row>
    <row r="444" spans="1:68" ht="14.25" customHeight="1" x14ac:dyDescent="0.25">
      <c r="A444" s="622" t="s">
        <v>143</v>
      </c>
      <c r="B444" s="623"/>
      <c r="C444" s="623"/>
      <c r="D444" s="623"/>
      <c r="E444" s="623"/>
      <c r="F444" s="623"/>
      <c r="G444" s="623"/>
      <c r="H444" s="623"/>
      <c r="I444" s="623"/>
      <c r="J444" s="623"/>
      <c r="K444" s="623"/>
      <c r="L444" s="623"/>
      <c r="M444" s="623"/>
      <c r="N444" s="623"/>
      <c r="O444" s="623"/>
      <c r="P444" s="623"/>
      <c r="Q444" s="623"/>
      <c r="R444" s="623"/>
      <c r="S444" s="623"/>
      <c r="T444" s="623"/>
      <c r="U444" s="623"/>
      <c r="V444" s="623"/>
      <c r="W444" s="623"/>
      <c r="X444" s="623"/>
      <c r="Y444" s="623"/>
      <c r="Z444" s="623"/>
      <c r="AA444" s="63"/>
      <c r="AB444" s="63"/>
      <c r="AC444" s="63"/>
    </row>
    <row r="445" spans="1:68" ht="27" customHeight="1" x14ac:dyDescent="0.25">
      <c r="A445" s="60" t="s">
        <v>684</v>
      </c>
      <c r="B445" s="60" t="s">
        <v>685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6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5"/>
      <c r="R445" s="625"/>
      <c r="S445" s="625"/>
      <c r="T445" s="626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687</v>
      </c>
      <c r="B446" s="60" t="s">
        <v>688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5"/>
      <c r="R446" s="625"/>
      <c r="S446" s="625"/>
      <c r="T446" s="626"/>
      <c r="U446" s="37"/>
      <c r="V446" s="37"/>
      <c r="W446" s="38" t="s">
        <v>68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629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30"/>
      <c r="P447" s="619" t="s">
        <v>85</v>
      </c>
      <c r="Q447" s="620"/>
      <c r="R447" s="620"/>
      <c r="S447" s="620"/>
      <c r="T447" s="620"/>
      <c r="U447" s="620"/>
      <c r="V447" s="621"/>
      <c r="W447" s="40" t="s">
        <v>86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30"/>
      <c r="P448" s="619" t="s">
        <v>85</v>
      </c>
      <c r="Q448" s="620"/>
      <c r="R448" s="620"/>
      <c r="S448" s="620"/>
      <c r="T448" s="620"/>
      <c r="U448" s="620"/>
      <c r="V448" s="621"/>
      <c r="W448" s="40" t="s">
        <v>68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customHeight="1" x14ac:dyDescent="0.25">
      <c r="A449" s="673" t="s">
        <v>690</v>
      </c>
      <c r="B449" s="623"/>
      <c r="C449" s="623"/>
      <c r="D449" s="623"/>
      <c r="E449" s="623"/>
      <c r="F449" s="623"/>
      <c r="G449" s="623"/>
      <c r="H449" s="623"/>
      <c r="I449" s="623"/>
      <c r="J449" s="623"/>
      <c r="K449" s="623"/>
      <c r="L449" s="623"/>
      <c r="M449" s="623"/>
      <c r="N449" s="623"/>
      <c r="O449" s="623"/>
      <c r="P449" s="623"/>
      <c r="Q449" s="623"/>
      <c r="R449" s="623"/>
      <c r="S449" s="623"/>
      <c r="T449" s="623"/>
      <c r="U449" s="623"/>
      <c r="V449" s="623"/>
      <c r="W449" s="623"/>
      <c r="X449" s="623"/>
      <c r="Y449" s="623"/>
      <c r="Z449" s="623"/>
      <c r="AA449" s="62"/>
      <c r="AB449" s="62"/>
      <c r="AC449" s="62"/>
    </row>
    <row r="450" spans="1:68" ht="14.25" customHeight="1" x14ac:dyDescent="0.25">
      <c r="A450" s="622" t="s">
        <v>143</v>
      </c>
      <c r="B450" s="623"/>
      <c r="C450" s="623"/>
      <c r="D450" s="623"/>
      <c r="E450" s="623"/>
      <c r="F450" s="623"/>
      <c r="G450" s="623"/>
      <c r="H450" s="623"/>
      <c r="I450" s="623"/>
      <c r="J450" s="623"/>
      <c r="K450" s="623"/>
      <c r="L450" s="623"/>
      <c r="M450" s="623"/>
      <c r="N450" s="623"/>
      <c r="O450" s="623"/>
      <c r="P450" s="623"/>
      <c r="Q450" s="623"/>
      <c r="R450" s="623"/>
      <c r="S450" s="623"/>
      <c r="T450" s="623"/>
      <c r="U450" s="623"/>
      <c r="V450" s="623"/>
      <c r="W450" s="623"/>
      <c r="X450" s="623"/>
      <c r="Y450" s="623"/>
      <c r="Z450" s="623"/>
      <c r="AA450" s="63"/>
      <c r="AB450" s="63"/>
      <c r="AC450" s="63"/>
    </row>
    <row r="451" spans="1:68" ht="27" customHeight="1" x14ac:dyDescent="0.25">
      <c r="A451" s="60" t="s">
        <v>691</v>
      </c>
      <c r="B451" s="60" t="s">
        <v>692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5"/>
      <c r="R451" s="625"/>
      <c r="S451" s="625"/>
      <c r="T451" s="626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629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30"/>
      <c r="P452" s="619" t="s">
        <v>85</v>
      </c>
      <c r="Q452" s="620"/>
      <c r="R452" s="620"/>
      <c r="S452" s="620"/>
      <c r="T452" s="620"/>
      <c r="U452" s="620"/>
      <c r="V452" s="621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30"/>
      <c r="P453" s="619" t="s">
        <v>85</v>
      </c>
      <c r="Q453" s="620"/>
      <c r="R453" s="620"/>
      <c r="S453" s="620"/>
      <c r="T453" s="620"/>
      <c r="U453" s="620"/>
      <c r="V453" s="621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22" t="s">
        <v>169</v>
      </c>
      <c r="B454" s="623"/>
      <c r="C454" s="623"/>
      <c r="D454" s="623"/>
      <c r="E454" s="623"/>
      <c r="F454" s="623"/>
      <c r="G454" s="623"/>
      <c r="H454" s="623"/>
      <c r="I454" s="623"/>
      <c r="J454" s="623"/>
      <c r="K454" s="623"/>
      <c r="L454" s="623"/>
      <c r="M454" s="623"/>
      <c r="N454" s="623"/>
      <c r="O454" s="623"/>
      <c r="P454" s="623"/>
      <c r="Q454" s="623"/>
      <c r="R454" s="623"/>
      <c r="S454" s="623"/>
      <c r="T454" s="623"/>
      <c r="U454" s="623"/>
      <c r="V454" s="623"/>
      <c r="W454" s="623"/>
      <c r="X454" s="623"/>
      <c r="Y454" s="623"/>
      <c r="Z454" s="623"/>
      <c r="AA454" s="63"/>
      <c r="AB454" s="63"/>
      <c r="AC454" s="63"/>
    </row>
    <row r="455" spans="1:68" ht="27" customHeight="1" x14ac:dyDescent="0.25">
      <c r="A455" s="60" t="s">
        <v>694</v>
      </c>
      <c r="B455" s="60" t="s">
        <v>695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5"/>
      <c r="R455" s="625"/>
      <c r="S455" s="625"/>
      <c r="T455" s="626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9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30"/>
      <c r="P456" s="619" t="s">
        <v>85</v>
      </c>
      <c r="Q456" s="620"/>
      <c r="R456" s="620"/>
      <c r="S456" s="620"/>
      <c r="T456" s="620"/>
      <c r="U456" s="620"/>
      <c r="V456" s="621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30"/>
      <c r="P457" s="619" t="s">
        <v>85</v>
      </c>
      <c r="Q457" s="620"/>
      <c r="R457" s="620"/>
      <c r="S457" s="620"/>
      <c r="T457" s="620"/>
      <c r="U457" s="620"/>
      <c r="V457" s="621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633" t="s">
        <v>697</v>
      </c>
      <c r="B458" s="634"/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4"/>
      <c r="P458" s="634"/>
      <c r="Q458" s="634"/>
      <c r="R458" s="634"/>
      <c r="S458" s="634"/>
      <c r="T458" s="634"/>
      <c r="U458" s="634"/>
      <c r="V458" s="634"/>
      <c r="W458" s="634"/>
      <c r="X458" s="634"/>
      <c r="Y458" s="634"/>
      <c r="Z458" s="634"/>
      <c r="AA458" s="52"/>
      <c r="AB458" s="52"/>
      <c r="AC458" s="52"/>
    </row>
    <row r="459" spans="1:68" ht="16.5" customHeight="1" x14ac:dyDescent="0.25">
      <c r="A459" s="673" t="s">
        <v>697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2"/>
      <c r="AB459" s="62"/>
      <c r="AC459" s="62"/>
    </row>
    <row r="460" spans="1:68" ht="14.25" customHeight="1" x14ac:dyDescent="0.25">
      <c r="A460" s="622" t="s">
        <v>95</v>
      </c>
      <c r="B460" s="623"/>
      <c r="C460" s="623"/>
      <c r="D460" s="623"/>
      <c r="E460" s="623"/>
      <c r="F460" s="623"/>
      <c r="G460" s="623"/>
      <c r="H460" s="623"/>
      <c r="I460" s="623"/>
      <c r="J460" s="623"/>
      <c r="K460" s="623"/>
      <c r="L460" s="623"/>
      <c r="M460" s="623"/>
      <c r="N460" s="623"/>
      <c r="O460" s="623"/>
      <c r="P460" s="623"/>
      <c r="Q460" s="623"/>
      <c r="R460" s="623"/>
      <c r="S460" s="623"/>
      <c r="T460" s="623"/>
      <c r="U460" s="623"/>
      <c r="V460" s="623"/>
      <c r="W460" s="623"/>
      <c r="X460" s="623"/>
      <c r="Y460" s="623"/>
      <c r="Z460" s="623"/>
      <c r="AA460" s="63"/>
      <c r="AB460" s="63"/>
      <c r="AC460" s="63"/>
    </row>
    <row r="461" spans="1:68" ht="27" customHeight="1" x14ac:dyDescent="0.25">
      <c r="A461" s="60" t="s">
        <v>698</v>
      </c>
      <c r="B461" s="60" t="s">
        <v>699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8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5"/>
      <c r="R461" s="625"/>
      <c r="S461" s="625"/>
      <c r="T461" s="626"/>
      <c r="U461" s="37"/>
      <c r="V461" s="37"/>
      <c r="W461" s="38" t="s">
        <v>68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customHeight="1" x14ac:dyDescent="0.25">
      <c r="A462" s="60" t="s">
        <v>701</v>
      </c>
      <c r="B462" s="60" t="s">
        <v>702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8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5"/>
      <c r="R462" s="625"/>
      <c r="S462" s="625"/>
      <c r="T462" s="626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704</v>
      </c>
      <c r="B463" s="60" t="s">
        <v>705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5"/>
      <c r="R463" s="625"/>
      <c r="S463" s="625"/>
      <c r="T463" s="626"/>
      <c r="U463" s="37"/>
      <c r="V463" s="37"/>
      <c r="W463" s="38" t="s">
        <v>68</v>
      </c>
      <c r="X463" s="56">
        <v>1200</v>
      </c>
      <c r="Y463" s="53">
        <f t="shared" si="68"/>
        <v>1203.8400000000001</v>
      </c>
      <c r="Z463" s="39">
        <f t="shared" si="69"/>
        <v>2.72688</v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1281.8181818181818</v>
      </c>
      <c r="BN463" s="75">
        <f t="shared" si="71"/>
        <v>1285.92</v>
      </c>
      <c r="BO463" s="75">
        <f t="shared" si="72"/>
        <v>2.1853146853146854</v>
      </c>
      <c r="BP463" s="75">
        <f t="shared" si="73"/>
        <v>2.1923076923076925</v>
      </c>
    </row>
    <row r="464" spans="1:68" ht="16.5" customHeight="1" x14ac:dyDescent="0.25">
      <c r="A464" s="60" t="s">
        <v>707</v>
      </c>
      <c r="B464" s="60" t="s">
        <v>708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5"/>
      <c r="R464" s="625"/>
      <c r="S464" s="625"/>
      <c r="T464" s="626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5"/>
      <c r="R465" s="625"/>
      <c r="S465" s="625"/>
      <c r="T465" s="626"/>
      <c r="U465" s="37"/>
      <c r="V465" s="37"/>
      <c r="W465" s="38" t="s">
        <v>68</v>
      </c>
      <c r="X465" s="56">
        <v>700</v>
      </c>
      <c r="Y465" s="53">
        <f t="shared" si="68"/>
        <v>702.24</v>
      </c>
      <c r="Z465" s="39">
        <f t="shared" si="69"/>
        <v>1.5906800000000001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747.72727272727275</v>
      </c>
      <c r="BN465" s="75">
        <f t="shared" si="71"/>
        <v>750.11999999999989</v>
      </c>
      <c r="BO465" s="75">
        <f t="shared" si="72"/>
        <v>1.2747668997668997</v>
      </c>
      <c r="BP465" s="75">
        <f t="shared" si="73"/>
        <v>1.278846153846154</v>
      </c>
    </row>
    <row r="466" spans="1:68" ht="16.5" customHeight="1" x14ac:dyDescent="0.25">
      <c r="A466" s="60" t="s">
        <v>713</v>
      </c>
      <c r="B466" s="60" t="s">
        <v>714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5"/>
      <c r="R466" s="625"/>
      <c r="S466" s="625"/>
      <c r="T466" s="626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5"/>
      <c r="R467" s="625"/>
      <c r="S467" s="625"/>
      <c r="T467" s="626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5"/>
      <c r="R468" s="625"/>
      <c r="S468" s="625"/>
      <c r="T468" s="626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718</v>
      </c>
      <c r="B469" s="60" t="s">
        <v>720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5"/>
      <c r="R469" s="625"/>
      <c r="S469" s="625"/>
      <c r="T469" s="626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721</v>
      </c>
      <c r="B470" s="60" t="s">
        <v>722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5"/>
      <c r="R470" s="625"/>
      <c r="S470" s="625"/>
      <c r="T470" s="626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723</v>
      </c>
      <c r="B471" s="60" t="s">
        <v>724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70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5"/>
      <c r="R471" s="625"/>
      <c r="S471" s="625"/>
      <c r="T471" s="626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725</v>
      </c>
      <c r="B472" s="60" t="s">
        <v>726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5"/>
      <c r="R472" s="625"/>
      <c r="S472" s="625"/>
      <c r="T472" s="626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727</v>
      </c>
      <c r="B473" s="60" t="s">
        <v>728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68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5"/>
      <c r="R473" s="625"/>
      <c r="S473" s="625"/>
      <c r="T473" s="626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729</v>
      </c>
      <c r="B474" s="60" t="s">
        <v>730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7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5"/>
      <c r="R474" s="625"/>
      <c r="S474" s="625"/>
      <c r="T474" s="626"/>
      <c r="U474" s="37"/>
      <c r="V474" s="37"/>
      <c r="W474" s="38" t="s">
        <v>68</v>
      </c>
      <c r="X474" s="56">
        <v>400</v>
      </c>
      <c r="Y474" s="53">
        <f t="shared" si="68"/>
        <v>403.2</v>
      </c>
      <c r="Z474" s="39">
        <f>IFERROR(IF(Y474=0,"",ROUNDUP(Y474/H474,0)*0.00902),"")</f>
        <v>1.01024</v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423.33333333333331</v>
      </c>
      <c r="BN474" s="75">
        <f t="shared" si="71"/>
        <v>426.71999999999997</v>
      </c>
      <c r="BO474" s="75">
        <f t="shared" si="72"/>
        <v>0.84175084175084181</v>
      </c>
      <c r="BP474" s="75">
        <f t="shared" si="73"/>
        <v>0.84848484848484851</v>
      </c>
    </row>
    <row r="475" spans="1:68" ht="27" customHeight="1" x14ac:dyDescent="0.25">
      <c r="A475" s="60" t="s">
        <v>729</v>
      </c>
      <c r="B475" s="60" t="s">
        <v>731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8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5"/>
      <c r="R475" s="625"/>
      <c r="S475" s="625"/>
      <c r="T475" s="626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732</v>
      </c>
      <c r="B476" s="60" t="s">
        <v>733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6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5"/>
      <c r="R476" s="625"/>
      <c r="S476" s="625"/>
      <c r="T476" s="626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29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30"/>
      <c r="P477" s="619" t="s">
        <v>85</v>
      </c>
      <c r="Q477" s="620"/>
      <c r="R477" s="620"/>
      <c r="S477" s="620"/>
      <c r="T477" s="620"/>
      <c r="U477" s="620"/>
      <c r="V477" s="621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470.95959595959596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473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5.3277999999999999</v>
      </c>
      <c r="AA477" s="64"/>
      <c r="AB477" s="64"/>
      <c r="AC477" s="64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30"/>
      <c r="P478" s="619" t="s">
        <v>85</v>
      </c>
      <c r="Q478" s="620"/>
      <c r="R478" s="620"/>
      <c r="S478" s="620"/>
      <c r="T478" s="620"/>
      <c r="U478" s="620"/>
      <c r="V478" s="621"/>
      <c r="W478" s="40" t="s">
        <v>68</v>
      </c>
      <c r="X478" s="41">
        <f>IFERROR(SUM(X461:X476),"0")</f>
        <v>2300</v>
      </c>
      <c r="Y478" s="41">
        <f>IFERROR(SUM(Y461:Y476),"0")</f>
        <v>2309.2800000000002</v>
      </c>
      <c r="Z478" s="40"/>
      <c r="AA478" s="64"/>
      <c r="AB478" s="64"/>
      <c r="AC478" s="64"/>
    </row>
    <row r="479" spans="1:68" ht="14.25" customHeight="1" x14ac:dyDescent="0.25">
      <c r="A479" s="622" t="s">
        <v>132</v>
      </c>
      <c r="B479" s="623"/>
      <c r="C479" s="623"/>
      <c r="D479" s="623"/>
      <c r="E479" s="623"/>
      <c r="F479" s="623"/>
      <c r="G479" s="623"/>
      <c r="H479" s="623"/>
      <c r="I479" s="623"/>
      <c r="J479" s="623"/>
      <c r="K479" s="623"/>
      <c r="L479" s="623"/>
      <c r="M479" s="623"/>
      <c r="N479" s="623"/>
      <c r="O479" s="623"/>
      <c r="P479" s="623"/>
      <c r="Q479" s="623"/>
      <c r="R479" s="623"/>
      <c r="S479" s="623"/>
      <c r="T479" s="623"/>
      <c r="U479" s="623"/>
      <c r="V479" s="623"/>
      <c r="W479" s="623"/>
      <c r="X479" s="623"/>
      <c r="Y479" s="623"/>
      <c r="Z479" s="623"/>
      <c r="AA479" s="63"/>
      <c r="AB479" s="63"/>
      <c r="AC479" s="63"/>
    </row>
    <row r="480" spans="1:68" ht="16.5" customHeight="1" x14ac:dyDescent="0.25">
      <c r="A480" s="60" t="s">
        <v>734</v>
      </c>
      <c r="B480" s="60" t="s">
        <v>735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5"/>
      <c r="R480" s="625"/>
      <c r="S480" s="625"/>
      <c r="T480" s="626"/>
      <c r="U480" s="37"/>
      <c r="V480" s="37"/>
      <c r="W480" s="38" t="s">
        <v>68</v>
      </c>
      <c r="X480" s="56">
        <v>700</v>
      </c>
      <c r="Y480" s="53">
        <f>IFERROR(IF(X480="",0,CEILING((X480/$H480),1)*$H480),"")</f>
        <v>702.24</v>
      </c>
      <c r="Z480" s="39">
        <f>IFERROR(IF(Y480=0,"",ROUNDUP(Y480/H480,0)*0.01196),"")</f>
        <v>1.5906800000000001</v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747.72727272727275</v>
      </c>
      <c r="BN480" s="75">
        <f>IFERROR(Y480*I480/H480,"0")</f>
        <v>750.11999999999989</v>
      </c>
      <c r="BO480" s="75">
        <f>IFERROR(1/J480*(X480/H480),"0")</f>
        <v>1.2747668997668997</v>
      </c>
      <c r="BP480" s="75">
        <f>IFERROR(1/J480*(Y480/H480),"0")</f>
        <v>1.278846153846154</v>
      </c>
    </row>
    <row r="481" spans="1:68" ht="16.5" customHeight="1" x14ac:dyDescent="0.25">
      <c r="A481" s="60" t="s">
        <v>737</v>
      </c>
      <c r="B481" s="60" t="s">
        <v>738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5"/>
      <c r="R481" s="625"/>
      <c r="S481" s="625"/>
      <c r="T481" s="626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739</v>
      </c>
      <c r="B482" s="60" t="s">
        <v>740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7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5"/>
      <c r="R482" s="625"/>
      <c r="S482" s="625"/>
      <c r="T482" s="626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29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30"/>
      <c r="P483" s="619" t="s">
        <v>85</v>
      </c>
      <c r="Q483" s="620"/>
      <c r="R483" s="620"/>
      <c r="S483" s="620"/>
      <c r="T483" s="620"/>
      <c r="U483" s="620"/>
      <c r="V483" s="621"/>
      <c r="W483" s="40" t="s">
        <v>86</v>
      </c>
      <c r="X483" s="41">
        <f>IFERROR(X480/H480,"0")+IFERROR(X481/H481,"0")+IFERROR(X482/H482,"0")</f>
        <v>132.57575757575756</v>
      </c>
      <c r="Y483" s="41">
        <f>IFERROR(Y480/H480,"0")+IFERROR(Y481/H481,"0")+IFERROR(Y482/H482,"0")</f>
        <v>133</v>
      </c>
      <c r="Z483" s="41">
        <f>IFERROR(IF(Z480="",0,Z480),"0")+IFERROR(IF(Z481="",0,Z481),"0")+IFERROR(IF(Z482="",0,Z482),"0")</f>
        <v>1.5906800000000001</v>
      </c>
      <c r="AA483" s="64"/>
      <c r="AB483" s="64"/>
      <c r="AC483" s="64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30"/>
      <c r="P484" s="619" t="s">
        <v>85</v>
      </c>
      <c r="Q484" s="620"/>
      <c r="R484" s="620"/>
      <c r="S484" s="620"/>
      <c r="T484" s="620"/>
      <c r="U484" s="620"/>
      <c r="V484" s="621"/>
      <c r="W484" s="40" t="s">
        <v>68</v>
      </c>
      <c r="X484" s="41">
        <f>IFERROR(SUM(X480:X482),"0")</f>
        <v>700</v>
      </c>
      <c r="Y484" s="41">
        <f>IFERROR(SUM(Y480:Y482),"0")</f>
        <v>702.24</v>
      </c>
      <c r="Z484" s="40"/>
      <c r="AA484" s="64"/>
      <c r="AB484" s="64"/>
      <c r="AC484" s="64"/>
    </row>
    <row r="485" spans="1:68" ht="14.25" customHeight="1" x14ac:dyDescent="0.25">
      <c r="A485" s="622" t="s">
        <v>143</v>
      </c>
      <c r="B485" s="623"/>
      <c r="C485" s="623"/>
      <c r="D485" s="623"/>
      <c r="E485" s="623"/>
      <c r="F485" s="623"/>
      <c r="G485" s="623"/>
      <c r="H485" s="623"/>
      <c r="I485" s="623"/>
      <c r="J485" s="623"/>
      <c r="K485" s="623"/>
      <c r="L485" s="623"/>
      <c r="M485" s="623"/>
      <c r="N485" s="623"/>
      <c r="O485" s="623"/>
      <c r="P485" s="623"/>
      <c r="Q485" s="623"/>
      <c r="R485" s="623"/>
      <c r="S485" s="623"/>
      <c r="T485" s="623"/>
      <c r="U485" s="623"/>
      <c r="V485" s="623"/>
      <c r="W485" s="623"/>
      <c r="X485" s="623"/>
      <c r="Y485" s="623"/>
      <c r="Z485" s="623"/>
      <c r="AA485" s="63"/>
      <c r="AB485" s="63"/>
      <c r="AC485" s="63"/>
    </row>
    <row r="486" spans="1:68" ht="27" customHeight="1" x14ac:dyDescent="0.25">
      <c r="A486" s="60" t="s">
        <v>741</v>
      </c>
      <c r="B486" s="60" t="s">
        <v>742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9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5"/>
      <c r="R486" s="625"/>
      <c r="S486" s="625"/>
      <c r="T486" s="626"/>
      <c r="U486" s="37"/>
      <c r="V486" s="37"/>
      <c r="W486" s="38" t="s">
        <v>68</v>
      </c>
      <c r="X486" s="56">
        <v>500</v>
      </c>
      <c r="Y486" s="53">
        <f t="shared" ref="Y486:Y494" si="74">IFERROR(IF(X486="",0,CEILING((X486/$H486),1)*$H486),"")</f>
        <v>501.6</v>
      </c>
      <c r="Z486" s="39">
        <f>IFERROR(IF(Y486=0,"",ROUNDUP(Y486/H486,0)*0.01196),"")</f>
        <v>1.1362000000000001</v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534.09090909090912</v>
      </c>
      <c r="BN486" s="75">
        <f t="shared" ref="BN486:BN494" si="76">IFERROR(Y486*I486/H486,"0")</f>
        <v>535.79999999999995</v>
      </c>
      <c r="BO486" s="75">
        <f t="shared" ref="BO486:BO494" si="77">IFERROR(1/J486*(X486/H486),"0")</f>
        <v>0.91054778554778548</v>
      </c>
      <c r="BP486" s="75">
        <f t="shared" ref="BP486:BP494" si="78">IFERROR(1/J486*(Y486/H486),"0")</f>
        <v>0.91346153846153855</v>
      </c>
    </row>
    <row r="487" spans="1:68" ht="27" customHeight="1" x14ac:dyDescent="0.25">
      <c r="A487" s="60" t="s">
        <v>744</v>
      </c>
      <c r="B487" s="60" t="s">
        <v>745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85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5"/>
      <c r="R487" s="625"/>
      <c r="S487" s="625"/>
      <c r="T487" s="626"/>
      <c r="U487" s="37"/>
      <c r="V487" s="37"/>
      <c r="W487" s="38" t="s">
        <v>68</v>
      </c>
      <c r="X487" s="56">
        <v>500</v>
      </c>
      <c r="Y487" s="53">
        <f t="shared" si="74"/>
        <v>501.6</v>
      </c>
      <c r="Z487" s="39">
        <f>IFERROR(IF(Y487=0,"",ROUNDUP(Y487/H487,0)*0.01196),"")</f>
        <v>1.1362000000000001</v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534.09090909090912</v>
      </c>
      <c r="BN487" s="75">
        <f t="shared" si="76"/>
        <v>535.79999999999995</v>
      </c>
      <c r="BO487" s="75">
        <f t="shared" si="77"/>
        <v>0.91054778554778548</v>
      </c>
      <c r="BP487" s="75">
        <f t="shared" si="78"/>
        <v>0.91346153846153855</v>
      </c>
    </row>
    <row r="488" spans="1:68" ht="27" customHeight="1" x14ac:dyDescent="0.25">
      <c r="A488" s="60" t="s">
        <v>747</v>
      </c>
      <c r="B488" s="60" t="s">
        <v>748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5"/>
      <c r="R488" s="625"/>
      <c r="S488" s="625"/>
      <c r="T488" s="626"/>
      <c r="U488" s="37"/>
      <c r="V488" s="37"/>
      <c r="W488" s="38" t="s">
        <v>68</v>
      </c>
      <c r="X488" s="56">
        <v>700</v>
      </c>
      <c r="Y488" s="53">
        <f t="shared" si="74"/>
        <v>702.24</v>
      </c>
      <c r="Z488" s="39">
        <f>IFERROR(IF(Y488=0,"",ROUNDUP(Y488/H488,0)*0.01196),"")</f>
        <v>1.5906800000000001</v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747.72727272727275</v>
      </c>
      <c r="BN488" s="75">
        <f t="shared" si="76"/>
        <v>750.11999999999989</v>
      </c>
      <c r="BO488" s="75">
        <f t="shared" si="77"/>
        <v>1.2747668997668997</v>
      </c>
      <c r="BP488" s="75">
        <f t="shared" si="78"/>
        <v>1.278846153846154</v>
      </c>
    </row>
    <row r="489" spans="1:68" ht="27" customHeight="1" x14ac:dyDescent="0.25">
      <c r="A489" s="60" t="s">
        <v>750</v>
      </c>
      <c r="B489" s="60" t="s">
        <v>751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0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5"/>
      <c r="R489" s="625"/>
      <c r="S489" s="625"/>
      <c r="T489" s="626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752</v>
      </c>
      <c r="B490" s="60" t="s">
        <v>753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8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5"/>
      <c r="R490" s="625"/>
      <c r="S490" s="625"/>
      <c r="T490" s="626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752</v>
      </c>
      <c r="B491" s="60" t="s">
        <v>754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5"/>
      <c r="R491" s="625"/>
      <c r="S491" s="625"/>
      <c r="T491" s="626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755</v>
      </c>
      <c r="B492" s="60" t="s">
        <v>756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7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5"/>
      <c r="R492" s="625"/>
      <c r="S492" s="625"/>
      <c r="T492" s="626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757</v>
      </c>
      <c r="B493" s="60" t="s">
        <v>758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7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5"/>
      <c r="R493" s="625"/>
      <c r="S493" s="625"/>
      <c r="T493" s="626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757</v>
      </c>
      <c r="B494" s="60" t="s">
        <v>759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7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5"/>
      <c r="R494" s="625"/>
      <c r="S494" s="625"/>
      <c r="T494" s="626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29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30"/>
      <c r="P495" s="619" t="s">
        <v>85</v>
      </c>
      <c r="Q495" s="620"/>
      <c r="R495" s="620"/>
      <c r="S495" s="620"/>
      <c r="T495" s="620"/>
      <c r="U495" s="620"/>
      <c r="V495" s="621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321.96969696969694</v>
      </c>
      <c r="Y495" s="41">
        <f>IFERROR(Y486/H486,"0")+IFERROR(Y487/H487,"0")+IFERROR(Y488/H488,"0")+IFERROR(Y489/H489,"0")+IFERROR(Y490/H490,"0")+IFERROR(Y491/H491,"0")+IFERROR(Y492/H492,"0")+IFERROR(Y493/H493,"0")+IFERROR(Y494/H494,"0")</f>
        <v>323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3.8630800000000001</v>
      </c>
      <c r="AA495" s="64"/>
      <c r="AB495" s="64"/>
      <c r="AC495" s="64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30"/>
      <c r="P496" s="619" t="s">
        <v>85</v>
      </c>
      <c r="Q496" s="620"/>
      <c r="R496" s="620"/>
      <c r="S496" s="620"/>
      <c r="T496" s="620"/>
      <c r="U496" s="620"/>
      <c r="V496" s="621"/>
      <c r="W496" s="40" t="s">
        <v>68</v>
      </c>
      <c r="X496" s="41">
        <f>IFERROR(SUM(X486:X494),"0")</f>
        <v>1700</v>
      </c>
      <c r="Y496" s="41">
        <f>IFERROR(SUM(Y486:Y494),"0")</f>
        <v>1705.44</v>
      </c>
      <c r="Z496" s="40"/>
      <c r="AA496" s="64"/>
      <c r="AB496" s="64"/>
      <c r="AC496" s="64"/>
    </row>
    <row r="497" spans="1:68" ht="14.25" customHeight="1" x14ac:dyDescent="0.25">
      <c r="A497" s="622" t="s">
        <v>63</v>
      </c>
      <c r="B497" s="623"/>
      <c r="C497" s="623"/>
      <c r="D497" s="623"/>
      <c r="E497" s="623"/>
      <c r="F497" s="623"/>
      <c r="G497" s="623"/>
      <c r="H497" s="623"/>
      <c r="I497" s="623"/>
      <c r="J497" s="623"/>
      <c r="K497" s="623"/>
      <c r="L497" s="623"/>
      <c r="M497" s="623"/>
      <c r="N497" s="623"/>
      <c r="O497" s="623"/>
      <c r="P497" s="623"/>
      <c r="Q497" s="623"/>
      <c r="R497" s="623"/>
      <c r="S497" s="623"/>
      <c r="T497" s="623"/>
      <c r="U497" s="623"/>
      <c r="V497" s="623"/>
      <c r="W497" s="623"/>
      <c r="X497" s="623"/>
      <c r="Y497" s="623"/>
      <c r="Z497" s="623"/>
      <c r="AA497" s="63"/>
      <c r="AB497" s="63"/>
      <c r="AC497" s="63"/>
    </row>
    <row r="498" spans="1:68" ht="16.5" customHeight="1" x14ac:dyDescent="0.25">
      <c r="A498" s="60" t="s">
        <v>760</v>
      </c>
      <c r="B498" s="60" t="s">
        <v>761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7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5"/>
      <c r="R498" s="625"/>
      <c r="S498" s="625"/>
      <c r="T498" s="626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763</v>
      </c>
      <c r="B499" s="60" t="s">
        <v>764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9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5"/>
      <c r="R499" s="625"/>
      <c r="S499" s="625"/>
      <c r="T499" s="626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766</v>
      </c>
      <c r="B500" s="60" t="s">
        <v>767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5"/>
      <c r="R500" s="625"/>
      <c r="S500" s="625"/>
      <c r="T500" s="626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629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30"/>
      <c r="P501" s="619" t="s">
        <v>85</v>
      </c>
      <c r="Q501" s="620"/>
      <c r="R501" s="620"/>
      <c r="S501" s="620"/>
      <c r="T501" s="620"/>
      <c r="U501" s="620"/>
      <c r="V501" s="621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30"/>
      <c r="P502" s="619" t="s">
        <v>85</v>
      </c>
      <c r="Q502" s="620"/>
      <c r="R502" s="620"/>
      <c r="S502" s="620"/>
      <c r="T502" s="620"/>
      <c r="U502" s="620"/>
      <c r="V502" s="621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22" t="s">
        <v>169</v>
      </c>
      <c r="B503" s="623"/>
      <c r="C503" s="623"/>
      <c r="D503" s="623"/>
      <c r="E503" s="623"/>
      <c r="F503" s="623"/>
      <c r="G503" s="623"/>
      <c r="H503" s="623"/>
      <c r="I503" s="623"/>
      <c r="J503" s="623"/>
      <c r="K503" s="623"/>
      <c r="L503" s="623"/>
      <c r="M503" s="623"/>
      <c r="N503" s="623"/>
      <c r="O503" s="623"/>
      <c r="P503" s="623"/>
      <c r="Q503" s="623"/>
      <c r="R503" s="623"/>
      <c r="S503" s="623"/>
      <c r="T503" s="623"/>
      <c r="U503" s="623"/>
      <c r="V503" s="623"/>
      <c r="W503" s="623"/>
      <c r="X503" s="623"/>
      <c r="Y503" s="623"/>
      <c r="Z503" s="623"/>
      <c r="AA503" s="63"/>
      <c r="AB503" s="63"/>
      <c r="AC503" s="63"/>
    </row>
    <row r="504" spans="1:68" ht="27" customHeight="1" x14ac:dyDescent="0.25">
      <c r="A504" s="60" t="s">
        <v>769</v>
      </c>
      <c r="B504" s="60" t="s">
        <v>770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5"/>
      <c r="R504" s="625"/>
      <c r="S504" s="625"/>
      <c r="T504" s="626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772</v>
      </c>
      <c r="B505" s="60" t="s">
        <v>773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96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5"/>
      <c r="R505" s="625"/>
      <c r="S505" s="625"/>
      <c r="T505" s="626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629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30"/>
      <c r="P506" s="619" t="s">
        <v>85</v>
      </c>
      <c r="Q506" s="620"/>
      <c r="R506" s="620"/>
      <c r="S506" s="620"/>
      <c r="T506" s="620"/>
      <c r="U506" s="620"/>
      <c r="V506" s="621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30"/>
      <c r="P507" s="619" t="s">
        <v>85</v>
      </c>
      <c r="Q507" s="620"/>
      <c r="R507" s="620"/>
      <c r="S507" s="620"/>
      <c r="T507" s="620"/>
      <c r="U507" s="620"/>
      <c r="V507" s="621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633" t="s">
        <v>774</v>
      </c>
      <c r="B508" s="634"/>
      <c r="C508" s="634"/>
      <c r="D508" s="634"/>
      <c r="E508" s="634"/>
      <c r="F508" s="634"/>
      <c r="G508" s="634"/>
      <c r="H508" s="634"/>
      <c r="I508" s="634"/>
      <c r="J508" s="634"/>
      <c r="K508" s="634"/>
      <c r="L508" s="634"/>
      <c r="M508" s="634"/>
      <c r="N508" s="634"/>
      <c r="O508" s="634"/>
      <c r="P508" s="634"/>
      <c r="Q508" s="634"/>
      <c r="R508" s="634"/>
      <c r="S508" s="634"/>
      <c r="T508" s="634"/>
      <c r="U508" s="634"/>
      <c r="V508" s="634"/>
      <c r="W508" s="634"/>
      <c r="X508" s="634"/>
      <c r="Y508" s="634"/>
      <c r="Z508" s="634"/>
      <c r="AA508" s="52"/>
      <c r="AB508" s="52"/>
      <c r="AC508" s="52"/>
    </row>
    <row r="509" spans="1:68" ht="16.5" customHeight="1" x14ac:dyDescent="0.25">
      <c r="A509" s="673" t="s">
        <v>774</v>
      </c>
      <c r="B509" s="623"/>
      <c r="C509" s="623"/>
      <c r="D509" s="623"/>
      <c r="E509" s="623"/>
      <c r="F509" s="623"/>
      <c r="G509" s="623"/>
      <c r="H509" s="623"/>
      <c r="I509" s="623"/>
      <c r="J509" s="623"/>
      <c r="K509" s="623"/>
      <c r="L509" s="623"/>
      <c r="M509" s="623"/>
      <c r="N509" s="623"/>
      <c r="O509" s="623"/>
      <c r="P509" s="623"/>
      <c r="Q509" s="623"/>
      <c r="R509" s="623"/>
      <c r="S509" s="623"/>
      <c r="T509" s="623"/>
      <c r="U509" s="623"/>
      <c r="V509" s="623"/>
      <c r="W509" s="623"/>
      <c r="X509" s="623"/>
      <c r="Y509" s="623"/>
      <c r="Z509" s="623"/>
      <c r="AA509" s="62"/>
      <c r="AB509" s="62"/>
      <c r="AC509" s="62"/>
    </row>
    <row r="510" spans="1:68" ht="14.25" customHeight="1" x14ac:dyDescent="0.25">
      <c r="A510" s="622" t="s">
        <v>95</v>
      </c>
      <c r="B510" s="623"/>
      <c r="C510" s="623"/>
      <c r="D510" s="623"/>
      <c r="E510" s="623"/>
      <c r="F510" s="623"/>
      <c r="G510" s="623"/>
      <c r="H510" s="623"/>
      <c r="I510" s="623"/>
      <c r="J510" s="623"/>
      <c r="K510" s="623"/>
      <c r="L510" s="623"/>
      <c r="M510" s="623"/>
      <c r="N510" s="623"/>
      <c r="O510" s="623"/>
      <c r="P510" s="623"/>
      <c r="Q510" s="623"/>
      <c r="R510" s="623"/>
      <c r="S510" s="623"/>
      <c r="T510" s="623"/>
      <c r="U510" s="623"/>
      <c r="V510" s="623"/>
      <c r="W510" s="623"/>
      <c r="X510" s="623"/>
      <c r="Y510" s="623"/>
      <c r="Z510" s="623"/>
      <c r="AA510" s="63"/>
      <c r="AB510" s="63"/>
      <c r="AC510" s="63"/>
    </row>
    <row r="511" spans="1:68" ht="27" customHeight="1" x14ac:dyDescent="0.25">
      <c r="A511" s="60" t="s">
        <v>775</v>
      </c>
      <c r="B511" s="60" t="s">
        <v>776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19" t="s">
        <v>777</v>
      </c>
      <c r="Q511" s="625"/>
      <c r="R511" s="625"/>
      <c r="S511" s="625"/>
      <c r="T511" s="626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779</v>
      </c>
      <c r="B512" s="60" t="s">
        <v>780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852" t="s">
        <v>781</v>
      </c>
      <c r="Q512" s="625"/>
      <c r="R512" s="625"/>
      <c r="S512" s="625"/>
      <c r="T512" s="626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783</v>
      </c>
      <c r="B513" s="60" t="s">
        <v>784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775" t="s">
        <v>785</v>
      </c>
      <c r="Q513" s="625"/>
      <c r="R513" s="625"/>
      <c r="S513" s="625"/>
      <c r="T513" s="626"/>
      <c r="U513" s="37"/>
      <c r="V513" s="37"/>
      <c r="W513" s="38" t="s">
        <v>68</v>
      </c>
      <c r="X513" s="56">
        <v>400</v>
      </c>
      <c r="Y513" s="53">
        <f>IFERROR(IF(X513="",0,CEILING((X513/$H513),1)*$H513),"")</f>
        <v>408</v>
      </c>
      <c r="Z513" s="39">
        <f>IFERROR(IF(Y513=0,"",ROUNDUP(Y513/H513,0)*0.01898),"")</f>
        <v>0.64532</v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414.5</v>
      </c>
      <c r="BN513" s="75">
        <f>IFERROR(Y513*I513/H513,"0")</f>
        <v>422.79</v>
      </c>
      <c r="BO513" s="75">
        <f>IFERROR(1/J513*(X513/H513),"0")</f>
        <v>0.52083333333333337</v>
      </c>
      <c r="BP513" s="75">
        <f>IFERROR(1/J513*(Y513/H513),"0")</f>
        <v>0.53125</v>
      </c>
    </row>
    <row r="514" spans="1:68" x14ac:dyDescent="0.2">
      <c r="A514" s="629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30"/>
      <c r="P514" s="619" t="s">
        <v>85</v>
      </c>
      <c r="Q514" s="620"/>
      <c r="R514" s="620"/>
      <c r="S514" s="620"/>
      <c r="T514" s="620"/>
      <c r="U514" s="620"/>
      <c r="V514" s="621"/>
      <c r="W514" s="40" t="s">
        <v>86</v>
      </c>
      <c r="X514" s="41">
        <f>IFERROR(X511/H511,"0")+IFERROR(X512/H512,"0")+IFERROR(X513/H513,"0")</f>
        <v>33.333333333333336</v>
      </c>
      <c r="Y514" s="41">
        <f>IFERROR(Y511/H511,"0")+IFERROR(Y512/H512,"0")+IFERROR(Y513/H513,"0")</f>
        <v>34</v>
      </c>
      <c r="Z514" s="41">
        <f>IFERROR(IF(Z511="",0,Z511),"0")+IFERROR(IF(Z512="",0,Z512),"0")+IFERROR(IF(Z513="",0,Z513),"0")</f>
        <v>0.64532</v>
      </c>
      <c r="AA514" s="64"/>
      <c r="AB514" s="64"/>
      <c r="AC514" s="64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30"/>
      <c r="P515" s="619" t="s">
        <v>85</v>
      </c>
      <c r="Q515" s="620"/>
      <c r="R515" s="620"/>
      <c r="S515" s="620"/>
      <c r="T515" s="620"/>
      <c r="U515" s="620"/>
      <c r="V515" s="621"/>
      <c r="W515" s="40" t="s">
        <v>68</v>
      </c>
      <c r="X515" s="41">
        <f>IFERROR(SUM(X511:X513),"0")</f>
        <v>400</v>
      </c>
      <c r="Y515" s="41">
        <f>IFERROR(SUM(Y511:Y513),"0")</f>
        <v>408</v>
      </c>
      <c r="Z515" s="40"/>
      <c r="AA515" s="64"/>
      <c r="AB515" s="64"/>
      <c r="AC515" s="64"/>
    </row>
    <row r="516" spans="1:68" ht="14.25" customHeight="1" x14ac:dyDescent="0.25">
      <c r="A516" s="622" t="s">
        <v>132</v>
      </c>
      <c r="B516" s="623"/>
      <c r="C516" s="623"/>
      <c r="D516" s="623"/>
      <c r="E516" s="623"/>
      <c r="F516" s="623"/>
      <c r="G516" s="623"/>
      <c r="H516" s="623"/>
      <c r="I516" s="623"/>
      <c r="J516" s="623"/>
      <c r="K516" s="623"/>
      <c r="L516" s="623"/>
      <c r="M516" s="623"/>
      <c r="N516" s="623"/>
      <c r="O516" s="623"/>
      <c r="P516" s="623"/>
      <c r="Q516" s="623"/>
      <c r="R516" s="623"/>
      <c r="S516" s="623"/>
      <c r="T516" s="623"/>
      <c r="U516" s="623"/>
      <c r="V516" s="623"/>
      <c r="W516" s="623"/>
      <c r="X516" s="623"/>
      <c r="Y516" s="623"/>
      <c r="Z516" s="623"/>
      <c r="AA516" s="63"/>
      <c r="AB516" s="63"/>
      <c r="AC516" s="63"/>
    </row>
    <row r="517" spans="1:68" ht="27" customHeight="1" x14ac:dyDescent="0.25">
      <c r="A517" s="60" t="s">
        <v>787</v>
      </c>
      <c r="B517" s="60" t="s">
        <v>788</v>
      </c>
      <c r="C517" s="34">
        <v>4301020400</v>
      </c>
      <c r="D517" s="617">
        <v>4640242180519</v>
      </c>
      <c r="E517" s="61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33" t="s">
        <v>789</v>
      </c>
      <c r="Q517" s="625"/>
      <c r="R517" s="625"/>
      <c r="S517" s="625"/>
      <c r="T517" s="626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787</v>
      </c>
      <c r="B518" s="60" t="s">
        <v>791</v>
      </c>
      <c r="C518" s="34">
        <v>4301020269</v>
      </c>
      <c r="D518" s="617">
        <v>4640242180519</v>
      </c>
      <c r="E518" s="618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645" t="s">
        <v>792</v>
      </c>
      <c r="Q518" s="625"/>
      <c r="R518" s="625"/>
      <c r="S518" s="625"/>
      <c r="T518" s="626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794</v>
      </c>
      <c r="B519" s="60" t="s">
        <v>795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784" t="s">
        <v>796</v>
      </c>
      <c r="Q519" s="625"/>
      <c r="R519" s="625"/>
      <c r="S519" s="625"/>
      <c r="T519" s="626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797</v>
      </c>
      <c r="B520" s="60" t="s">
        <v>798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650" t="s">
        <v>799</v>
      </c>
      <c r="Q520" s="625"/>
      <c r="R520" s="625"/>
      <c r="S520" s="625"/>
      <c r="T520" s="626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629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30"/>
      <c r="P521" s="619" t="s">
        <v>85</v>
      </c>
      <c r="Q521" s="620"/>
      <c r="R521" s="620"/>
      <c r="S521" s="620"/>
      <c r="T521" s="620"/>
      <c r="U521" s="620"/>
      <c r="V521" s="621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30"/>
      <c r="P522" s="619" t="s">
        <v>85</v>
      </c>
      <c r="Q522" s="620"/>
      <c r="R522" s="620"/>
      <c r="S522" s="620"/>
      <c r="T522" s="620"/>
      <c r="U522" s="620"/>
      <c r="V522" s="621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22" t="s">
        <v>143</v>
      </c>
      <c r="B523" s="623"/>
      <c r="C523" s="623"/>
      <c r="D523" s="623"/>
      <c r="E523" s="623"/>
      <c r="F523" s="623"/>
      <c r="G523" s="623"/>
      <c r="H523" s="623"/>
      <c r="I523" s="623"/>
      <c r="J523" s="623"/>
      <c r="K523" s="623"/>
      <c r="L523" s="623"/>
      <c r="M523" s="623"/>
      <c r="N523" s="623"/>
      <c r="O523" s="623"/>
      <c r="P523" s="623"/>
      <c r="Q523" s="623"/>
      <c r="R523" s="623"/>
      <c r="S523" s="623"/>
      <c r="T523" s="623"/>
      <c r="U523" s="623"/>
      <c r="V523" s="623"/>
      <c r="W523" s="623"/>
      <c r="X523" s="623"/>
      <c r="Y523" s="623"/>
      <c r="Z523" s="623"/>
      <c r="AA523" s="63"/>
      <c r="AB523" s="63"/>
      <c r="AC523" s="63"/>
    </row>
    <row r="524" spans="1:68" ht="27" customHeight="1" x14ac:dyDescent="0.25">
      <c r="A524" s="60" t="s">
        <v>801</v>
      </c>
      <c r="B524" s="60" t="s">
        <v>802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774" t="s">
        <v>803</v>
      </c>
      <c r="Q524" s="625"/>
      <c r="R524" s="625"/>
      <c r="S524" s="625"/>
      <c r="T524" s="626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805</v>
      </c>
      <c r="B525" s="60" t="s">
        <v>806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879" t="s">
        <v>807</v>
      </c>
      <c r="Q525" s="625"/>
      <c r="R525" s="625"/>
      <c r="S525" s="625"/>
      <c r="T525" s="626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x14ac:dyDescent="0.2">
      <c r="A526" s="629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30"/>
      <c r="P526" s="619" t="s">
        <v>85</v>
      </c>
      <c r="Q526" s="620"/>
      <c r="R526" s="620"/>
      <c r="S526" s="620"/>
      <c r="T526" s="620"/>
      <c r="U526" s="620"/>
      <c r="V526" s="621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30"/>
      <c r="P527" s="619" t="s">
        <v>85</v>
      </c>
      <c r="Q527" s="620"/>
      <c r="R527" s="620"/>
      <c r="S527" s="620"/>
      <c r="T527" s="620"/>
      <c r="U527" s="620"/>
      <c r="V527" s="621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customHeight="1" x14ac:dyDescent="0.25">
      <c r="A528" s="622" t="s">
        <v>63</v>
      </c>
      <c r="B528" s="623"/>
      <c r="C528" s="623"/>
      <c r="D528" s="623"/>
      <c r="E528" s="623"/>
      <c r="F528" s="623"/>
      <c r="G528" s="623"/>
      <c r="H528" s="623"/>
      <c r="I528" s="623"/>
      <c r="J528" s="623"/>
      <c r="K528" s="623"/>
      <c r="L528" s="623"/>
      <c r="M528" s="623"/>
      <c r="N528" s="623"/>
      <c r="O528" s="623"/>
      <c r="P528" s="623"/>
      <c r="Q528" s="623"/>
      <c r="R528" s="623"/>
      <c r="S528" s="623"/>
      <c r="T528" s="623"/>
      <c r="U528" s="623"/>
      <c r="V528" s="623"/>
      <c r="W528" s="623"/>
      <c r="X528" s="623"/>
      <c r="Y528" s="623"/>
      <c r="Z528" s="623"/>
      <c r="AA528" s="63"/>
      <c r="AB528" s="63"/>
      <c r="AC528" s="63"/>
    </row>
    <row r="529" spans="1:68" ht="27" customHeight="1" x14ac:dyDescent="0.25">
      <c r="A529" s="60" t="s">
        <v>809</v>
      </c>
      <c r="B529" s="60" t="s">
        <v>810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764" t="s">
        <v>811</v>
      </c>
      <c r="Q529" s="625"/>
      <c r="R529" s="625"/>
      <c r="S529" s="625"/>
      <c r="T529" s="626"/>
      <c r="U529" s="37"/>
      <c r="V529" s="37"/>
      <c r="W529" s="38" t="s">
        <v>68</v>
      </c>
      <c r="X529" s="56">
        <v>300</v>
      </c>
      <c r="Y529" s="53">
        <f>IFERROR(IF(X529="",0,CEILING((X529/$H529),1)*$H529),"")</f>
        <v>306</v>
      </c>
      <c r="Z529" s="39">
        <f>IFERROR(IF(Y529=0,"",ROUNDUP(Y529/H529,0)*0.01898),"")</f>
        <v>0.64532</v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317.29999999999995</v>
      </c>
      <c r="BN529" s="75">
        <f>IFERROR(Y529*I529/H529,"0")</f>
        <v>323.64599999999996</v>
      </c>
      <c r="BO529" s="75">
        <f>IFERROR(1/J529*(X529/H529),"0")</f>
        <v>0.52083333333333337</v>
      </c>
      <c r="BP529" s="75">
        <f>IFERROR(1/J529*(Y529/H529),"0")</f>
        <v>0.53125</v>
      </c>
    </row>
    <row r="530" spans="1:68" ht="27" customHeight="1" x14ac:dyDescent="0.25">
      <c r="A530" s="60" t="s">
        <v>809</v>
      </c>
      <c r="B530" s="60" t="s">
        <v>813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54" t="s">
        <v>811</v>
      </c>
      <c r="Q530" s="625"/>
      <c r="R530" s="625"/>
      <c r="S530" s="625"/>
      <c r="T530" s="626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629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30"/>
      <c r="P531" s="619" t="s">
        <v>85</v>
      </c>
      <c r="Q531" s="620"/>
      <c r="R531" s="620"/>
      <c r="S531" s="620"/>
      <c r="T531" s="620"/>
      <c r="U531" s="620"/>
      <c r="V531" s="621"/>
      <c r="W531" s="40" t="s">
        <v>86</v>
      </c>
      <c r="X531" s="41">
        <f>IFERROR(X529/H529,"0")+IFERROR(X530/H530,"0")</f>
        <v>33.333333333333336</v>
      </c>
      <c r="Y531" s="41">
        <f>IFERROR(Y529/H529,"0")+IFERROR(Y530/H530,"0")</f>
        <v>34</v>
      </c>
      <c r="Z531" s="41">
        <f>IFERROR(IF(Z529="",0,Z529),"0")+IFERROR(IF(Z530="",0,Z530),"0")</f>
        <v>0.64532</v>
      </c>
      <c r="AA531" s="64"/>
      <c r="AB531" s="64"/>
      <c r="AC531" s="64"/>
    </row>
    <row r="532" spans="1:68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30"/>
      <c r="P532" s="619" t="s">
        <v>85</v>
      </c>
      <c r="Q532" s="620"/>
      <c r="R532" s="620"/>
      <c r="S532" s="620"/>
      <c r="T532" s="620"/>
      <c r="U532" s="620"/>
      <c r="V532" s="621"/>
      <c r="W532" s="40" t="s">
        <v>68</v>
      </c>
      <c r="X532" s="41">
        <f>IFERROR(SUM(X529:X530),"0")</f>
        <v>300</v>
      </c>
      <c r="Y532" s="41">
        <f>IFERROR(SUM(Y529:Y530),"0")</f>
        <v>306</v>
      </c>
      <c r="Z532" s="40"/>
      <c r="AA532" s="64"/>
      <c r="AB532" s="64"/>
      <c r="AC532" s="64"/>
    </row>
    <row r="533" spans="1:68" ht="14.25" customHeight="1" x14ac:dyDescent="0.25">
      <c r="A533" s="622" t="s">
        <v>169</v>
      </c>
      <c r="B533" s="623"/>
      <c r="C533" s="623"/>
      <c r="D533" s="623"/>
      <c r="E533" s="623"/>
      <c r="F533" s="623"/>
      <c r="G533" s="623"/>
      <c r="H533" s="623"/>
      <c r="I533" s="623"/>
      <c r="J533" s="623"/>
      <c r="K533" s="623"/>
      <c r="L533" s="623"/>
      <c r="M533" s="623"/>
      <c r="N533" s="623"/>
      <c r="O533" s="623"/>
      <c r="P533" s="623"/>
      <c r="Q533" s="623"/>
      <c r="R533" s="623"/>
      <c r="S533" s="623"/>
      <c r="T533" s="623"/>
      <c r="U533" s="623"/>
      <c r="V533" s="623"/>
      <c r="W533" s="623"/>
      <c r="X533" s="623"/>
      <c r="Y533" s="623"/>
      <c r="Z533" s="623"/>
      <c r="AA533" s="63"/>
      <c r="AB533" s="63"/>
      <c r="AC533" s="63"/>
    </row>
    <row r="534" spans="1:68" ht="27" customHeight="1" x14ac:dyDescent="0.25">
      <c r="A534" s="60" t="s">
        <v>814</v>
      </c>
      <c r="B534" s="60" t="s">
        <v>815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969" t="s">
        <v>816</v>
      </c>
      <c r="Q534" s="625"/>
      <c r="R534" s="625"/>
      <c r="S534" s="625"/>
      <c r="T534" s="626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814</v>
      </c>
      <c r="B535" s="60" t="s">
        <v>818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45" t="s">
        <v>819</v>
      </c>
      <c r="Q535" s="625"/>
      <c r="R535" s="625"/>
      <c r="S535" s="625"/>
      <c r="T535" s="626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820</v>
      </c>
      <c r="B536" s="60" t="s">
        <v>821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939" t="s">
        <v>822</v>
      </c>
      <c r="Q536" s="625"/>
      <c r="R536" s="625"/>
      <c r="S536" s="625"/>
      <c r="T536" s="626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820</v>
      </c>
      <c r="B537" s="60" t="s">
        <v>824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709" t="s">
        <v>825</v>
      </c>
      <c r="Q537" s="625"/>
      <c r="R537" s="625"/>
      <c r="S537" s="625"/>
      <c r="T537" s="626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629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30"/>
      <c r="P538" s="619" t="s">
        <v>85</v>
      </c>
      <c r="Q538" s="620"/>
      <c r="R538" s="620"/>
      <c r="S538" s="620"/>
      <c r="T538" s="620"/>
      <c r="U538" s="620"/>
      <c r="V538" s="621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30"/>
      <c r="P539" s="619" t="s">
        <v>85</v>
      </c>
      <c r="Q539" s="620"/>
      <c r="R539" s="620"/>
      <c r="S539" s="620"/>
      <c r="T539" s="620"/>
      <c r="U539" s="620"/>
      <c r="V539" s="621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73" t="s">
        <v>826</v>
      </c>
      <c r="B540" s="623"/>
      <c r="C540" s="623"/>
      <c r="D540" s="623"/>
      <c r="E540" s="623"/>
      <c r="F540" s="623"/>
      <c r="G540" s="623"/>
      <c r="H540" s="623"/>
      <c r="I540" s="623"/>
      <c r="J540" s="623"/>
      <c r="K540" s="623"/>
      <c r="L540" s="623"/>
      <c r="M540" s="623"/>
      <c r="N540" s="623"/>
      <c r="O540" s="623"/>
      <c r="P540" s="623"/>
      <c r="Q540" s="623"/>
      <c r="R540" s="623"/>
      <c r="S540" s="623"/>
      <c r="T540" s="623"/>
      <c r="U540" s="623"/>
      <c r="V540" s="623"/>
      <c r="W540" s="623"/>
      <c r="X540" s="623"/>
      <c r="Y540" s="623"/>
      <c r="Z540" s="623"/>
      <c r="AA540" s="62"/>
      <c r="AB540" s="62"/>
      <c r="AC540" s="62"/>
    </row>
    <row r="541" spans="1:68" ht="14.25" customHeight="1" x14ac:dyDescent="0.25">
      <c r="A541" s="622" t="s">
        <v>95</v>
      </c>
      <c r="B541" s="623"/>
      <c r="C541" s="623"/>
      <c r="D541" s="623"/>
      <c r="E541" s="623"/>
      <c r="F541" s="623"/>
      <c r="G541" s="623"/>
      <c r="H541" s="623"/>
      <c r="I541" s="623"/>
      <c r="J541" s="623"/>
      <c r="K541" s="623"/>
      <c r="L541" s="623"/>
      <c r="M541" s="623"/>
      <c r="N541" s="623"/>
      <c r="O541" s="623"/>
      <c r="P541" s="623"/>
      <c r="Q541" s="623"/>
      <c r="R541" s="623"/>
      <c r="S541" s="623"/>
      <c r="T541" s="623"/>
      <c r="U541" s="623"/>
      <c r="V541" s="623"/>
      <c r="W541" s="623"/>
      <c r="X541" s="623"/>
      <c r="Y541" s="623"/>
      <c r="Z541" s="623"/>
      <c r="AA541" s="63"/>
      <c r="AB541" s="63"/>
      <c r="AC541" s="63"/>
    </row>
    <row r="542" spans="1:68" ht="27" customHeight="1" x14ac:dyDescent="0.25">
      <c r="A542" s="60" t="s">
        <v>827</v>
      </c>
      <c r="B542" s="60" t="s">
        <v>828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706" t="s">
        <v>829</v>
      </c>
      <c r="Q542" s="625"/>
      <c r="R542" s="625"/>
      <c r="S542" s="625"/>
      <c r="T542" s="626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629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30"/>
      <c r="P543" s="619" t="s">
        <v>85</v>
      </c>
      <c r="Q543" s="620"/>
      <c r="R543" s="620"/>
      <c r="S543" s="620"/>
      <c r="T543" s="620"/>
      <c r="U543" s="620"/>
      <c r="V543" s="621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30"/>
      <c r="P544" s="619" t="s">
        <v>85</v>
      </c>
      <c r="Q544" s="620"/>
      <c r="R544" s="620"/>
      <c r="S544" s="620"/>
      <c r="T544" s="620"/>
      <c r="U544" s="620"/>
      <c r="V544" s="621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22" t="s">
        <v>132</v>
      </c>
      <c r="B545" s="623"/>
      <c r="C545" s="623"/>
      <c r="D545" s="623"/>
      <c r="E545" s="623"/>
      <c r="F545" s="623"/>
      <c r="G545" s="623"/>
      <c r="H545" s="623"/>
      <c r="I545" s="623"/>
      <c r="J545" s="623"/>
      <c r="K545" s="623"/>
      <c r="L545" s="623"/>
      <c r="M545" s="623"/>
      <c r="N545" s="623"/>
      <c r="O545" s="623"/>
      <c r="P545" s="623"/>
      <c r="Q545" s="623"/>
      <c r="R545" s="623"/>
      <c r="S545" s="623"/>
      <c r="T545" s="623"/>
      <c r="U545" s="623"/>
      <c r="V545" s="623"/>
      <c r="W545" s="623"/>
      <c r="X545" s="623"/>
      <c r="Y545" s="623"/>
      <c r="Z545" s="623"/>
      <c r="AA545" s="63"/>
      <c r="AB545" s="63"/>
      <c r="AC545" s="63"/>
    </row>
    <row r="546" spans="1:68" ht="27" customHeight="1" x14ac:dyDescent="0.25">
      <c r="A546" s="60" t="s">
        <v>831</v>
      </c>
      <c r="B546" s="60" t="s">
        <v>832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737" t="s">
        <v>833</v>
      </c>
      <c r="Q546" s="625"/>
      <c r="R546" s="625"/>
      <c r="S546" s="625"/>
      <c r="T546" s="626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9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30"/>
      <c r="P547" s="619" t="s">
        <v>85</v>
      </c>
      <c r="Q547" s="620"/>
      <c r="R547" s="620"/>
      <c r="S547" s="620"/>
      <c r="T547" s="620"/>
      <c r="U547" s="620"/>
      <c r="V547" s="621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30"/>
      <c r="P548" s="619" t="s">
        <v>85</v>
      </c>
      <c r="Q548" s="620"/>
      <c r="R548" s="620"/>
      <c r="S548" s="620"/>
      <c r="T548" s="620"/>
      <c r="U548" s="620"/>
      <c r="V548" s="621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22" t="s">
        <v>143</v>
      </c>
      <c r="B549" s="623"/>
      <c r="C549" s="623"/>
      <c r="D549" s="623"/>
      <c r="E549" s="623"/>
      <c r="F549" s="623"/>
      <c r="G549" s="623"/>
      <c r="H549" s="623"/>
      <c r="I549" s="623"/>
      <c r="J549" s="623"/>
      <c r="K549" s="623"/>
      <c r="L549" s="623"/>
      <c r="M549" s="623"/>
      <c r="N549" s="623"/>
      <c r="O549" s="623"/>
      <c r="P549" s="623"/>
      <c r="Q549" s="623"/>
      <c r="R549" s="623"/>
      <c r="S549" s="623"/>
      <c r="T549" s="623"/>
      <c r="U549" s="623"/>
      <c r="V549" s="623"/>
      <c r="W549" s="623"/>
      <c r="X549" s="623"/>
      <c r="Y549" s="623"/>
      <c r="Z549" s="623"/>
      <c r="AA549" s="63"/>
      <c r="AB549" s="63"/>
      <c r="AC549" s="63"/>
    </row>
    <row r="550" spans="1:68" ht="27" customHeight="1" x14ac:dyDescent="0.25">
      <c r="A550" s="60" t="s">
        <v>835</v>
      </c>
      <c r="B550" s="60" t="s">
        <v>836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686" t="s">
        <v>837</v>
      </c>
      <c r="Q550" s="625"/>
      <c r="R550" s="625"/>
      <c r="S550" s="625"/>
      <c r="T550" s="626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9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30"/>
      <c r="P551" s="619" t="s">
        <v>85</v>
      </c>
      <c r="Q551" s="620"/>
      <c r="R551" s="620"/>
      <c r="S551" s="620"/>
      <c r="T551" s="620"/>
      <c r="U551" s="620"/>
      <c r="V551" s="621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30"/>
      <c r="P552" s="619" t="s">
        <v>85</v>
      </c>
      <c r="Q552" s="620"/>
      <c r="R552" s="620"/>
      <c r="S552" s="620"/>
      <c r="T552" s="620"/>
      <c r="U552" s="620"/>
      <c r="V552" s="621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2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773"/>
      <c r="P553" s="637" t="s">
        <v>839</v>
      </c>
      <c r="Q553" s="638"/>
      <c r="R553" s="638"/>
      <c r="S553" s="638"/>
      <c r="T553" s="638"/>
      <c r="U553" s="638"/>
      <c r="V553" s="639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15680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15799.27</v>
      </c>
      <c r="Z553" s="40"/>
      <c r="AA553" s="64"/>
      <c r="AB553" s="64"/>
      <c r="AC553" s="64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773"/>
      <c r="P554" s="637" t="s">
        <v>840</v>
      </c>
      <c r="Q554" s="638"/>
      <c r="R554" s="638"/>
      <c r="S554" s="638"/>
      <c r="T554" s="638"/>
      <c r="U554" s="638"/>
      <c r="V554" s="639"/>
      <c r="W554" s="40" t="s">
        <v>68</v>
      </c>
      <c r="X554" s="41">
        <f>IFERROR(SUM(BM22:BM550),"0")</f>
        <v>16679.569224160019</v>
      </c>
      <c r="Y554" s="41">
        <f>IFERROR(SUM(BN22:BN550),"0")</f>
        <v>16805.623000000003</v>
      </c>
      <c r="Z554" s="40"/>
      <c r="AA554" s="64"/>
      <c r="AB554" s="64"/>
      <c r="AC554" s="64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773"/>
      <c r="P555" s="637" t="s">
        <v>841</v>
      </c>
      <c r="Q555" s="638"/>
      <c r="R555" s="638"/>
      <c r="S555" s="638"/>
      <c r="T555" s="638"/>
      <c r="U555" s="638"/>
      <c r="V555" s="639"/>
      <c r="W555" s="40" t="s">
        <v>842</v>
      </c>
      <c r="X555" s="42">
        <f>ROUNDUP(SUM(BO22:BO550),0)</f>
        <v>29</v>
      </c>
      <c r="Y555" s="42">
        <f>ROUNDUP(SUM(BP22:BP550),0)</f>
        <v>29</v>
      </c>
      <c r="Z555" s="40"/>
      <c r="AA555" s="64"/>
      <c r="AB555" s="64"/>
      <c r="AC555" s="64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773"/>
      <c r="P556" s="637" t="s">
        <v>843</v>
      </c>
      <c r="Q556" s="638"/>
      <c r="R556" s="638"/>
      <c r="S556" s="638"/>
      <c r="T556" s="638"/>
      <c r="U556" s="638"/>
      <c r="V556" s="639"/>
      <c r="W556" s="40" t="s">
        <v>68</v>
      </c>
      <c r="X556" s="41">
        <f>GrossWeightTotal+PalletQtyTotal*25</f>
        <v>17404.569224160019</v>
      </c>
      <c r="Y556" s="41">
        <f>GrossWeightTotalR+PalletQtyTotalR*25</f>
        <v>17530.623000000003</v>
      </c>
      <c r="Z556" s="40"/>
      <c r="AA556" s="64"/>
      <c r="AB556" s="64"/>
      <c r="AC556" s="64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773"/>
      <c r="P557" s="637" t="s">
        <v>844</v>
      </c>
      <c r="Q557" s="638"/>
      <c r="R557" s="638"/>
      <c r="S557" s="638"/>
      <c r="T557" s="638"/>
      <c r="U557" s="638"/>
      <c r="V557" s="639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2970.2330107956545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2990</v>
      </c>
      <c r="Z557" s="40"/>
      <c r="AA557" s="64"/>
      <c r="AB557" s="64"/>
      <c r="AC557" s="64"/>
    </row>
    <row r="558" spans="1:68" ht="14.25" customHeight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773"/>
      <c r="P558" s="637" t="s">
        <v>845</v>
      </c>
      <c r="Q558" s="638"/>
      <c r="R558" s="638"/>
      <c r="S558" s="638"/>
      <c r="T558" s="638"/>
      <c r="U558" s="638"/>
      <c r="V558" s="639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33.744979999999991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41" t="s">
        <v>93</v>
      </c>
      <c r="D560" s="704"/>
      <c r="E560" s="704"/>
      <c r="F560" s="704"/>
      <c r="G560" s="704"/>
      <c r="H560" s="705"/>
      <c r="I560" s="641" t="s">
        <v>266</v>
      </c>
      <c r="J560" s="704"/>
      <c r="K560" s="704"/>
      <c r="L560" s="704"/>
      <c r="M560" s="704"/>
      <c r="N560" s="704"/>
      <c r="O560" s="704"/>
      <c r="P560" s="704"/>
      <c r="Q560" s="704"/>
      <c r="R560" s="704"/>
      <c r="S560" s="704"/>
      <c r="T560" s="704"/>
      <c r="U560" s="705"/>
      <c r="V560" s="641" t="s">
        <v>567</v>
      </c>
      <c r="W560" s="705"/>
      <c r="X560" s="641" t="s">
        <v>632</v>
      </c>
      <c r="Y560" s="704"/>
      <c r="Z560" s="704"/>
      <c r="AA560" s="705"/>
      <c r="AB560" s="80" t="s">
        <v>697</v>
      </c>
      <c r="AC560" s="641" t="s">
        <v>774</v>
      </c>
      <c r="AD560" s="705"/>
      <c r="AF560" s="1"/>
    </row>
    <row r="561" spans="1:32" ht="14.25" customHeight="1" thickTop="1" x14ac:dyDescent="0.2">
      <c r="A561" s="789" t="s">
        <v>848</v>
      </c>
      <c r="B561" s="641" t="s">
        <v>62</v>
      </c>
      <c r="C561" s="641" t="s">
        <v>94</v>
      </c>
      <c r="D561" s="641" t="s">
        <v>113</v>
      </c>
      <c r="E561" s="641" t="s">
        <v>176</v>
      </c>
      <c r="F561" s="641" t="s">
        <v>203</v>
      </c>
      <c r="G561" s="641" t="s">
        <v>242</v>
      </c>
      <c r="H561" s="641" t="s">
        <v>93</v>
      </c>
      <c r="I561" s="641" t="s">
        <v>267</v>
      </c>
      <c r="J561" s="641" t="s">
        <v>310</v>
      </c>
      <c r="K561" s="641" t="s">
        <v>371</v>
      </c>
      <c r="L561" s="641" t="s">
        <v>415</v>
      </c>
      <c r="M561" s="641" t="s">
        <v>433</v>
      </c>
      <c r="N561" s="1"/>
      <c r="O561" s="641" t="s">
        <v>446</v>
      </c>
      <c r="P561" s="641" t="s">
        <v>458</v>
      </c>
      <c r="Q561" s="641" t="s">
        <v>465</v>
      </c>
      <c r="R561" s="641" t="s">
        <v>469</v>
      </c>
      <c r="S561" s="641" t="s">
        <v>475</v>
      </c>
      <c r="T561" s="641" t="s">
        <v>480</v>
      </c>
      <c r="U561" s="641" t="s">
        <v>554</v>
      </c>
      <c r="V561" s="641" t="s">
        <v>568</v>
      </c>
      <c r="W561" s="641" t="s">
        <v>602</v>
      </c>
      <c r="X561" s="641" t="s">
        <v>633</v>
      </c>
      <c r="Y561" s="641" t="s">
        <v>665</v>
      </c>
      <c r="Z561" s="641" t="s">
        <v>683</v>
      </c>
      <c r="AA561" s="641" t="s">
        <v>690</v>
      </c>
      <c r="AB561" s="641" t="s">
        <v>697</v>
      </c>
      <c r="AC561" s="641" t="s">
        <v>774</v>
      </c>
      <c r="AD561" s="641" t="s">
        <v>826</v>
      </c>
      <c r="AF561" s="1"/>
    </row>
    <row r="562" spans="1:32" ht="13.5" customHeight="1" thickBot="1" x14ac:dyDescent="0.25">
      <c r="A562" s="790"/>
      <c r="B562" s="642"/>
      <c r="C562" s="642"/>
      <c r="D562" s="642"/>
      <c r="E562" s="642"/>
      <c r="F562" s="642"/>
      <c r="G562" s="642"/>
      <c r="H562" s="642"/>
      <c r="I562" s="642"/>
      <c r="J562" s="642"/>
      <c r="K562" s="642"/>
      <c r="L562" s="642"/>
      <c r="M562" s="642"/>
      <c r="N562" s="1"/>
      <c r="O562" s="642"/>
      <c r="P562" s="642"/>
      <c r="Q562" s="642"/>
      <c r="R562" s="642"/>
      <c r="S562" s="642"/>
      <c r="T562" s="642"/>
      <c r="U562" s="642"/>
      <c r="V562" s="642"/>
      <c r="W562" s="642"/>
      <c r="X562" s="642"/>
      <c r="Y562" s="642"/>
      <c r="Z562" s="642"/>
      <c r="AA562" s="642"/>
      <c r="AB562" s="642"/>
      <c r="AC562" s="642"/>
      <c r="AD562" s="642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302.40000000000003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711.90000000000009</v>
      </c>
      <c r="E563" s="50">
        <f>IFERROR(Y86*1,"0")+IFERROR(Y87*1,"0")+IFERROR(Y88*1,"0")+IFERROR(Y92*1,"0")+IFERROR(Y93*1,"0")+IFERROR(Y94*1,"0")+IFERROR(Y95*1,"0")+IFERROR(Y96*1,"0")+IFERROR(Y97*1,"0")+IFERROR(Y98*1,"0")+IFERROR(Y99*1,"0")</f>
        <v>1116.0000000000002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1156.5</v>
      </c>
      <c r="G563" s="50">
        <f>IFERROR(Y133*1,"0")+IFERROR(Y134*1,"0")+IFERROR(Y138*1,"0")+IFERROR(Y139*1,"0")+IFERROR(Y143*1,"0")+IFERROR(Y144*1,"0")</f>
        <v>301.60000000000002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100.80000000000001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1710.2999999999997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100.8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633.45000000000005</v>
      </c>
      <c r="U563" s="50">
        <f>IFERROR(Y351*1,"0")+IFERROR(Y355*1,"0")+IFERROR(Y356*1,"0")+IFERROR(Y357*1,"0")</f>
        <v>403.20000000000005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2223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1554.36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54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4716.96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714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D561:D562"/>
    <mergeCell ref="D243:E243"/>
    <mergeCell ref="D99:E99"/>
    <mergeCell ref="P420:T420"/>
    <mergeCell ref="P78:V78"/>
    <mergeCell ref="P376:V376"/>
    <mergeCell ref="P128:T128"/>
    <mergeCell ref="D310:E310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P470:T470"/>
    <mergeCell ref="A320:O321"/>
    <mergeCell ref="P178:T178"/>
    <mergeCell ref="P276:T276"/>
    <mergeCell ref="P105:T105"/>
    <mergeCell ref="D257:E257"/>
    <mergeCell ref="D525:E525"/>
    <mergeCell ref="P262:V262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D513:E513"/>
    <mergeCell ref="P553:V553"/>
    <mergeCell ref="P188:T188"/>
    <mergeCell ref="A182:Z182"/>
    <mergeCell ref="P42:V42"/>
    <mergeCell ref="A452:O453"/>
    <mergeCell ref="A225:Z225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P227:T227"/>
    <mergeCell ref="P106:T106"/>
    <mergeCell ref="P177:T177"/>
    <mergeCell ref="P475:T475"/>
    <mergeCell ref="D481:E481"/>
    <mergeCell ref="P539:V539"/>
    <mergeCell ref="D256:E256"/>
    <mergeCell ref="P269:T269"/>
    <mergeCell ref="A223:O224"/>
    <mergeCell ref="P462:T462"/>
    <mergeCell ref="D383:E383"/>
    <mergeCell ref="A150:O151"/>
    <mergeCell ref="C560:H560"/>
    <mergeCell ref="P405:V405"/>
    <mergeCell ref="D222:E222"/>
    <mergeCell ref="A295:Z295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P38:T38"/>
    <mergeCell ref="Z17:Z18"/>
    <mergeCell ref="A501:O502"/>
    <mergeCell ref="P29:V29"/>
    <mergeCell ref="AB17:AB18"/>
    <mergeCell ref="P271:V271"/>
    <mergeCell ref="P100:V100"/>
    <mergeCell ref="D446:E446"/>
    <mergeCell ref="P41:V41"/>
    <mergeCell ref="A158:Z158"/>
    <mergeCell ref="P404:V404"/>
    <mergeCell ref="P327:T327"/>
    <mergeCell ref="P252:V252"/>
    <mergeCell ref="P500:T500"/>
    <mergeCell ref="P56:V56"/>
    <mergeCell ref="P341:V341"/>
    <mergeCell ref="D39:E39"/>
    <mergeCell ref="A160:Z160"/>
    <mergeCell ref="P212:T212"/>
    <mergeCell ref="A377:Z377"/>
    <mergeCell ref="A246:Z246"/>
    <mergeCell ref="P415:T415"/>
    <mergeCell ref="P499:T499"/>
    <mergeCell ref="D171:E171"/>
    <mergeCell ref="P355:T355"/>
    <mergeCell ref="D407:E407"/>
    <mergeCell ref="A447:O448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D75:E75"/>
    <mergeCell ref="P390:T390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280:Z280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A545:Z545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G561:G562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557:V557"/>
    <mergeCell ref="A382:Z382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94:T494"/>
    <mergeCell ref="P546:T546"/>
    <mergeCell ref="P481:T481"/>
    <mergeCell ref="I17:I18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550:T550"/>
    <mergeCell ref="P44:T44"/>
    <mergeCell ref="P279:V279"/>
    <mergeCell ref="A226:Z226"/>
    <mergeCell ref="P108:V108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498:T498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A34:Z34"/>
    <mergeCell ref="P245:V245"/>
    <mergeCell ref="P543:V543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P73:T73"/>
    <mergeCell ref="D473:E473"/>
    <mergeCell ref="P437:T437"/>
    <mergeCell ref="P144:T144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2025-05-16T06:25:47Z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