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388692A-BFAB-4D30-A8EF-A1A26D65FD5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3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N313" i="1" s="1"/>
  <c r="BO312" i="1"/>
  <c r="BM312" i="1"/>
  <c r="Z312" i="1"/>
  <c r="Y312" i="1"/>
  <c r="BP312" i="1" s="1"/>
  <c r="BO311" i="1"/>
  <c r="BN311" i="1"/>
  <c r="BM311" i="1"/>
  <c r="Z311" i="1"/>
  <c r="Y311" i="1"/>
  <c r="BP311" i="1" s="1"/>
  <c r="BO310" i="1"/>
  <c r="BN310" i="1"/>
  <c r="BM310" i="1"/>
  <c r="Z310" i="1"/>
  <c r="Y310" i="1"/>
  <c r="BP310" i="1" s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4" i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M301" i="1"/>
  <c r="Z301" i="1"/>
  <c r="Y301" i="1"/>
  <c r="BN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N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X289" i="1"/>
  <c r="X288" i="1"/>
  <c r="BO287" i="1"/>
  <c r="BM287" i="1"/>
  <c r="Z287" i="1"/>
  <c r="Z288" i="1" s="1"/>
  <c r="Y287" i="1"/>
  <c r="BP287" i="1" s="1"/>
  <c r="BO286" i="1"/>
  <c r="BM286" i="1"/>
  <c r="Z286" i="1"/>
  <c r="Y286" i="1"/>
  <c r="BP286" i="1" s="1"/>
  <c r="P286" i="1"/>
  <c r="X284" i="1"/>
  <c r="Z283" i="1"/>
  <c r="X283" i="1"/>
  <c r="BO282" i="1"/>
  <c r="BM282" i="1"/>
  <c r="Z282" i="1"/>
  <c r="Y282" i="1"/>
  <c r="BN282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N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P266" i="1"/>
  <c r="BO266" i="1"/>
  <c r="BM266" i="1"/>
  <c r="Z266" i="1"/>
  <c r="Z267" i="1" s="1"/>
  <c r="Y266" i="1"/>
  <c r="Y268" i="1" s="1"/>
  <c r="P266" i="1"/>
  <c r="X262" i="1"/>
  <c r="X261" i="1"/>
  <c r="BO260" i="1"/>
  <c r="BN260" i="1"/>
  <c r="BM260" i="1"/>
  <c r="Z260" i="1"/>
  <c r="Y260" i="1"/>
  <c r="BP260" i="1" s="1"/>
  <c r="P260" i="1"/>
  <c r="BO259" i="1"/>
  <c r="BM259" i="1"/>
  <c r="Z259" i="1"/>
  <c r="Y259" i="1"/>
  <c r="BN259" i="1" s="1"/>
  <c r="P259" i="1"/>
  <c r="X255" i="1"/>
  <c r="X254" i="1"/>
  <c r="BO253" i="1"/>
  <c r="BM253" i="1"/>
  <c r="Z253" i="1"/>
  <c r="Z254" i="1" s="1"/>
  <c r="Y253" i="1"/>
  <c r="Y254" i="1" s="1"/>
  <c r="P253" i="1"/>
  <c r="X249" i="1"/>
  <c r="X248" i="1"/>
  <c r="BO247" i="1"/>
  <c r="BM247" i="1"/>
  <c r="Z247" i="1"/>
  <c r="Y247" i="1"/>
  <c r="BN247" i="1" s="1"/>
  <c r="P247" i="1"/>
  <c r="BO246" i="1"/>
  <c r="BM246" i="1"/>
  <c r="Z246" i="1"/>
  <c r="Z248" i="1" s="1"/>
  <c r="Y246" i="1"/>
  <c r="Y248" i="1" s="1"/>
  <c r="P246" i="1"/>
  <c r="X243" i="1"/>
  <c r="Y242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P225" i="1"/>
  <c r="BO225" i="1"/>
  <c r="BM225" i="1"/>
  <c r="Z225" i="1"/>
  <c r="Y225" i="1"/>
  <c r="BN225" i="1" s="1"/>
  <c r="P225" i="1"/>
  <c r="BO224" i="1"/>
  <c r="BM224" i="1"/>
  <c r="Z224" i="1"/>
  <c r="Y224" i="1"/>
  <c r="BN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N222" i="1" s="1"/>
  <c r="P222" i="1"/>
  <c r="X219" i="1"/>
  <c r="X218" i="1"/>
  <c r="BP217" i="1"/>
  <c r="BO217" i="1"/>
  <c r="BM217" i="1"/>
  <c r="Z217" i="1"/>
  <c r="Y217" i="1"/>
  <c r="BN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N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N200" i="1" s="1"/>
  <c r="P200" i="1"/>
  <c r="BO199" i="1"/>
  <c r="BM199" i="1"/>
  <c r="Z199" i="1"/>
  <c r="Y199" i="1"/>
  <c r="BN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M171" i="1"/>
  <c r="Z171" i="1"/>
  <c r="Y171" i="1"/>
  <c r="X168" i="1"/>
  <c r="X167" i="1"/>
  <c r="BO166" i="1"/>
  <c r="BN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X151" i="1"/>
  <c r="X150" i="1"/>
  <c r="BO149" i="1"/>
  <c r="BM149" i="1"/>
  <c r="Z149" i="1"/>
  <c r="Z150" i="1" s="1"/>
  <c r="Y149" i="1"/>
  <c r="Y151" i="1" s="1"/>
  <c r="P149" i="1"/>
  <c r="X146" i="1"/>
  <c r="Z145" i="1"/>
  <c r="X145" i="1"/>
  <c r="BO144" i="1"/>
  <c r="BM144" i="1"/>
  <c r="Z144" i="1"/>
  <c r="Y144" i="1"/>
  <c r="Y146" i="1" s="1"/>
  <c r="P144" i="1"/>
  <c r="Y141" i="1"/>
  <c r="X141" i="1"/>
  <c r="X140" i="1"/>
  <c r="BP139" i="1"/>
  <c r="BO139" i="1"/>
  <c r="BM139" i="1"/>
  <c r="Z139" i="1"/>
  <c r="Y139" i="1"/>
  <c r="BN139" i="1" s="1"/>
  <c r="P139" i="1"/>
  <c r="BP138" i="1"/>
  <c r="BO138" i="1"/>
  <c r="BN138" i="1"/>
  <c r="BM138" i="1"/>
  <c r="Z138" i="1"/>
  <c r="Y138" i="1"/>
  <c r="P138" i="1"/>
  <c r="X135" i="1"/>
  <c r="X134" i="1"/>
  <c r="BO133" i="1"/>
  <c r="BM133" i="1"/>
  <c r="Z133" i="1"/>
  <c r="Y133" i="1"/>
  <c r="Y134" i="1" s="1"/>
  <c r="P133" i="1"/>
  <c r="BO132" i="1"/>
  <c r="BN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Y123" i="1" s="1"/>
  <c r="X119" i="1"/>
  <c r="X118" i="1"/>
  <c r="BO117" i="1"/>
  <c r="BN117" i="1"/>
  <c r="BM117" i="1"/>
  <c r="Z117" i="1"/>
  <c r="Y117" i="1"/>
  <c r="BP117" i="1" s="1"/>
  <c r="P117" i="1"/>
  <c r="BO116" i="1"/>
  <c r="BM116" i="1"/>
  <c r="Z116" i="1"/>
  <c r="Y116" i="1"/>
  <c r="BN116" i="1" s="1"/>
  <c r="P116" i="1"/>
  <c r="BO115" i="1"/>
  <c r="BM115" i="1"/>
  <c r="Z115" i="1"/>
  <c r="Y115" i="1"/>
  <c r="BN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X109" i="1"/>
  <c r="X108" i="1"/>
  <c r="BO107" i="1"/>
  <c r="BM107" i="1"/>
  <c r="Z107" i="1"/>
  <c r="Y107" i="1"/>
  <c r="P107" i="1"/>
  <c r="BP106" i="1"/>
  <c r="BO106" i="1"/>
  <c r="BM106" i="1"/>
  <c r="Z106" i="1"/>
  <c r="Y106" i="1"/>
  <c r="BN106" i="1" s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BO98" i="1"/>
  <c r="BM98" i="1"/>
  <c r="Z98" i="1"/>
  <c r="Y98" i="1"/>
  <c r="BP98" i="1" s="1"/>
  <c r="P98" i="1"/>
  <c r="BO97" i="1"/>
  <c r="BM97" i="1"/>
  <c r="Z97" i="1"/>
  <c r="Y97" i="1"/>
  <c r="P97" i="1"/>
  <c r="BP96" i="1"/>
  <c r="BO96" i="1"/>
  <c r="BM96" i="1"/>
  <c r="Z96" i="1"/>
  <c r="Y96" i="1"/>
  <c r="BN96" i="1" s="1"/>
  <c r="P96" i="1"/>
  <c r="BO95" i="1"/>
  <c r="BM95" i="1"/>
  <c r="Z95" i="1"/>
  <c r="Y95" i="1"/>
  <c r="BP95" i="1" s="1"/>
  <c r="P95" i="1"/>
  <c r="X92" i="1"/>
  <c r="X91" i="1"/>
  <c r="BP90" i="1"/>
  <c r="BO90" i="1"/>
  <c r="BN90" i="1"/>
  <c r="BM90" i="1"/>
  <c r="Z90" i="1"/>
  <c r="Y90" i="1"/>
  <c r="P90" i="1"/>
  <c r="BO89" i="1"/>
  <c r="BN89" i="1"/>
  <c r="BM89" i="1"/>
  <c r="Z89" i="1"/>
  <c r="Y89" i="1"/>
  <c r="BP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P72" i="1" s="1"/>
  <c r="P72" i="1"/>
  <c r="BO71" i="1"/>
  <c r="BM71" i="1"/>
  <c r="Z71" i="1"/>
  <c r="Y71" i="1"/>
  <c r="P71" i="1"/>
  <c r="X69" i="1"/>
  <c r="X68" i="1"/>
  <c r="BO67" i="1"/>
  <c r="BM67" i="1"/>
  <c r="Z67" i="1"/>
  <c r="Z68" i="1" s="1"/>
  <c r="Y67" i="1"/>
  <c r="BN67" i="1" s="1"/>
  <c r="P67" i="1"/>
  <c r="BO66" i="1"/>
  <c r="BM66" i="1"/>
  <c r="Z66" i="1"/>
  <c r="Y66" i="1"/>
  <c r="BN66" i="1" s="1"/>
  <c r="P66" i="1"/>
  <c r="X64" i="1"/>
  <c r="X63" i="1"/>
  <c r="BP62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N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Y23" i="1"/>
  <c r="X23" i="1"/>
  <c r="BP22" i="1"/>
  <c r="BO22" i="1"/>
  <c r="BM22" i="1"/>
  <c r="Z22" i="1"/>
  <c r="Z23" i="1" s="1"/>
  <c r="Y22" i="1"/>
  <c r="BN22" i="1" s="1"/>
  <c r="P22" i="1"/>
  <c r="H10" i="1"/>
  <c r="A9" i="1"/>
  <c r="H9" i="1" s="1"/>
  <c r="D7" i="1"/>
  <c r="Q6" i="1"/>
  <c r="P2" i="1"/>
  <c r="BN207" i="1" l="1"/>
  <c r="BN58" i="1"/>
  <c r="Z108" i="1"/>
  <c r="BP133" i="1"/>
  <c r="BP313" i="1"/>
  <c r="BN95" i="1"/>
  <c r="BN98" i="1"/>
  <c r="BP116" i="1"/>
  <c r="Z188" i="1"/>
  <c r="BP200" i="1"/>
  <c r="BP309" i="1"/>
  <c r="BN37" i="1"/>
  <c r="BP58" i="1"/>
  <c r="BP259" i="1"/>
  <c r="Y288" i="1"/>
  <c r="Y81" i="1"/>
  <c r="Y31" i="1"/>
  <c r="Z80" i="1"/>
  <c r="BP236" i="1"/>
  <c r="Y289" i="1"/>
  <c r="Y202" i="1"/>
  <c r="Y219" i="1"/>
  <c r="BP215" i="1"/>
  <c r="Y294" i="1"/>
  <c r="BP314" i="1"/>
  <c r="Z208" i="1"/>
  <c r="BN187" i="1"/>
  <c r="BN198" i="1"/>
  <c r="BN291" i="1"/>
  <c r="Z91" i="1"/>
  <c r="Y135" i="1"/>
  <c r="Z279" i="1"/>
  <c r="Y283" i="1"/>
  <c r="Y109" i="1"/>
  <c r="Y261" i="1"/>
  <c r="Y102" i="1"/>
  <c r="Z140" i="1"/>
  <c r="Z101" i="1"/>
  <c r="Y279" i="1"/>
  <c r="BN28" i="1"/>
  <c r="Y38" i="1"/>
  <c r="BN100" i="1"/>
  <c r="BP132" i="1"/>
  <c r="BP173" i="1"/>
  <c r="BP206" i="1"/>
  <c r="BP213" i="1"/>
  <c r="BP253" i="1"/>
  <c r="BN292" i="1"/>
  <c r="Y91" i="1"/>
  <c r="BN97" i="1"/>
  <c r="BP115" i="1"/>
  <c r="BP199" i="1"/>
  <c r="Z318" i="1"/>
  <c r="Z38" i="1"/>
  <c r="Y92" i="1"/>
  <c r="BN127" i="1"/>
  <c r="BN191" i="1"/>
  <c r="BP198" i="1"/>
  <c r="Z218" i="1"/>
  <c r="BP222" i="1"/>
  <c r="Y226" i="1"/>
  <c r="BN246" i="1"/>
  <c r="BP291" i="1"/>
  <c r="BP97" i="1"/>
  <c r="BP166" i="1"/>
  <c r="BP297" i="1"/>
  <c r="BN42" i="1"/>
  <c r="BN35" i="1"/>
  <c r="Y60" i="1"/>
  <c r="BP67" i="1"/>
  <c r="Y101" i="1"/>
  <c r="BN107" i="1"/>
  <c r="BP114" i="1"/>
  <c r="Y140" i="1"/>
  <c r="BN144" i="1"/>
  <c r="BN185" i="1"/>
  <c r="BP191" i="1"/>
  <c r="BP246" i="1"/>
  <c r="Y255" i="1"/>
  <c r="BN277" i="1"/>
  <c r="BP301" i="1"/>
  <c r="X325" i="1"/>
  <c r="Z226" i="1"/>
  <c r="Z50" i="1"/>
  <c r="Y68" i="1"/>
  <c r="BP107" i="1"/>
  <c r="BP144" i="1"/>
  <c r="Y168" i="1"/>
  <c r="Y192" i="1"/>
  <c r="BN216" i="1"/>
  <c r="Y249" i="1"/>
  <c r="BP277" i="1"/>
  <c r="Y51" i="1"/>
  <c r="Y175" i="1"/>
  <c r="Y188" i="1"/>
  <c r="Y280" i="1"/>
  <c r="Y324" i="1"/>
  <c r="Y108" i="1"/>
  <c r="Z134" i="1"/>
  <c r="Y145" i="1"/>
  <c r="Y75" i="1"/>
  <c r="Y119" i="1"/>
  <c r="BN105" i="1"/>
  <c r="Z118" i="1"/>
  <c r="Y122" i="1"/>
  <c r="Y201" i="1"/>
  <c r="Z294" i="1"/>
  <c r="BP43" i="1"/>
  <c r="Z175" i="1"/>
  <c r="Z201" i="1"/>
  <c r="BN43" i="1"/>
  <c r="Z74" i="1"/>
  <c r="BP71" i="1"/>
  <c r="BP105" i="1"/>
  <c r="BP224" i="1"/>
  <c r="Z237" i="1"/>
  <c r="Z261" i="1"/>
  <c r="BN293" i="1"/>
  <c r="Y129" i="1"/>
  <c r="X326" i="1"/>
  <c r="Z128" i="1"/>
  <c r="Z180" i="1"/>
  <c r="Z31" i="1"/>
  <c r="X327" i="1"/>
  <c r="BN133" i="1"/>
  <c r="BN300" i="1"/>
  <c r="BN44" i="1"/>
  <c r="X329" i="1"/>
  <c r="BP66" i="1"/>
  <c r="Y208" i="1"/>
  <c r="BN253" i="1"/>
  <c r="BP282" i="1"/>
  <c r="Y295" i="1"/>
  <c r="Y50" i="1"/>
  <c r="Y318" i="1"/>
  <c r="Y237" i="1"/>
  <c r="BN36" i="1"/>
  <c r="BN45" i="1"/>
  <c r="BN54" i="1"/>
  <c r="BN84" i="1"/>
  <c r="BN126" i="1"/>
  <c r="BN160" i="1"/>
  <c r="BN186" i="1"/>
  <c r="BN308" i="1"/>
  <c r="BN154" i="1"/>
  <c r="BN179" i="1"/>
  <c r="BN234" i="1"/>
  <c r="BN270" i="1"/>
  <c r="BN305" i="1"/>
  <c r="Y319" i="1"/>
  <c r="BN30" i="1"/>
  <c r="BN48" i="1"/>
  <c r="BN78" i="1"/>
  <c r="Y118" i="1"/>
  <c r="Y24" i="1"/>
  <c r="BP36" i="1"/>
  <c r="BP45" i="1"/>
  <c r="BP54" i="1"/>
  <c r="BN72" i="1"/>
  <c r="BP84" i="1"/>
  <c r="BN112" i="1"/>
  <c r="BP126" i="1"/>
  <c r="BP160" i="1"/>
  <c r="BN171" i="1"/>
  <c r="BN174" i="1"/>
  <c r="BP186" i="1"/>
  <c r="Y238" i="1"/>
  <c r="BN302" i="1"/>
  <c r="BN315" i="1"/>
  <c r="BP30" i="1"/>
  <c r="BP78" i="1"/>
  <c r="BP154" i="1"/>
  <c r="BN205" i="1"/>
  <c r="BN214" i="1"/>
  <c r="BN223" i="1"/>
  <c r="BP270" i="1"/>
  <c r="Y284" i="1"/>
  <c r="BN299" i="1"/>
  <c r="BP305" i="1"/>
  <c r="Y55" i="1"/>
  <c r="BN62" i="1"/>
  <c r="Y85" i="1"/>
  <c r="BP112" i="1"/>
  <c r="Y161" i="1"/>
  <c r="BP171" i="1"/>
  <c r="Y209" i="1"/>
  <c r="Y227" i="1"/>
  <c r="Y262" i="1"/>
  <c r="BN278" i="1"/>
  <c r="BN312" i="1"/>
  <c r="F9" i="1"/>
  <c r="Y180" i="1"/>
  <c r="Y271" i="1"/>
  <c r="BN322" i="1"/>
  <c r="BP278" i="1"/>
  <c r="J9" i="1"/>
  <c r="BN241" i="1"/>
  <c r="BP322" i="1"/>
  <c r="BN121" i="1"/>
  <c r="BN155" i="1"/>
  <c r="BN172" i="1"/>
  <c r="Y181" i="1"/>
  <c r="Y218" i="1"/>
  <c r="BN235" i="1"/>
  <c r="BP247" i="1"/>
  <c r="BN286" i="1"/>
  <c r="BN303" i="1"/>
  <c r="BN306" i="1"/>
  <c r="BN316" i="1"/>
  <c r="A10" i="1"/>
  <c r="Y32" i="1"/>
  <c r="BN49" i="1"/>
  <c r="Y63" i="1"/>
  <c r="BN79" i="1"/>
  <c r="F10" i="1"/>
  <c r="BN73" i="1"/>
  <c r="BN113" i="1"/>
  <c r="BN149" i="1"/>
  <c r="Y176" i="1"/>
  <c r="BN212" i="1"/>
  <c r="BN230" i="1"/>
  <c r="BP241" i="1"/>
  <c r="BN266" i="1"/>
  <c r="Y69" i="1"/>
  <c r="BP121" i="1"/>
  <c r="BN197" i="1"/>
  <c r="Y128" i="1"/>
  <c r="BP149" i="1"/>
  <c r="BP212" i="1"/>
  <c r="BP230" i="1"/>
  <c r="Y80" i="1"/>
  <c r="Y156" i="1"/>
  <c r="Y74" i="1"/>
  <c r="Y231" i="1"/>
  <c r="Y267" i="1"/>
  <c r="BN178" i="1"/>
  <c r="Y189" i="1"/>
  <c r="BN287" i="1"/>
  <c r="BN307" i="1"/>
  <c r="BN317" i="1"/>
  <c r="Y150" i="1"/>
  <c r="BN47" i="1"/>
  <c r="BN29" i="1"/>
  <c r="Y39" i="1"/>
  <c r="BN71" i="1"/>
  <c r="Y327" i="1" l="1"/>
  <c r="Z330" i="1"/>
  <c r="Y329" i="1"/>
  <c r="X328" i="1"/>
  <c r="Y326" i="1"/>
  <c r="Y328" i="1" s="1"/>
  <c r="Y325" i="1"/>
  <c r="C338" i="1" l="1"/>
  <c r="B338" i="1"/>
  <c r="A338" i="1"/>
</calcChain>
</file>

<file path=xl/sharedStrings.xml><?xml version="1.0" encoding="utf-8"?>
<sst xmlns="http://schemas.openxmlformats.org/spreadsheetml/2006/main" count="1579" uniqueCount="512">
  <si>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</si>
  <si>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</si>
  <si>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</si>
  <si>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</si>
  <si>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</si>
  <si>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</si>
  <si>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</si>
  <si>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</si>
  <si>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</si>
  <si>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</si>
  <si>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</si>
  <si>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</si>
  <si>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</si>
  <si>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</si>
  <si>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</si>
  <si>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</si>
  <si>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</si>
  <si>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</si>
  <si>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</si>
  <si>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</si>
  <si>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</si>
  <si>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</si>
  <si>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</si>
  <si>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</si>
  <si>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</si>
  <si>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</si>
  <si>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</si>
  <si>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</si>
  <si>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</si>
  <si>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</si>
  <si>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</si>
  <si>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</si>
  <si>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</si>
  <si>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</si>
  <si>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</si>
  <si>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</si>
  <si>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</si>
  <si>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</si>
  <si>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</si>
  <si>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</si>
  <si>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</si>
  <si>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</si>
  <si>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</si>
  <si>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</si>
  <si>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</si>
  <si>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</si>
  <si>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</si>
  <si>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</si>
  <si>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</si>
  <si>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</si>
  <si>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</si>
  <si>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</si>
  <si>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</si>
  <si>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</si>
  <si>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</si>
  <si>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</si>
  <si>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</si>
  <si>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</si>
  <si>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</si>
  <si>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</si>
  <si>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</si>
  <si>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</si>
  <si>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</si>
  <si>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</si>
  <si>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</si>
  <si>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</si>
  <si>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</si>
  <si>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</si>
  <si>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</si>
  <si>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</si>
  <si>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</si>
  <si>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</si>
  <si>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</si>
  <si>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</si>
  <si>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</si>
  <si>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</si>
  <si>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</si>
  <si>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</si>
  <si>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</si>
  <si>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</si>
  <si>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</si>
  <si>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</si>
  <si>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</si>
  <si>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</si>
  <si>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</si>
  <si>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</si>
  <si>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</si>
  <si>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</si>
  <si>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</si>
  <si>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</si>
  <si>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</si>
  <si>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</si>
  <si>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</si>
  <si>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</si>
  <si>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</si>
  <si>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</si>
  <si>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</si>
  <si>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</si>
  <si>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</si>
  <si>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</si>
  <si>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</si>
  <si>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</si>
  <si>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</si>
  <si>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</si>
  <si>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</si>
  <si>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</si>
  <si>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</si>
  <si>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</si>
  <si>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</si>
  <si>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</si>
  <si>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</si>
  <si>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</si>
  <si>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</si>
  <si>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</si>
  <si>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</si>
  <si>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</si>
  <si>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</si>
  <si>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</si>
  <si>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</si>
  <si>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</si>
  <si>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</si>
  <si>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</si>
  <si>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</si>
  <si>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</si>
  <si>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</si>
  <si>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</si>
  <si>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</si>
  <si>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</si>
  <si>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</si>
  <si>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</si>
  <si>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</si>
  <si>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</si>
  <si>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</si>
  <si>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</si>
  <si>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</si>
  <si>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</si>
  <si>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</si>
  <si>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</si>
  <si>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</si>
  <si>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</si>
  <si>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</si>
  <si>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</si>
  <si>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</si>
  <si>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</si>
  <si>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</si>
  <si>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</si>
  <si>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</si>
  <si>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</si>
  <si>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</si>
  <si>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</si>
  <si>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</si>
  <si>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</si>
  <si>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</si>
  <si>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</si>
  <si>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</si>
  <si>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</si>
  <si>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</si>
  <si>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</si>
  <si>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</si>
  <si>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</si>
  <si>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</si>
  <si>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</si>
  <si>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</si>
  <si>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</si>
  <si>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</si>
  <si>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</si>
  <si>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</si>
  <si>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Палетта, мин. 1</t>
  </si>
  <si>
    <t>Палетта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</si>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</sst>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topLeftCell="A144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508" t="s">
        <v>0</v>
      </c>
      <c r="E1" s="361"/>
      <c r="F1" s="361"/>
      <c r="G1" s="14" t="s">
        <v>1</v>
      </c>
      <c r="H1" s="508" t="s">
        <v>2</v>
      </c>
      <c r="I1" s="361"/>
      <c r="J1" s="361"/>
      <c r="K1" s="361"/>
      <c r="L1" s="361"/>
      <c r="M1" s="361"/>
      <c r="N1" s="361"/>
      <c r="O1" s="361"/>
      <c r="P1" s="361"/>
      <c r="Q1" s="361"/>
      <c r="R1" s="534" t="s">
        <v>3</v>
      </c>
      <c r="S1" s="361"/>
      <c r="T1" s="36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3"/>
      <c r="Q3" s="343"/>
      <c r="R3" s="343"/>
      <c r="S3" s="343"/>
      <c r="T3" s="343"/>
      <c r="U3" s="343"/>
      <c r="V3" s="343"/>
      <c r="W3" s="34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96" t="s">
        <v>8</v>
      </c>
      <c r="B5" s="426"/>
      <c r="C5" s="367"/>
      <c r="D5" s="422"/>
      <c r="E5" s="424"/>
      <c r="F5" s="386" t="s">
        <v>9</v>
      </c>
      <c r="G5" s="367"/>
      <c r="H5" s="422" t="s">
        <v>511</v>
      </c>
      <c r="I5" s="423"/>
      <c r="J5" s="423"/>
      <c r="K5" s="423"/>
      <c r="L5" s="423"/>
      <c r="M5" s="424"/>
      <c r="N5" s="72"/>
      <c r="P5" s="26" t="s">
        <v>10</v>
      </c>
      <c r="Q5" s="369">
        <v>45795</v>
      </c>
      <c r="R5" s="370"/>
      <c r="T5" s="470" t="s">
        <v>11</v>
      </c>
      <c r="U5" s="393"/>
      <c r="V5" s="471" t="s">
        <v>12</v>
      </c>
      <c r="W5" s="370"/>
      <c r="AB5" s="57"/>
      <c r="AC5" s="57"/>
      <c r="AD5" s="57"/>
      <c r="AE5" s="57"/>
    </row>
    <row r="6" spans="1:32" s="17" customFormat="1" ht="24" customHeight="1" x14ac:dyDescent="0.2">
      <c r="A6" s="496" t="s">
        <v>13</v>
      </c>
      <c r="B6" s="426"/>
      <c r="C6" s="367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370"/>
      <c r="N6" s="73"/>
      <c r="P6" s="26" t="s">
        <v>15</v>
      </c>
      <c r="Q6" s="374" t="str">
        <f>IF(Q5=0," ",CHOOSE(WEEKDAY(Q5,2),"Понедельник","Вторник","Среда","Четверг","Пятница","Суббота","Воскресенье"))</f>
        <v>Воскресенье</v>
      </c>
      <c r="R6" s="348"/>
      <c r="T6" s="475" t="s">
        <v>16</v>
      </c>
      <c r="U6" s="393"/>
      <c r="V6" s="433" t="s">
        <v>17</v>
      </c>
      <c r="W6" s="43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39" t="str">
        <f>IFERROR(VLOOKUP(DeliveryAddress,Table,3,0),1)</f>
        <v>1</v>
      </c>
      <c r="E7" s="540"/>
      <c r="F7" s="540"/>
      <c r="G7" s="540"/>
      <c r="H7" s="540"/>
      <c r="I7" s="540"/>
      <c r="J7" s="540"/>
      <c r="K7" s="540"/>
      <c r="L7" s="540"/>
      <c r="M7" s="473"/>
      <c r="N7" s="74"/>
      <c r="P7" s="26"/>
      <c r="Q7" s="46"/>
      <c r="R7" s="46"/>
      <c r="T7" s="343"/>
      <c r="U7" s="393"/>
      <c r="V7" s="435"/>
      <c r="W7" s="436"/>
      <c r="AB7" s="57"/>
      <c r="AC7" s="57"/>
      <c r="AD7" s="57"/>
      <c r="AE7" s="57"/>
    </row>
    <row r="8" spans="1:32" s="17" customFormat="1" ht="25.5" customHeight="1" x14ac:dyDescent="0.2">
      <c r="A8" s="349" t="s">
        <v>18</v>
      </c>
      <c r="B8" s="350"/>
      <c r="C8" s="351"/>
      <c r="D8" s="520" t="s">
        <v>19</v>
      </c>
      <c r="E8" s="521"/>
      <c r="F8" s="521"/>
      <c r="G8" s="521"/>
      <c r="H8" s="521"/>
      <c r="I8" s="521"/>
      <c r="J8" s="521"/>
      <c r="K8" s="521"/>
      <c r="L8" s="521"/>
      <c r="M8" s="522"/>
      <c r="N8" s="75"/>
      <c r="P8" s="26" t="s">
        <v>20</v>
      </c>
      <c r="Q8" s="472">
        <v>0.5</v>
      </c>
      <c r="R8" s="473"/>
      <c r="T8" s="343"/>
      <c r="U8" s="393"/>
      <c r="V8" s="435"/>
      <c r="W8" s="436"/>
      <c r="AB8" s="57"/>
      <c r="AC8" s="57"/>
      <c r="AD8" s="57"/>
      <c r="AE8" s="57"/>
    </row>
    <row r="9" spans="1:32" s="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05"/>
      <c r="E9" s="406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454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70"/>
      <c r="P9" s="29" t="s">
        <v>21</v>
      </c>
      <c r="Q9" s="514"/>
      <c r="R9" s="391"/>
      <c r="T9" s="343"/>
      <c r="U9" s="393"/>
      <c r="V9" s="437"/>
      <c r="W9" s="43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05"/>
      <c r="E10" s="406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48" t="str">
        <f>IFERROR(VLOOKUP($D$10,Proxy,2,FALSE),"")</f>
        <v/>
      </c>
      <c r="I10" s="343"/>
      <c r="J10" s="343"/>
      <c r="K10" s="343"/>
      <c r="L10" s="343"/>
      <c r="M10" s="343"/>
      <c r="N10" s="71"/>
      <c r="P10" s="29" t="s">
        <v>22</v>
      </c>
      <c r="Q10" s="476"/>
      <c r="R10" s="477"/>
      <c r="U10" s="26" t="s">
        <v>23</v>
      </c>
      <c r="V10" s="530" t="s">
        <v>24</v>
      </c>
      <c r="W10" s="43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515"/>
      <c r="R11" s="370"/>
      <c r="U11" s="26" t="s">
        <v>27</v>
      </c>
      <c r="V11" s="390" t="s">
        <v>28</v>
      </c>
      <c r="W11" s="39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62" t="s">
        <v>29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367"/>
      <c r="N12" s="76"/>
      <c r="P12" s="26" t="s">
        <v>30</v>
      </c>
      <c r="Q12" s="472"/>
      <c r="R12" s="473"/>
      <c r="S12" s="27"/>
      <c r="U12" s="26"/>
      <c r="V12" s="361"/>
      <c r="W12" s="343"/>
      <c r="AB12" s="57"/>
      <c r="AC12" s="57"/>
      <c r="AD12" s="57"/>
      <c r="AE12" s="57"/>
    </row>
    <row r="13" spans="1:32" s="17" customFormat="1" ht="23.25" customHeight="1" x14ac:dyDescent="0.2">
      <c r="A13" s="462" t="s">
        <v>31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367"/>
      <c r="N13" s="76"/>
      <c r="O13" s="29"/>
      <c r="P13" s="29" t="s">
        <v>32</v>
      </c>
      <c r="Q13" s="390"/>
      <c r="R13" s="39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62" t="s">
        <v>33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367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4" t="s">
        <v>34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367"/>
      <c r="N15" s="77"/>
      <c r="P15" s="485" t="s">
        <v>35</v>
      </c>
      <c r="Q15" s="361"/>
      <c r="R15" s="361"/>
      <c r="S15" s="361"/>
      <c r="T15" s="36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6"/>
      <c r="Q16" s="486"/>
      <c r="R16" s="486"/>
      <c r="S16" s="486"/>
      <c r="T16" s="4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9" t="s">
        <v>36</v>
      </c>
      <c r="B17" s="339" t="s">
        <v>37</v>
      </c>
      <c r="C17" s="497" t="s">
        <v>38</v>
      </c>
      <c r="D17" s="339" t="s">
        <v>39</v>
      </c>
      <c r="E17" s="358"/>
      <c r="F17" s="339" t="s">
        <v>40</v>
      </c>
      <c r="G17" s="339" t="s">
        <v>41</v>
      </c>
      <c r="H17" s="339" t="s">
        <v>42</v>
      </c>
      <c r="I17" s="339" t="s">
        <v>43</v>
      </c>
      <c r="J17" s="339" t="s">
        <v>44</v>
      </c>
      <c r="K17" s="339" t="s">
        <v>45</v>
      </c>
      <c r="L17" s="339" t="s">
        <v>46</v>
      </c>
      <c r="M17" s="339" t="s">
        <v>47</v>
      </c>
      <c r="N17" s="339" t="s">
        <v>48</v>
      </c>
      <c r="O17" s="339" t="s">
        <v>49</v>
      </c>
      <c r="P17" s="339" t="s">
        <v>50</v>
      </c>
      <c r="Q17" s="511"/>
      <c r="R17" s="511"/>
      <c r="S17" s="511"/>
      <c r="T17" s="358"/>
      <c r="U17" s="366" t="s">
        <v>51</v>
      </c>
      <c r="V17" s="367"/>
      <c r="W17" s="339" t="s">
        <v>52</v>
      </c>
      <c r="X17" s="339" t="s">
        <v>53</v>
      </c>
      <c r="Y17" s="364" t="s">
        <v>54</v>
      </c>
      <c r="Z17" s="443" t="s">
        <v>55</v>
      </c>
      <c r="AA17" s="378" t="s">
        <v>56</v>
      </c>
      <c r="AB17" s="378" t="s">
        <v>57</v>
      </c>
      <c r="AC17" s="378" t="s">
        <v>58</v>
      </c>
      <c r="AD17" s="378" t="s">
        <v>59</v>
      </c>
      <c r="AE17" s="379"/>
      <c r="AF17" s="380"/>
      <c r="AG17" s="80"/>
      <c r="BD17" s="79" t="s">
        <v>60</v>
      </c>
    </row>
    <row r="18" spans="1:68" ht="14.25" customHeight="1" x14ac:dyDescent="0.2">
      <c r="A18" s="340"/>
      <c r="B18" s="340"/>
      <c r="C18" s="340"/>
      <c r="D18" s="359"/>
      <c r="E18" s="36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59"/>
      <c r="Q18" s="512"/>
      <c r="R18" s="512"/>
      <c r="S18" s="512"/>
      <c r="T18" s="360"/>
      <c r="U18" s="81" t="s">
        <v>61</v>
      </c>
      <c r="V18" s="81" t="s">
        <v>62</v>
      </c>
      <c r="W18" s="340"/>
      <c r="X18" s="340"/>
      <c r="Y18" s="365"/>
      <c r="Z18" s="444"/>
      <c r="AA18" s="447"/>
      <c r="AB18" s="447"/>
      <c r="AC18" s="447"/>
      <c r="AD18" s="381"/>
      <c r="AE18" s="382"/>
      <c r="AF18" s="383"/>
      <c r="AG18" s="80"/>
      <c r="BD18" s="79"/>
    </row>
    <row r="19" spans="1:68" ht="27.75" hidden="1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52"/>
      <c r="AB19" s="52"/>
      <c r="AC19" s="52"/>
    </row>
    <row r="20" spans="1:68" ht="16.5" hidden="1" customHeight="1" x14ac:dyDescent="0.25">
      <c r="A20" s="346" t="s">
        <v>63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62"/>
      <c r="AB20" s="62"/>
      <c r="AC20" s="62"/>
    </row>
    <row r="21" spans="1:68" ht="14.25" hidden="1" customHeight="1" x14ac:dyDescent="0.25">
      <c r="A21" s="352" t="s">
        <v>64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4301070899</v>
      </c>
      <c r="D22" s="347">
        <v>4607111035752</v>
      </c>
      <c r="E22" s="348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4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4"/>
      <c r="P23" s="355" t="s">
        <v>73</v>
      </c>
      <c r="Q23" s="350"/>
      <c r="R23" s="350"/>
      <c r="S23" s="350"/>
      <c r="T23" s="350"/>
      <c r="U23" s="350"/>
      <c r="V23" s="351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4"/>
      <c r="P24" s="355" t="s">
        <v>73</v>
      </c>
      <c r="Q24" s="350"/>
      <c r="R24" s="350"/>
      <c r="S24" s="350"/>
      <c r="T24" s="350"/>
      <c r="U24" s="350"/>
      <c r="V24" s="351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52"/>
      <c r="AB25" s="52"/>
      <c r="AC25" s="52"/>
    </row>
    <row r="26" spans="1:68" ht="16.5" hidden="1" customHeight="1" x14ac:dyDescent="0.25">
      <c r="A26" s="346" t="s">
        <v>76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62"/>
      <c r="AB26" s="62"/>
      <c r="AC26" s="62"/>
    </row>
    <row r="27" spans="1:68" ht="14.25" hidden="1" customHeight="1" x14ac:dyDescent="0.25">
      <c r="A27" s="352" t="s">
        <v>77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4301132186</v>
      </c>
      <c r="D28" s="347">
        <v>4607111036520</v>
      </c>
      <c r="E28" s="348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535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70</v>
      </c>
      <c r="X28" s="56">
        <v>56</v>
      </c>
      <c r="Y28" s="53">
        <f>IFERROR(IF(X28="","",X28),"")</f>
        <v>56</v>
      </c>
      <c r="Z28" s="39">
        <f>IFERROR(IF(X28="","",X28*0.00941),"")</f>
        <v>0.52695999999999998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107.6208</v>
      </c>
      <c r="BN28" s="78">
        <f>IFERROR(Y28*I28,"0")</f>
        <v>107.6208</v>
      </c>
      <c r="BO28" s="78">
        <f>IFERROR(X28/J28,"0")</f>
        <v>0.4</v>
      </c>
      <c r="BP28" s="78">
        <f>IFERROR(Y28/J28,"0")</f>
        <v>0.4</v>
      </c>
    </row>
    <row r="29" spans="1:68" ht="27" hidden="1" customHeight="1" x14ac:dyDescent="0.25">
      <c r="A29" s="60" t="s">
        <v>83</v>
      </c>
      <c r="B29" s="60" t="s">
        <v>84</v>
      </c>
      <c r="C29" s="34">
        <v>4301132185</v>
      </c>
      <c r="D29" s="347">
        <v>4607111036537</v>
      </c>
      <c r="E29" s="348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54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70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hidden="1" customHeight="1" x14ac:dyDescent="0.25">
      <c r="A30" s="60" t="s">
        <v>85</v>
      </c>
      <c r="B30" s="60" t="s">
        <v>86</v>
      </c>
      <c r="C30" s="34">
        <v>4301132183</v>
      </c>
      <c r="D30" s="347">
        <v>4607111036605</v>
      </c>
      <c r="E30" s="348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80</v>
      </c>
      <c r="L30" s="35" t="s">
        <v>68</v>
      </c>
      <c r="M30" s="36" t="s">
        <v>69</v>
      </c>
      <c r="N30" s="36"/>
      <c r="O30" s="35">
        <v>365</v>
      </c>
      <c r="P30" s="53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70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81</v>
      </c>
      <c r="AG30" s="78"/>
      <c r="AJ30" s="82" t="s">
        <v>72</v>
      </c>
      <c r="AK30" s="82">
        <v>1</v>
      </c>
      <c r="BB30" s="91" t="s">
        <v>82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42"/>
      <c r="B31" s="343"/>
      <c r="C31" s="343"/>
      <c r="D31" s="343"/>
      <c r="E31" s="343"/>
      <c r="F31" s="343"/>
      <c r="G31" s="343"/>
      <c r="H31" s="343"/>
      <c r="I31" s="343"/>
      <c r="J31" s="343"/>
      <c r="K31" s="343"/>
      <c r="L31" s="343"/>
      <c r="M31" s="343"/>
      <c r="N31" s="343"/>
      <c r="O31" s="344"/>
      <c r="P31" s="355" t="s">
        <v>73</v>
      </c>
      <c r="Q31" s="350"/>
      <c r="R31" s="350"/>
      <c r="S31" s="350"/>
      <c r="T31" s="350"/>
      <c r="U31" s="350"/>
      <c r="V31" s="351"/>
      <c r="W31" s="40" t="s">
        <v>70</v>
      </c>
      <c r="X31" s="41">
        <f>IFERROR(SUM(X28:X30),"0")</f>
        <v>56</v>
      </c>
      <c r="Y31" s="41">
        <f>IFERROR(SUM(Y28:Y30),"0")</f>
        <v>56</v>
      </c>
      <c r="Z31" s="41">
        <f>IFERROR(IF(Z28="",0,Z28),"0")+IFERROR(IF(Z29="",0,Z29),"0")+IFERROR(IF(Z30="",0,Z30),"0")</f>
        <v>0.52695999999999998</v>
      </c>
      <c r="AA31" s="64"/>
      <c r="AB31" s="64"/>
      <c r="AC31" s="64"/>
    </row>
    <row r="32" spans="1:68" x14ac:dyDescent="0.2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4"/>
      <c r="P32" s="355" t="s">
        <v>73</v>
      </c>
      <c r="Q32" s="350"/>
      <c r="R32" s="350"/>
      <c r="S32" s="350"/>
      <c r="T32" s="350"/>
      <c r="U32" s="350"/>
      <c r="V32" s="351"/>
      <c r="W32" s="40" t="s">
        <v>74</v>
      </c>
      <c r="X32" s="41">
        <f>IFERROR(SUMPRODUCT(X28:X30*H28:H30),"0")</f>
        <v>84</v>
      </c>
      <c r="Y32" s="41">
        <f>IFERROR(SUMPRODUCT(Y28:Y30*H28:H30),"0")</f>
        <v>84</v>
      </c>
      <c r="Z32" s="40"/>
      <c r="AA32" s="64"/>
      <c r="AB32" s="64"/>
      <c r="AC32" s="64"/>
    </row>
    <row r="33" spans="1:68" ht="16.5" hidden="1" customHeight="1" x14ac:dyDescent="0.25">
      <c r="A33" s="346" t="s">
        <v>87</v>
      </c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62"/>
      <c r="AB33" s="62"/>
      <c r="AC33" s="62"/>
    </row>
    <row r="34" spans="1:68" ht="14.25" hidden="1" customHeight="1" x14ac:dyDescent="0.25">
      <c r="A34" s="352" t="s">
        <v>64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63"/>
      <c r="AB34" s="63"/>
      <c r="AC34" s="63"/>
    </row>
    <row r="35" spans="1:68" ht="27" hidden="1" customHeight="1" x14ac:dyDescent="0.25">
      <c r="A35" s="60" t="s">
        <v>88</v>
      </c>
      <c r="B35" s="60" t="s">
        <v>89</v>
      </c>
      <c r="C35" s="34">
        <v>4301071090</v>
      </c>
      <c r="D35" s="347">
        <v>4620207490075</v>
      </c>
      <c r="E35" s="348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91</v>
      </c>
      <c r="B36" s="60" t="s">
        <v>92</v>
      </c>
      <c r="C36" s="34">
        <v>4301071092</v>
      </c>
      <c r="D36" s="347">
        <v>4620207490174</v>
      </c>
      <c r="E36" s="348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40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70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hidden="1" customHeight="1" x14ac:dyDescent="0.25">
      <c r="A37" s="60" t="s">
        <v>94</v>
      </c>
      <c r="B37" s="60" t="s">
        <v>95</v>
      </c>
      <c r="C37" s="34">
        <v>4301071091</v>
      </c>
      <c r="D37" s="347">
        <v>4620207490044</v>
      </c>
      <c r="E37" s="348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67</v>
      </c>
      <c r="L37" s="35" t="s">
        <v>68</v>
      </c>
      <c r="M37" s="36" t="s">
        <v>69</v>
      </c>
      <c r="N37" s="36"/>
      <c r="O37" s="35">
        <v>180</v>
      </c>
      <c r="P37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70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96</v>
      </c>
      <c r="AG37" s="78"/>
      <c r="AJ37" s="82" t="s">
        <v>72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hidden="1" x14ac:dyDescent="0.2">
      <c r="A38" s="342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4"/>
      <c r="P38" s="355" t="s">
        <v>73</v>
      </c>
      <c r="Q38" s="350"/>
      <c r="R38" s="350"/>
      <c r="S38" s="350"/>
      <c r="T38" s="350"/>
      <c r="U38" s="350"/>
      <c r="V38" s="351"/>
      <c r="W38" s="40" t="s">
        <v>70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4"/>
      <c r="P39" s="355" t="s">
        <v>73</v>
      </c>
      <c r="Q39" s="350"/>
      <c r="R39" s="350"/>
      <c r="S39" s="350"/>
      <c r="T39" s="350"/>
      <c r="U39" s="350"/>
      <c r="V39" s="351"/>
      <c r="W39" s="40" t="s">
        <v>74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hidden="1" customHeight="1" x14ac:dyDescent="0.25">
      <c r="A40" s="346" t="s">
        <v>97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  <c r="AA40" s="62"/>
      <c r="AB40" s="62"/>
      <c r="AC40" s="62"/>
    </row>
    <row r="41" spans="1:68" ht="14.25" hidden="1" customHeight="1" x14ac:dyDescent="0.25">
      <c r="A41" s="352" t="s">
        <v>64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63"/>
      <c r="AB41" s="63"/>
      <c r="AC41" s="63"/>
    </row>
    <row r="42" spans="1:68" ht="27" hidden="1" customHeight="1" x14ac:dyDescent="0.25">
      <c r="A42" s="60" t="s">
        <v>98</v>
      </c>
      <c r="B42" s="60" t="s">
        <v>99</v>
      </c>
      <c r="C42" s="34">
        <v>4301071032</v>
      </c>
      <c r="D42" s="347">
        <v>4607111038999</v>
      </c>
      <c r="E42" s="348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67</v>
      </c>
      <c r="L42" s="35" t="s">
        <v>68</v>
      </c>
      <c r="M42" s="36" t="s">
        <v>69</v>
      </c>
      <c r="N42" s="36"/>
      <c r="O42" s="35">
        <v>180</v>
      </c>
      <c r="P42" s="5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70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100</v>
      </c>
      <c r="AG42" s="78"/>
      <c r="AJ42" s="82" t="s">
        <v>72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101</v>
      </c>
      <c r="B43" s="60" t="s">
        <v>102</v>
      </c>
      <c r="C43" s="34">
        <v>4301070972</v>
      </c>
      <c r="D43" s="347">
        <v>4607111037183</v>
      </c>
      <c r="E43" s="348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67</v>
      </c>
      <c r="L43" s="35" t="s">
        <v>68</v>
      </c>
      <c r="M43" s="36" t="s">
        <v>69</v>
      </c>
      <c r="N43" s="36"/>
      <c r="O43" s="35">
        <v>180</v>
      </c>
      <c r="P43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7"/>
      <c r="R43" s="337"/>
      <c r="S43" s="337"/>
      <c r="T43" s="338"/>
      <c r="U43" s="37"/>
      <c r="V43" s="37"/>
      <c r="W43" s="38" t="s">
        <v>70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100</v>
      </c>
      <c r="AG43" s="78"/>
      <c r="AJ43" s="82" t="s">
        <v>72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103</v>
      </c>
      <c r="B44" s="60" t="s">
        <v>104</v>
      </c>
      <c r="C44" s="34">
        <v>4301071044</v>
      </c>
      <c r="D44" s="347">
        <v>4607111039385</v>
      </c>
      <c r="E44" s="348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67</v>
      </c>
      <c r="L44" s="35" t="s">
        <v>68</v>
      </c>
      <c r="M44" s="36" t="s">
        <v>69</v>
      </c>
      <c r="N44" s="36"/>
      <c r="O44" s="35">
        <v>180</v>
      </c>
      <c r="P44" s="5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7"/>
      <c r="V44" s="37"/>
      <c r="W44" s="38" t="s">
        <v>70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100</v>
      </c>
      <c r="AG44" s="78"/>
      <c r="AJ44" s="82" t="s">
        <v>72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105</v>
      </c>
      <c r="B45" s="60" t="s">
        <v>106</v>
      </c>
      <c r="C45" s="34">
        <v>4301071045</v>
      </c>
      <c r="D45" s="347">
        <v>4607111039392</v>
      </c>
      <c r="E45" s="348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68</v>
      </c>
      <c r="M45" s="36" t="s">
        <v>69</v>
      </c>
      <c r="N45" s="36"/>
      <c r="O45" s="35">
        <v>180</v>
      </c>
      <c r="P45" s="44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107</v>
      </c>
      <c r="AG45" s="78"/>
      <c r="AJ45" s="82" t="s">
        <v>72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108</v>
      </c>
      <c r="B46" s="60" t="s">
        <v>109</v>
      </c>
      <c r="C46" s="34">
        <v>4301071031</v>
      </c>
      <c r="D46" s="347">
        <v>4607111038982</v>
      </c>
      <c r="E46" s="348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67</v>
      </c>
      <c r="L46" s="35" t="s">
        <v>68</v>
      </c>
      <c r="M46" s="36" t="s">
        <v>69</v>
      </c>
      <c r="N46" s="36"/>
      <c r="O46" s="35">
        <v>180</v>
      </c>
      <c r="P46" s="44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70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107</v>
      </c>
      <c r="AG46" s="78"/>
      <c r="AJ46" s="82" t="s">
        <v>72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110</v>
      </c>
      <c r="B47" s="60" t="s">
        <v>111</v>
      </c>
      <c r="C47" s="34">
        <v>4301071046</v>
      </c>
      <c r="D47" s="347">
        <v>4607111039354</v>
      </c>
      <c r="E47" s="348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67</v>
      </c>
      <c r="L47" s="35" t="s">
        <v>112</v>
      </c>
      <c r="M47" s="36" t="s">
        <v>69</v>
      </c>
      <c r="N47" s="36"/>
      <c r="O47" s="35">
        <v>180</v>
      </c>
      <c r="P47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70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107</v>
      </c>
      <c r="AG47" s="78"/>
      <c r="AJ47" s="82" t="s">
        <v>113</v>
      </c>
      <c r="AK47" s="82">
        <v>12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114</v>
      </c>
      <c r="B48" s="60" t="s">
        <v>115</v>
      </c>
      <c r="C48" s="34">
        <v>4301070968</v>
      </c>
      <c r="D48" s="347">
        <v>4607111036889</v>
      </c>
      <c r="E48" s="348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67</v>
      </c>
      <c r="L48" s="35" t="s">
        <v>112</v>
      </c>
      <c r="M48" s="36" t="s">
        <v>69</v>
      </c>
      <c r="N48" s="36"/>
      <c r="O48" s="35">
        <v>180</v>
      </c>
      <c r="P48" s="45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7"/>
      <c r="R48" s="337"/>
      <c r="S48" s="337"/>
      <c r="T48" s="338"/>
      <c r="U48" s="37"/>
      <c r="V48" s="37"/>
      <c r="W48" s="38" t="s">
        <v>70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107</v>
      </c>
      <c r="AG48" s="78"/>
      <c r="AJ48" s="82" t="s">
        <v>113</v>
      </c>
      <c r="AK48" s="82">
        <v>12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116</v>
      </c>
      <c r="B49" s="60" t="s">
        <v>117</v>
      </c>
      <c r="C49" s="34">
        <v>4301071047</v>
      </c>
      <c r="D49" s="347">
        <v>4607111039330</v>
      </c>
      <c r="E49" s="348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67</v>
      </c>
      <c r="L49" s="35" t="s">
        <v>112</v>
      </c>
      <c r="M49" s="36" t="s">
        <v>69</v>
      </c>
      <c r="N49" s="36"/>
      <c r="O49" s="35">
        <v>180</v>
      </c>
      <c r="P49" s="49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7"/>
      <c r="R49" s="337"/>
      <c r="S49" s="337"/>
      <c r="T49" s="338"/>
      <c r="U49" s="37"/>
      <c r="V49" s="37"/>
      <c r="W49" s="38" t="s">
        <v>70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107</v>
      </c>
      <c r="AG49" s="78"/>
      <c r="AJ49" s="82" t="s">
        <v>113</v>
      </c>
      <c r="AK49" s="82">
        <v>12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hidden="1" x14ac:dyDescent="0.2">
      <c r="A50" s="342"/>
      <c r="B50" s="343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4"/>
      <c r="P50" s="355" t="s">
        <v>73</v>
      </c>
      <c r="Q50" s="350"/>
      <c r="R50" s="350"/>
      <c r="S50" s="350"/>
      <c r="T50" s="350"/>
      <c r="U50" s="350"/>
      <c r="V50" s="351"/>
      <c r="W50" s="40" t="s">
        <v>70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hidden="1" x14ac:dyDescent="0.2">
      <c r="A51" s="343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4"/>
      <c r="P51" s="355" t="s">
        <v>73</v>
      </c>
      <c r="Q51" s="350"/>
      <c r="R51" s="350"/>
      <c r="S51" s="350"/>
      <c r="T51" s="350"/>
      <c r="U51" s="350"/>
      <c r="V51" s="351"/>
      <c r="W51" s="40" t="s">
        <v>74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hidden="1" customHeight="1" x14ac:dyDescent="0.25">
      <c r="A52" s="346" t="s">
        <v>118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62"/>
      <c r="AB52" s="62"/>
      <c r="AC52" s="62"/>
    </row>
    <row r="53" spans="1:68" ht="14.25" hidden="1" customHeight="1" x14ac:dyDescent="0.25">
      <c r="A53" s="352" t="s">
        <v>64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63"/>
      <c r="AB53" s="63"/>
      <c r="AC53" s="63"/>
    </row>
    <row r="54" spans="1:68" ht="16.5" hidden="1" customHeight="1" x14ac:dyDescent="0.25">
      <c r="A54" s="60" t="s">
        <v>119</v>
      </c>
      <c r="B54" s="60" t="s">
        <v>120</v>
      </c>
      <c r="C54" s="34">
        <v>4301071073</v>
      </c>
      <c r="D54" s="347">
        <v>4620207490822</v>
      </c>
      <c r="E54" s="348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67</v>
      </c>
      <c r="L54" s="35" t="s">
        <v>68</v>
      </c>
      <c r="M54" s="36" t="s">
        <v>69</v>
      </c>
      <c r="N54" s="36"/>
      <c r="O54" s="35">
        <v>365</v>
      </c>
      <c r="P54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70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121</v>
      </c>
      <c r="AG54" s="78"/>
      <c r="AJ54" s="82" t="s">
        <v>72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42"/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4"/>
      <c r="P55" s="355" t="s">
        <v>73</v>
      </c>
      <c r="Q55" s="350"/>
      <c r="R55" s="350"/>
      <c r="S55" s="350"/>
      <c r="T55" s="350"/>
      <c r="U55" s="350"/>
      <c r="V55" s="351"/>
      <c r="W55" s="40" t="s">
        <v>70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4"/>
      <c r="P56" s="355" t="s">
        <v>73</v>
      </c>
      <c r="Q56" s="350"/>
      <c r="R56" s="350"/>
      <c r="S56" s="350"/>
      <c r="T56" s="350"/>
      <c r="U56" s="350"/>
      <c r="V56" s="351"/>
      <c r="W56" s="40" t="s">
        <v>74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52" t="s">
        <v>122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63"/>
      <c r="AB57" s="63"/>
      <c r="AC57" s="63"/>
    </row>
    <row r="58" spans="1:68" ht="16.5" hidden="1" customHeight="1" x14ac:dyDescent="0.25">
      <c r="A58" s="60" t="s">
        <v>123</v>
      </c>
      <c r="B58" s="60" t="s">
        <v>124</v>
      </c>
      <c r="C58" s="34">
        <v>4301100087</v>
      </c>
      <c r="D58" s="347">
        <v>4607111039743</v>
      </c>
      <c r="E58" s="348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80</v>
      </c>
      <c r="L58" s="35" t="s">
        <v>68</v>
      </c>
      <c r="M58" s="36" t="s">
        <v>69</v>
      </c>
      <c r="N58" s="36"/>
      <c r="O58" s="35">
        <v>365</v>
      </c>
      <c r="P58" s="34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70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125</v>
      </c>
      <c r="AG58" s="78"/>
      <c r="AJ58" s="82" t="s">
        <v>72</v>
      </c>
      <c r="AK58" s="82">
        <v>1</v>
      </c>
      <c r="BB58" s="117" t="s">
        <v>82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42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4"/>
      <c r="P59" s="355" t="s">
        <v>73</v>
      </c>
      <c r="Q59" s="350"/>
      <c r="R59" s="350"/>
      <c r="S59" s="350"/>
      <c r="T59" s="350"/>
      <c r="U59" s="350"/>
      <c r="V59" s="351"/>
      <c r="W59" s="40" t="s">
        <v>70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4"/>
      <c r="P60" s="355" t="s">
        <v>73</v>
      </c>
      <c r="Q60" s="350"/>
      <c r="R60" s="350"/>
      <c r="S60" s="350"/>
      <c r="T60" s="350"/>
      <c r="U60" s="350"/>
      <c r="V60" s="351"/>
      <c r="W60" s="40" t="s">
        <v>74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52" t="s">
        <v>77</v>
      </c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  <c r="Y61" s="343"/>
      <c r="Z61" s="343"/>
      <c r="AA61" s="63"/>
      <c r="AB61" s="63"/>
      <c r="AC61" s="63"/>
    </row>
    <row r="62" spans="1:68" ht="16.5" hidden="1" customHeight="1" x14ac:dyDescent="0.25">
      <c r="A62" s="60" t="s">
        <v>126</v>
      </c>
      <c r="B62" s="60" t="s">
        <v>127</v>
      </c>
      <c r="C62" s="34">
        <v>4301132194</v>
      </c>
      <c r="D62" s="347">
        <v>4607111039712</v>
      </c>
      <c r="E62" s="348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80</v>
      </c>
      <c r="L62" s="35" t="s">
        <v>68</v>
      </c>
      <c r="M62" s="36" t="s">
        <v>69</v>
      </c>
      <c r="N62" s="36"/>
      <c r="O62" s="35">
        <v>365</v>
      </c>
      <c r="P62" s="39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70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128</v>
      </c>
      <c r="AG62" s="78"/>
      <c r="AJ62" s="82" t="s">
        <v>72</v>
      </c>
      <c r="AK62" s="82">
        <v>1</v>
      </c>
      <c r="BB62" s="119" t="s">
        <v>82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42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4"/>
      <c r="P63" s="355" t="s">
        <v>73</v>
      </c>
      <c r="Q63" s="350"/>
      <c r="R63" s="350"/>
      <c r="S63" s="350"/>
      <c r="T63" s="350"/>
      <c r="U63" s="350"/>
      <c r="V63" s="351"/>
      <c r="W63" s="40" t="s">
        <v>70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3"/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4"/>
      <c r="P64" s="355" t="s">
        <v>73</v>
      </c>
      <c r="Q64" s="350"/>
      <c r="R64" s="350"/>
      <c r="S64" s="350"/>
      <c r="T64" s="350"/>
      <c r="U64" s="350"/>
      <c r="V64" s="351"/>
      <c r="W64" s="40" t="s">
        <v>74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52" t="s">
        <v>129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63"/>
      <c r="AB65" s="63"/>
      <c r="AC65" s="63"/>
    </row>
    <row r="66" spans="1:68" ht="16.5" hidden="1" customHeight="1" x14ac:dyDescent="0.25">
      <c r="A66" s="60" t="s">
        <v>130</v>
      </c>
      <c r="B66" s="60" t="s">
        <v>131</v>
      </c>
      <c r="C66" s="34">
        <v>4301136018</v>
      </c>
      <c r="D66" s="347">
        <v>4607111037008</v>
      </c>
      <c r="E66" s="348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49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132</v>
      </c>
      <c r="AG66" s="78"/>
      <c r="AJ66" s="82" t="s">
        <v>72</v>
      </c>
      <c r="AK66" s="82">
        <v>1</v>
      </c>
      <c r="BB66" s="121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133</v>
      </c>
      <c r="B67" s="60" t="s">
        <v>134</v>
      </c>
      <c r="C67" s="34">
        <v>4301136015</v>
      </c>
      <c r="D67" s="347">
        <v>4607111037398</v>
      </c>
      <c r="E67" s="348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80</v>
      </c>
      <c r="L67" s="35" t="s">
        <v>68</v>
      </c>
      <c r="M67" s="36" t="s">
        <v>69</v>
      </c>
      <c r="N67" s="36"/>
      <c r="O67" s="35">
        <v>365</v>
      </c>
      <c r="P67" s="38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70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132</v>
      </c>
      <c r="AG67" s="78"/>
      <c r="AJ67" s="82" t="s">
        <v>72</v>
      </c>
      <c r="AK67" s="82">
        <v>1</v>
      </c>
      <c r="BB67" s="123" t="s">
        <v>82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42"/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4"/>
      <c r="P68" s="355" t="s">
        <v>73</v>
      </c>
      <c r="Q68" s="350"/>
      <c r="R68" s="350"/>
      <c r="S68" s="350"/>
      <c r="T68" s="350"/>
      <c r="U68" s="350"/>
      <c r="V68" s="351"/>
      <c r="W68" s="40" t="s">
        <v>70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3"/>
      <c r="B69" s="34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4"/>
      <c r="P69" s="355" t="s">
        <v>73</v>
      </c>
      <c r="Q69" s="350"/>
      <c r="R69" s="350"/>
      <c r="S69" s="350"/>
      <c r="T69" s="350"/>
      <c r="U69" s="350"/>
      <c r="V69" s="351"/>
      <c r="W69" s="40" t="s">
        <v>74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52" t="s">
        <v>135</v>
      </c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63"/>
      <c r="AB70" s="63"/>
      <c r="AC70" s="63"/>
    </row>
    <row r="71" spans="1:68" ht="16.5" hidden="1" customHeight="1" x14ac:dyDescent="0.25">
      <c r="A71" s="60" t="s">
        <v>136</v>
      </c>
      <c r="B71" s="60" t="s">
        <v>137</v>
      </c>
      <c r="C71" s="34">
        <v>4301135664</v>
      </c>
      <c r="D71" s="347">
        <v>4607111039705</v>
      </c>
      <c r="E71" s="348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80</v>
      </c>
      <c r="L71" s="35" t="s">
        <v>68</v>
      </c>
      <c r="M71" s="36" t="s">
        <v>69</v>
      </c>
      <c r="N71" s="36"/>
      <c r="O71" s="35">
        <v>365</v>
      </c>
      <c r="P71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70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132</v>
      </c>
      <c r="AG71" s="78"/>
      <c r="AJ71" s="82" t="s">
        <v>72</v>
      </c>
      <c r="AK71" s="82">
        <v>1</v>
      </c>
      <c r="BB71" s="125" t="s">
        <v>82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138</v>
      </c>
      <c r="B72" s="60" t="s">
        <v>139</v>
      </c>
      <c r="C72" s="34">
        <v>4301135665</v>
      </c>
      <c r="D72" s="347">
        <v>4607111039729</v>
      </c>
      <c r="E72" s="348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80</v>
      </c>
      <c r="L72" s="35" t="s">
        <v>68</v>
      </c>
      <c r="M72" s="36" t="s">
        <v>69</v>
      </c>
      <c r="N72" s="36"/>
      <c r="O72" s="35">
        <v>365</v>
      </c>
      <c r="P72" s="36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70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140</v>
      </c>
      <c r="AG72" s="78"/>
      <c r="AJ72" s="82" t="s">
        <v>72</v>
      </c>
      <c r="AK72" s="82">
        <v>1</v>
      </c>
      <c r="BB72" s="127" t="s">
        <v>82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141</v>
      </c>
      <c r="B73" s="60" t="s">
        <v>142</v>
      </c>
      <c r="C73" s="34">
        <v>4301135702</v>
      </c>
      <c r="D73" s="347">
        <v>4620207490228</v>
      </c>
      <c r="E73" s="348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80</v>
      </c>
      <c r="L73" s="35" t="s">
        <v>68</v>
      </c>
      <c r="M73" s="36" t="s">
        <v>69</v>
      </c>
      <c r="N73" s="36"/>
      <c r="O73" s="35">
        <v>365</v>
      </c>
      <c r="P73" s="42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70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140</v>
      </c>
      <c r="AG73" s="78"/>
      <c r="AJ73" s="82" t="s">
        <v>72</v>
      </c>
      <c r="AK73" s="82">
        <v>1</v>
      </c>
      <c r="BB73" s="129" t="s">
        <v>82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42"/>
      <c r="B74" s="343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4"/>
      <c r="P74" s="355" t="s">
        <v>73</v>
      </c>
      <c r="Q74" s="350"/>
      <c r="R74" s="350"/>
      <c r="S74" s="350"/>
      <c r="T74" s="350"/>
      <c r="U74" s="350"/>
      <c r="V74" s="351"/>
      <c r="W74" s="40" t="s">
        <v>70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3"/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4"/>
      <c r="P75" s="355" t="s">
        <v>73</v>
      </c>
      <c r="Q75" s="350"/>
      <c r="R75" s="350"/>
      <c r="S75" s="350"/>
      <c r="T75" s="350"/>
      <c r="U75" s="350"/>
      <c r="V75" s="351"/>
      <c r="W75" s="40" t="s">
        <v>74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46" t="s">
        <v>143</v>
      </c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62"/>
      <c r="AB76" s="62"/>
      <c r="AC76" s="62"/>
    </row>
    <row r="77" spans="1:68" ht="14.25" hidden="1" customHeight="1" x14ac:dyDescent="0.25">
      <c r="A77" s="352" t="s">
        <v>64</v>
      </c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63"/>
      <c r="AB77" s="63"/>
      <c r="AC77" s="63"/>
    </row>
    <row r="78" spans="1:68" ht="27" customHeight="1" x14ac:dyDescent="0.25">
      <c r="A78" s="60" t="s">
        <v>144</v>
      </c>
      <c r="B78" s="60" t="s">
        <v>145</v>
      </c>
      <c r="C78" s="34">
        <v>4301070977</v>
      </c>
      <c r="D78" s="347">
        <v>4607111037411</v>
      </c>
      <c r="E78" s="348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146</v>
      </c>
      <c r="L78" s="35" t="s">
        <v>112</v>
      </c>
      <c r="M78" s="36" t="s">
        <v>69</v>
      </c>
      <c r="N78" s="36"/>
      <c r="O78" s="35">
        <v>180</v>
      </c>
      <c r="P78" s="5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70</v>
      </c>
      <c r="X78" s="56">
        <v>18</v>
      </c>
      <c r="Y78" s="53">
        <f>IFERROR(IF(X78="","",X78),"")</f>
        <v>18</v>
      </c>
      <c r="Z78" s="39">
        <f>IFERROR(IF(X78="","",X78*0.00502),"")</f>
        <v>9.0359999999999996E-2</v>
      </c>
      <c r="AA78" s="65"/>
      <c r="AB78" s="66"/>
      <c r="AC78" s="130" t="s">
        <v>147</v>
      </c>
      <c r="AG78" s="78"/>
      <c r="AJ78" s="82" t="s">
        <v>113</v>
      </c>
      <c r="AK78" s="82">
        <v>18</v>
      </c>
      <c r="BB78" s="131" t="s">
        <v>1</v>
      </c>
      <c r="BM78" s="78">
        <f>IFERROR(X78*I78,"0")</f>
        <v>50.637600000000006</v>
      </c>
      <c r="BN78" s="78">
        <f>IFERROR(Y78*I78,"0")</f>
        <v>50.637600000000006</v>
      </c>
      <c r="BO78" s="78">
        <f>IFERROR(X78/J78,"0")</f>
        <v>7.6923076923076927E-2</v>
      </c>
      <c r="BP78" s="78">
        <f>IFERROR(Y78/J78,"0")</f>
        <v>7.6923076923076927E-2</v>
      </c>
    </row>
    <row r="79" spans="1:68" ht="27" hidden="1" customHeight="1" x14ac:dyDescent="0.25">
      <c r="A79" s="60" t="s">
        <v>148</v>
      </c>
      <c r="B79" s="60" t="s">
        <v>149</v>
      </c>
      <c r="C79" s="34">
        <v>4301070981</v>
      </c>
      <c r="D79" s="347">
        <v>4607111036728</v>
      </c>
      <c r="E79" s="348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67</v>
      </c>
      <c r="L79" s="35" t="s">
        <v>112</v>
      </c>
      <c r="M79" s="36" t="s">
        <v>69</v>
      </c>
      <c r="N79" s="36"/>
      <c r="O79" s="35">
        <v>180</v>
      </c>
      <c r="P79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70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/>
      <c r="AB79" s="66"/>
      <c r="AC79" s="132" t="s">
        <v>147</v>
      </c>
      <c r="AG79" s="78"/>
      <c r="AJ79" s="82" t="s">
        <v>113</v>
      </c>
      <c r="AK79" s="82">
        <v>12</v>
      </c>
      <c r="BB79" s="133" t="s">
        <v>1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x14ac:dyDescent="0.2">
      <c r="A80" s="342"/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4"/>
      <c r="P80" s="355" t="s">
        <v>73</v>
      </c>
      <c r="Q80" s="350"/>
      <c r="R80" s="350"/>
      <c r="S80" s="350"/>
      <c r="T80" s="350"/>
      <c r="U80" s="350"/>
      <c r="V80" s="351"/>
      <c r="W80" s="40" t="s">
        <v>70</v>
      </c>
      <c r="X80" s="41">
        <f>IFERROR(SUM(X78:X79),"0")</f>
        <v>18</v>
      </c>
      <c r="Y80" s="41">
        <f>IFERROR(SUM(Y78:Y79),"0")</f>
        <v>18</v>
      </c>
      <c r="Z80" s="41">
        <f>IFERROR(IF(Z78="",0,Z78),"0")+IFERROR(IF(Z79="",0,Z79),"0")</f>
        <v>9.0359999999999996E-2</v>
      </c>
      <c r="AA80" s="64"/>
      <c r="AB80" s="64"/>
      <c r="AC80" s="64"/>
    </row>
    <row r="81" spans="1:68" x14ac:dyDescent="0.2">
      <c r="A81" s="343"/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4"/>
      <c r="P81" s="355" t="s">
        <v>73</v>
      </c>
      <c r="Q81" s="350"/>
      <c r="R81" s="350"/>
      <c r="S81" s="350"/>
      <c r="T81" s="350"/>
      <c r="U81" s="350"/>
      <c r="V81" s="351"/>
      <c r="W81" s="40" t="s">
        <v>74</v>
      </c>
      <c r="X81" s="41">
        <f>IFERROR(SUMPRODUCT(X78:X79*H78:H79),"0")</f>
        <v>48.6</v>
      </c>
      <c r="Y81" s="41">
        <f>IFERROR(SUMPRODUCT(Y78:Y79*H78:H79),"0")</f>
        <v>48.6</v>
      </c>
      <c r="Z81" s="40"/>
      <c r="AA81" s="64"/>
      <c r="AB81" s="64"/>
      <c r="AC81" s="64"/>
    </row>
    <row r="82" spans="1:68" ht="16.5" hidden="1" customHeight="1" x14ac:dyDescent="0.25">
      <c r="A82" s="346" t="s">
        <v>150</v>
      </c>
      <c r="B82" s="343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Z82" s="343"/>
      <c r="AA82" s="62"/>
      <c r="AB82" s="62"/>
      <c r="AC82" s="62"/>
    </row>
    <row r="83" spans="1:68" ht="14.25" hidden="1" customHeight="1" x14ac:dyDescent="0.25">
      <c r="A83" s="352" t="s">
        <v>135</v>
      </c>
      <c r="B83" s="343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63"/>
      <c r="AB83" s="63"/>
      <c r="AC83" s="63"/>
    </row>
    <row r="84" spans="1:68" ht="27" hidden="1" customHeight="1" x14ac:dyDescent="0.25">
      <c r="A84" s="60" t="s">
        <v>151</v>
      </c>
      <c r="B84" s="60" t="s">
        <v>152</v>
      </c>
      <c r="C84" s="34">
        <v>4301135584</v>
      </c>
      <c r="D84" s="347">
        <v>4607111033659</v>
      </c>
      <c r="E84" s="348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80</v>
      </c>
      <c r="L84" s="35" t="s">
        <v>68</v>
      </c>
      <c r="M84" s="36" t="s">
        <v>69</v>
      </c>
      <c r="N84" s="36"/>
      <c r="O84" s="35">
        <v>180</v>
      </c>
      <c r="P84" s="43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70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153</v>
      </c>
      <c r="AG84" s="78"/>
      <c r="AJ84" s="82" t="s">
        <v>72</v>
      </c>
      <c r="AK84" s="82">
        <v>1</v>
      </c>
      <c r="BB84" s="135" t="s">
        <v>82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42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4"/>
      <c r="P85" s="355" t="s">
        <v>73</v>
      </c>
      <c r="Q85" s="350"/>
      <c r="R85" s="350"/>
      <c r="S85" s="350"/>
      <c r="T85" s="350"/>
      <c r="U85" s="350"/>
      <c r="V85" s="351"/>
      <c r="W85" s="40" t="s">
        <v>70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4"/>
      <c r="P86" s="355" t="s">
        <v>73</v>
      </c>
      <c r="Q86" s="350"/>
      <c r="R86" s="350"/>
      <c r="S86" s="350"/>
      <c r="T86" s="350"/>
      <c r="U86" s="350"/>
      <c r="V86" s="351"/>
      <c r="W86" s="40" t="s">
        <v>74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46" t="s">
        <v>154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62"/>
      <c r="AB87" s="62"/>
      <c r="AC87" s="62"/>
    </row>
    <row r="88" spans="1:68" ht="14.25" hidden="1" customHeight="1" x14ac:dyDescent="0.25">
      <c r="A88" s="352" t="s">
        <v>155</v>
      </c>
      <c r="B88" s="34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Z88" s="343"/>
      <c r="AA88" s="63"/>
      <c r="AB88" s="63"/>
      <c r="AC88" s="63"/>
    </row>
    <row r="89" spans="1:68" ht="27" customHeight="1" x14ac:dyDescent="0.25">
      <c r="A89" s="60" t="s">
        <v>156</v>
      </c>
      <c r="B89" s="60" t="s">
        <v>157</v>
      </c>
      <c r="C89" s="34">
        <v>4301131041</v>
      </c>
      <c r="D89" s="347">
        <v>4607111034120</v>
      </c>
      <c r="E89" s="348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80</v>
      </c>
      <c r="L89" s="35" t="s">
        <v>68</v>
      </c>
      <c r="M89" s="36" t="s">
        <v>69</v>
      </c>
      <c r="N89" s="36"/>
      <c r="O89" s="35">
        <v>180</v>
      </c>
      <c r="P89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70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158</v>
      </c>
      <c r="AG89" s="78"/>
      <c r="AJ89" s="82" t="s">
        <v>72</v>
      </c>
      <c r="AK89" s="82">
        <v>1</v>
      </c>
      <c r="BB89" s="137" t="s">
        <v>82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hidden="1" customHeight="1" x14ac:dyDescent="0.25">
      <c r="A90" s="60" t="s">
        <v>159</v>
      </c>
      <c r="B90" s="60" t="s">
        <v>160</v>
      </c>
      <c r="C90" s="34">
        <v>4301131042</v>
      </c>
      <c r="D90" s="347">
        <v>4607111034137</v>
      </c>
      <c r="E90" s="348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80</v>
      </c>
      <c r="L90" s="35" t="s">
        <v>68</v>
      </c>
      <c r="M90" s="36" t="s">
        <v>69</v>
      </c>
      <c r="N90" s="36"/>
      <c r="O90" s="35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70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161</v>
      </c>
      <c r="AG90" s="78"/>
      <c r="AJ90" s="82" t="s">
        <v>72</v>
      </c>
      <c r="AK90" s="82">
        <v>1</v>
      </c>
      <c r="BB90" s="139" t="s">
        <v>82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42"/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4"/>
      <c r="P91" s="355" t="s">
        <v>73</v>
      </c>
      <c r="Q91" s="350"/>
      <c r="R91" s="350"/>
      <c r="S91" s="350"/>
      <c r="T91" s="350"/>
      <c r="U91" s="350"/>
      <c r="V91" s="351"/>
      <c r="W91" s="40" t="s">
        <v>70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3"/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4"/>
      <c r="P92" s="355" t="s">
        <v>73</v>
      </c>
      <c r="Q92" s="350"/>
      <c r="R92" s="350"/>
      <c r="S92" s="350"/>
      <c r="T92" s="350"/>
      <c r="U92" s="350"/>
      <c r="V92" s="351"/>
      <c r="W92" s="40" t="s">
        <v>74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hidden="1" customHeight="1" x14ac:dyDescent="0.25">
      <c r="A93" s="346" t="s">
        <v>162</v>
      </c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Z93" s="343"/>
      <c r="AA93" s="62"/>
      <c r="AB93" s="62"/>
      <c r="AC93" s="62"/>
    </row>
    <row r="94" spans="1:68" ht="14.25" hidden="1" customHeight="1" x14ac:dyDescent="0.25">
      <c r="A94" s="352" t="s">
        <v>135</v>
      </c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343"/>
      <c r="X94" s="343"/>
      <c r="Y94" s="343"/>
      <c r="Z94" s="343"/>
      <c r="AA94" s="63"/>
      <c r="AB94" s="63"/>
      <c r="AC94" s="63"/>
    </row>
    <row r="95" spans="1:68" ht="27" hidden="1" customHeight="1" x14ac:dyDescent="0.25">
      <c r="A95" s="60" t="s">
        <v>163</v>
      </c>
      <c r="B95" s="60" t="s">
        <v>164</v>
      </c>
      <c r="C95" s="34">
        <v>4301135569</v>
      </c>
      <c r="D95" s="347">
        <v>4607111033628</v>
      </c>
      <c r="E95" s="348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525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70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153</v>
      </c>
      <c r="AG95" s="78"/>
      <c r="AJ95" s="82" t="s">
        <v>72</v>
      </c>
      <c r="AK95" s="82">
        <v>1</v>
      </c>
      <c r="BB95" s="141" t="s">
        <v>82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hidden="1" customHeight="1" x14ac:dyDescent="0.25">
      <c r="A96" s="60" t="s">
        <v>165</v>
      </c>
      <c r="B96" s="60" t="s">
        <v>166</v>
      </c>
      <c r="C96" s="34">
        <v>4301135565</v>
      </c>
      <c r="D96" s="347">
        <v>4607111033451</v>
      </c>
      <c r="E96" s="348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80</v>
      </c>
      <c r="L96" s="35" t="s">
        <v>167</v>
      </c>
      <c r="M96" s="36" t="s">
        <v>69</v>
      </c>
      <c r="N96" s="36"/>
      <c r="O96" s="35">
        <v>180</v>
      </c>
      <c r="P96" s="46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70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153</v>
      </c>
      <c r="AG96" s="78"/>
      <c r="AJ96" s="82" t="s">
        <v>168</v>
      </c>
      <c r="AK96" s="82">
        <v>70</v>
      </c>
      <c r="BB96" s="143" t="s">
        <v>82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hidden="1" customHeight="1" x14ac:dyDescent="0.25">
      <c r="A97" s="60" t="s">
        <v>169</v>
      </c>
      <c r="B97" s="60" t="s">
        <v>170</v>
      </c>
      <c r="C97" s="34">
        <v>4301135575</v>
      </c>
      <c r="D97" s="347">
        <v>4607111035141</v>
      </c>
      <c r="E97" s="348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52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171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172</v>
      </c>
      <c r="B98" s="60" t="s">
        <v>173</v>
      </c>
      <c r="C98" s="34">
        <v>4301135578</v>
      </c>
      <c r="D98" s="347">
        <v>4607111033444</v>
      </c>
      <c r="E98" s="348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80</v>
      </c>
      <c r="L98" s="35" t="s">
        <v>68</v>
      </c>
      <c r="M98" s="36" t="s">
        <v>69</v>
      </c>
      <c r="N98" s="36"/>
      <c r="O98" s="35">
        <v>180</v>
      </c>
      <c r="P98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70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153</v>
      </c>
      <c r="AG98" s="78"/>
      <c r="AJ98" s="82" t="s">
        <v>72</v>
      </c>
      <c r="AK98" s="82">
        <v>1</v>
      </c>
      <c r="BB98" s="147" t="s">
        <v>82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hidden="1" customHeight="1" x14ac:dyDescent="0.25">
      <c r="A99" s="60" t="s">
        <v>174</v>
      </c>
      <c r="B99" s="60" t="s">
        <v>175</v>
      </c>
      <c r="C99" s="34">
        <v>4301135571</v>
      </c>
      <c r="D99" s="347">
        <v>4607111035028</v>
      </c>
      <c r="E99" s="348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80</v>
      </c>
      <c r="L99" s="35" t="s">
        <v>68</v>
      </c>
      <c r="M99" s="36" t="s">
        <v>69</v>
      </c>
      <c r="N99" s="36"/>
      <c r="O99" s="35">
        <v>180</v>
      </c>
      <c r="P99" s="531" t="s">
        <v>176</v>
      </c>
      <c r="Q99" s="337"/>
      <c r="R99" s="337"/>
      <c r="S99" s="337"/>
      <c r="T99" s="338"/>
      <c r="U99" s="37"/>
      <c r="V99" s="37"/>
      <c r="W99" s="38" t="s">
        <v>70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153</v>
      </c>
      <c r="AG99" s="78"/>
      <c r="AJ99" s="82" t="s">
        <v>72</v>
      </c>
      <c r="AK99" s="82">
        <v>1</v>
      </c>
      <c r="BB99" s="149" t="s">
        <v>82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177</v>
      </c>
      <c r="B100" s="60" t="s">
        <v>178</v>
      </c>
      <c r="C100" s="34">
        <v>4301135285</v>
      </c>
      <c r="D100" s="347">
        <v>4607111036407</v>
      </c>
      <c r="E100" s="348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80</v>
      </c>
      <c r="L100" s="35" t="s">
        <v>167</v>
      </c>
      <c r="M100" s="36" t="s">
        <v>69</v>
      </c>
      <c r="N100" s="36"/>
      <c r="O100" s="35">
        <v>180</v>
      </c>
      <c r="P100" s="5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70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179</v>
      </c>
      <c r="AG100" s="78"/>
      <c r="AJ100" s="82" t="s">
        <v>168</v>
      </c>
      <c r="AK100" s="82">
        <v>70</v>
      </c>
      <c r="BB100" s="151" t="s">
        <v>82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idden="1" x14ac:dyDescent="0.2">
      <c r="A101" s="342"/>
      <c r="B101" s="343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4"/>
      <c r="P101" s="355" t="s">
        <v>73</v>
      </c>
      <c r="Q101" s="350"/>
      <c r="R101" s="350"/>
      <c r="S101" s="350"/>
      <c r="T101" s="350"/>
      <c r="U101" s="350"/>
      <c r="V101" s="351"/>
      <c r="W101" s="40" t="s">
        <v>70</v>
      </c>
      <c r="X101" s="41">
        <f>IFERROR(SUM(X95:X100),"0")</f>
        <v>0</v>
      </c>
      <c r="Y101" s="41">
        <f>IFERROR(SUM(Y95:Y100),"0")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hidden="1" x14ac:dyDescent="0.2">
      <c r="A102" s="343"/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4"/>
      <c r="P102" s="355" t="s">
        <v>73</v>
      </c>
      <c r="Q102" s="350"/>
      <c r="R102" s="350"/>
      <c r="S102" s="350"/>
      <c r="T102" s="350"/>
      <c r="U102" s="350"/>
      <c r="V102" s="351"/>
      <c r="W102" s="40" t="s">
        <v>74</v>
      </c>
      <c r="X102" s="41">
        <f>IFERROR(SUMPRODUCT(X95:X100*H95:H100),"0")</f>
        <v>0</v>
      </c>
      <c r="Y102" s="41">
        <f>IFERROR(SUMPRODUCT(Y95:Y100*H95:H100),"0")</f>
        <v>0</v>
      </c>
      <c r="Z102" s="40"/>
      <c r="AA102" s="64"/>
      <c r="AB102" s="64"/>
      <c r="AC102" s="64"/>
    </row>
    <row r="103" spans="1:68" ht="16.5" hidden="1" customHeight="1" x14ac:dyDescent="0.25">
      <c r="A103" s="346" t="s">
        <v>180</v>
      </c>
      <c r="B103" s="343"/>
      <c r="C103" s="343"/>
      <c r="D103" s="343"/>
      <c r="E103" s="343"/>
      <c r="F103" s="343"/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  <c r="Y103" s="343"/>
      <c r="Z103" s="343"/>
      <c r="AA103" s="62"/>
      <c r="AB103" s="62"/>
      <c r="AC103" s="62"/>
    </row>
    <row r="104" spans="1:68" ht="14.25" hidden="1" customHeight="1" x14ac:dyDescent="0.25">
      <c r="A104" s="352" t="s">
        <v>129</v>
      </c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  <c r="AA104" s="63"/>
      <c r="AB104" s="63"/>
      <c r="AC104" s="63"/>
    </row>
    <row r="105" spans="1:68" ht="27" customHeight="1" x14ac:dyDescent="0.25">
      <c r="A105" s="60" t="s">
        <v>181</v>
      </c>
      <c r="B105" s="60" t="s">
        <v>182</v>
      </c>
      <c r="C105" s="34">
        <v>4301136042</v>
      </c>
      <c r="D105" s="347">
        <v>4607025784012</v>
      </c>
      <c r="E105" s="348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80</v>
      </c>
      <c r="L105" s="35" t="s">
        <v>112</v>
      </c>
      <c r="M105" s="36" t="s">
        <v>69</v>
      </c>
      <c r="N105" s="36"/>
      <c r="O105" s="35">
        <v>180</v>
      </c>
      <c r="P105" s="4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70</v>
      </c>
      <c r="X105" s="56">
        <v>14</v>
      </c>
      <c r="Y105" s="53">
        <f>IFERROR(IF(X105="","",X105),"")</f>
        <v>14</v>
      </c>
      <c r="Z105" s="39">
        <f>IFERROR(IF(X105="","",X105*0.00936),"")</f>
        <v>0.13103999999999999</v>
      </c>
      <c r="AA105" s="65"/>
      <c r="AB105" s="66"/>
      <c r="AC105" s="152" t="s">
        <v>183</v>
      </c>
      <c r="AG105" s="78"/>
      <c r="AJ105" s="82" t="s">
        <v>113</v>
      </c>
      <c r="AK105" s="82">
        <v>14</v>
      </c>
      <c r="BB105" s="153" t="s">
        <v>82</v>
      </c>
      <c r="BM105" s="78">
        <f>IFERROR(X105*I105,"0")</f>
        <v>34.876800000000003</v>
      </c>
      <c r="BN105" s="78">
        <f>IFERROR(Y105*I105,"0")</f>
        <v>34.876800000000003</v>
      </c>
      <c r="BO105" s="78">
        <f>IFERROR(X105/J105,"0")</f>
        <v>0.1111111111111111</v>
      </c>
      <c r="BP105" s="78">
        <f>IFERROR(Y105/J105,"0")</f>
        <v>0.1111111111111111</v>
      </c>
    </row>
    <row r="106" spans="1:68" ht="27" hidden="1" customHeight="1" x14ac:dyDescent="0.25">
      <c r="A106" s="60" t="s">
        <v>184</v>
      </c>
      <c r="B106" s="60" t="s">
        <v>185</v>
      </c>
      <c r="C106" s="34">
        <v>4301136077</v>
      </c>
      <c r="D106" s="347">
        <v>4607025784319</v>
      </c>
      <c r="E106" s="348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80</v>
      </c>
      <c r="L106" s="35" t="s">
        <v>68</v>
      </c>
      <c r="M106" s="36" t="s">
        <v>69</v>
      </c>
      <c r="N106" s="36"/>
      <c r="O106" s="35">
        <v>180</v>
      </c>
      <c r="P106" s="43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70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153</v>
      </c>
      <c r="AG106" s="78"/>
      <c r="AJ106" s="82" t="s">
        <v>72</v>
      </c>
      <c r="AK106" s="82">
        <v>1</v>
      </c>
      <c r="BB106" s="155" t="s">
        <v>82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186</v>
      </c>
      <c r="B107" s="60" t="s">
        <v>187</v>
      </c>
      <c r="C107" s="34">
        <v>4301136039</v>
      </c>
      <c r="D107" s="347">
        <v>4607111035370</v>
      </c>
      <c r="E107" s="348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67</v>
      </c>
      <c r="L107" s="35" t="s">
        <v>167</v>
      </c>
      <c r="M107" s="36" t="s">
        <v>69</v>
      </c>
      <c r="N107" s="36"/>
      <c r="O107" s="35">
        <v>180</v>
      </c>
      <c r="P107" s="4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70</v>
      </c>
      <c r="X107" s="56">
        <v>24</v>
      </c>
      <c r="Y107" s="53">
        <f>IFERROR(IF(X107="","",X107),"")</f>
        <v>24</v>
      </c>
      <c r="Z107" s="39">
        <f>IFERROR(IF(X107="","",X107*0.0155),"")</f>
        <v>0.372</v>
      </c>
      <c r="AA107" s="65"/>
      <c r="AB107" s="66"/>
      <c r="AC107" s="156" t="s">
        <v>188</v>
      </c>
      <c r="AG107" s="78"/>
      <c r="AJ107" s="82" t="s">
        <v>168</v>
      </c>
      <c r="AK107" s="82">
        <v>84</v>
      </c>
      <c r="BB107" s="157" t="s">
        <v>82</v>
      </c>
      <c r="BM107" s="78">
        <f>IFERROR(X107*I107,"0")</f>
        <v>83.135999999999996</v>
      </c>
      <c r="BN107" s="78">
        <f>IFERROR(Y107*I107,"0")</f>
        <v>83.135999999999996</v>
      </c>
      <c r="BO107" s="78">
        <f>IFERROR(X107/J107,"0")</f>
        <v>0.2857142857142857</v>
      </c>
      <c r="BP107" s="78">
        <f>IFERROR(Y107/J107,"0")</f>
        <v>0.2857142857142857</v>
      </c>
    </row>
    <row r="108" spans="1:68" x14ac:dyDescent="0.2">
      <c r="A108" s="342"/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4"/>
      <c r="P108" s="355" t="s">
        <v>73</v>
      </c>
      <c r="Q108" s="350"/>
      <c r="R108" s="350"/>
      <c r="S108" s="350"/>
      <c r="T108" s="350"/>
      <c r="U108" s="350"/>
      <c r="V108" s="351"/>
      <c r="W108" s="40" t="s">
        <v>70</v>
      </c>
      <c r="X108" s="41">
        <f>IFERROR(SUM(X105:X107),"0")</f>
        <v>38</v>
      </c>
      <c r="Y108" s="41">
        <f>IFERROR(SUM(Y105:Y107),"0")</f>
        <v>38</v>
      </c>
      <c r="Z108" s="41">
        <f>IFERROR(IF(Z105="",0,Z105),"0")+IFERROR(IF(Z106="",0,Z106),"0")+IFERROR(IF(Z107="",0,Z107),"0")</f>
        <v>0.50303999999999993</v>
      </c>
      <c r="AA108" s="64"/>
      <c r="AB108" s="64"/>
      <c r="AC108" s="64"/>
    </row>
    <row r="109" spans="1:68" x14ac:dyDescent="0.2">
      <c r="A109" s="343"/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4"/>
      <c r="P109" s="355" t="s">
        <v>73</v>
      </c>
      <c r="Q109" s="350"/>
      <c r="R109" s="350"/>
      <c r="S109" s="350"/>
      <c r="T109" s="350"/>
      <c r="U109" s="350"/>
      <c r="V109" s="351"/>
      <c r="W109" s="40" t="s">
        <v>74</v>
      </c>
      <c r="X109" s="41">
        <f>IFERROR(SUMPRODUCT(X105:X107*H105:H107),"0")</f>
        <v>104.16</v>
      </c>
      <c r="Y109" s="41">
        <f>IFERROR(SUMPRODUCT(Y105:Y107*H105:H107),"0")</f>
        <v>104.16</v>
      </c>
      <c r="Z109" s="40"/>
      <c r="AA109" s="64"/>
      <c r="AB109" s="64"/>
      <c r="AC109" s="64"/>
    </row>
    <row r="110" spans="1:68" ht="16.5" hidden="1" customHeight="1" x14ac:dyDescent="0.25">
      <c r="A110" s="346" t="s">
        <v>189</v>
      </c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  <c r="Y110" s="343"/>
      <c r="Z110" s="343"/>
      <c r="AA110" s="62"/>
      <c r="AB110" s="62"/>
      <c r="AC110" s="62"/>
    </row>
    <row r="111" spans="1:68" ht="14.25" hidden="1" customHeight="1" x14ac:dyDescent="0.25">
      <c r="A111" s="352" t="s">
        <v>64</v>
      </c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63"/>
      <c r="AB111" s="63"/>
      <c r="AC111" s="63"/>
    </row>
    <row r="112" spans="1:68" ht="27" hidden="1" customHeight="1" x14ac:dyDescent="0.25">
      <c r="A112" s="60" t="s">
        <v>190</v>
      </c>
      <c r="B112" s="60" t="s">
        <v>191</v>
      </c>
      <c r="C112" s="34">
        <v>4301071074</v>
      </c>
      <c r="D112" s="347">
        <v>4620207491157</v>
      </c>
      <c r="E112" s="348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67</v>
      </c>
      <c r="L112" s="35" t="s">
        <v>68</v>
      </c>
      <c r="M112" s="36" t="s">
        <v>69</v>
      </c>
      <c r="N112" s="36"/>
      <c r="O112" s="35">
        <v>180</v>
      </c>
      <c r="P112" s="417" t="s">
        <v>192</v>
      </c>
      <c r="Q112" s="337"/>
      <c r="R112" s="337"/>
      <c r="S112" s="337"/>
      <c r="T112" s="338"/>
      <c r="U112" s="37"/>
      <c r="V112" s="37"/>
      <c r="W112" s="38" t="s">
        <v>70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193</v>
      </c>
      <c r="AG112" s="78"/>
      <c r="AJ112" s="82" t="s">
        <v>72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194</v>
      </c>
      <c r="B113" s="60" t="s">
        <v>195</v>
      </c>
      <c r="C113" s="34">
        <v>4301071051</v>
      </c>
      <c r="D113" s="347">
        <v>4607111039262</v>
      </c>
      <c r="E113" s="348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67</v>
      </c>
      <c r="L113" s="35" t="s">
        <v>112</v>
      </c>
      <c r="M113" s="36" t="s">
        <v>69</v>
      </c>
      <c r="N113" s="36"/>
      <c r="O113" s="35">
        <v>180</v>
      </c>
      <c r="P113" s="5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70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147</v>
      </c>
      <c r="AG113" s="78"/>
      <c r="AJ113" s="82" t="s">
        <v>113</v>
      </c>
      <c r="AK113" s="82">
        <v>12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hidden="1" customHeight="1" x14ac:dyDescent="0.25">
      <c r="A114" s="60" t="s">
        <v>196</v>
      </c>
      <c r="B114" s="60" t="s">
        <v>197</v>
      </c>
      <c r="C114" s="34">
        <v>4301071038</v>
      </c>
      <c r="D114" s="347">
        <v>4607111039248</v>
      </c>
      <c r="E114" s="348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67</v>
      </c>
      <c r="L114" s="35" t="s">
        <v>112</v>
      </c>
      <c r="M114" s="36" t="s">
        <v>69</v>
      </c>
      <c r="N114" s="36"/>
      <c r="O114" s="35">
        <v>180</v>
      </c>
      <c r="P114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70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147</v>
      </c>
      <c r="AG114" s="78"/>
      <c r="AJ114" s="82" t="s">
        <v>113</v>
      </c>
      <c r="AK114" s="82">
        <v>12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hidden="1" customHeight="1" x14ac:dyDescent="0.25">
      <c r="A115" s="60" t="s">
        <v>198</v>
      </c>
      <c r="B115" s="60" t="s">
        <v>199</v>
      </c>
      <c r="C115" s="34">
        <v>4301070976</v>
      </c>
      <c r="D115" s="347">
        <v>4607111034144</v>
      </c>
      <c r="E115" s="348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67</v>
      </c>
      <c r="L115" s="35" t="s">
        <v>167</v>
      </c>
      <c r="M115" s="36" t="s">
        <v>69</v>
      </c>
      <c r="N115" s="36"/>
      <c r="O115" s="35">
        <v>180</v>
      </c>
      <c r="P115" s="4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70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147</v>
      </c>
      <c r="AG115" s="78"/>
      <c r="AJ115" s="82" t="s">
        <v>168</v>
      </c>
      <c r="AK115" s="82">
        <v>84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200</v>
      </c>
      <c r="B116" s="60" t="s">
        <v>201</v>
      </c>
      <c r="C116" s="34">
        <v>4301071049</v>
      </c>
      <c r="D116" s="347">
        <v>4607111039293</v>
      </c>
      <c r="E116" s="348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67</v>
      </c>
      <c r="L116" s="35" t="s">
        <v>112</v>
      </c>
      <c r="M116" s="36" t="s">
        <v>69</v>
      </c>
      <c r="N116" s="36"/>
      <c r="O116" s="35">
        <v>180</v>
      </c>
      <c r="P116" s="52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70</v>
      </c>
      <c r="X116" s="56">
        <v>24</v>
      </c>
      <c r="Y116" s="53">
        <f t="shared" si="12"/>
        <v>24</v>
      </c>
      <c r="Z116" s="39">
        <f t="shared" si="13"/>
        <v>0.372</v>
      </c>
      <c r="AA116" s="65"/>
      <c r="AB116" s="66"/>
      <c r="AC116" s="166" t="s">
        <v>147</v>
      </c>
      <c r="AG116" s="78"/>
      <c r="AJ116" s="82" t="s">
        <v>113</v>
      </c>
      <c r="AK116" s="82">
        <v>12</v>
      </c>
      <c r="BB116" s="167" t="s">
        <v>1</v>
      </c>
      <c r="BM116" s="78">
        <f t="shared" si="14"/>
        <v>161.2704</v>
      </c>
      <c r="BN116" s="78">
        <f t="shared" si="15"/>
        <v>161.2704</v>
      </c>
      <c r="BO116" s="78">
        <f t="shared" si="16"/>
        <v>0.2857142857142857</v>
      </c>
      <c r="BP116" s="78">
        <f t="shared" si="17"/>
        <v>0.2857142857142857</v>
      </c>
    </row>
    <row r="117" spans="1:68" ht="27" customHeight="1" x14ac:dyDescent="0.25">
      <c r="A117" s="60" t="s">
        <v>202</v>
      </c>
      <c r="B117" s="60" t="s">
        <v>203</v>
      </c>
      <c r="C117" s="34">
        <v>4301071039</v>
      </c>
      <c r="D117" s="347">
        <v>4607111039279</v>
      </c>
      <c r="E117" s="348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67</v>
      </c>
      <c r="L117" s="35" t="s">
        <v>112</v>
      </c>
      <c r="M117" s="36" t="s">
        <v>69</v>
      </c>
      <c r="N117" s="36"/>
      <c r="O117" s="35">
        <v>180</v>
      </c>
      <c r="P117" s="5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70</v>
      </c>
      <c r="X117" s="56">
        <v>36</v>
      </c>
      <c r="Y117" s="53">
        <f t="shared" si="12"/>
        <v>36</v>
      </c>
      <c r="Z117" s="39">
        <f t="shared" si="13"/>
        <v>0.55800000000000005</v>
      </c>
      <c r="AA117" s="65"/>
      <c r="AB117" s="66"/>
      <c r="AC117" s="168" t="s">
        <v>147</v>
      </c>
      <c r="AG117" s="78"/>
      <c r="AJ117" s="82" t="s">
        <v>113</v>
      </c>
      <c r="AK117" s="82">
        <v>12</v>
      </c>
      <c r="BB117" s="169" t="s">
        <v>1</v>
      </c>
      <c r="BM117" s="78">
        <f t="shared" si="14"/>
        <v>262.8</v>
      </c>
      <c r="BN117" s="78">
        <f t="shared" si="15"/>
        <v>262.8</v>
      </c>
      <c r="BO117" s="78">
        <f t="shared" si="16"/>
        <v>0.42857142857142855</v>
      </c>
      <c r="BP117" s="78">
        <f t="shared" si="17"/>
        <v>0.42857142857142855</v>
      </c>
    </row>
    <row r="118" spans="1:68" x14ac:dyDescent="0.2">
      <c r="A118" s="342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4"/>
      <c r="P118" s="355" t="s">
        <v>73</v>
      </c>
      <c r="Q118" s="350"/>
      <c r="R118" s="350"/>
      <c r="S118" s="350"/>
      <c r="T118" s="350"/>
      <c r="U118" s="350"/>
      <c r="V118" s="351"/>
      <c r="W118" s="40" t="s">
        <v>70</v>
      </c>
      <c r="X118" s="41">
        <f>IFERROR(SUM(X112:X117),"0")</f>
        <v>72</v>
      </c>
      <c r="Y118" s="41">
        <f>IFERROR(SUM(Y112:Y117),"0")</f>
        <v>72</v>
      </c>
      <c r="Z118" s="41">
        <f>IFERROR(IF(Z112="",0,Z112),"0")+IFERROR(IF(Z113="",0,Z113),"0")+IFERROR(IF(Z114="",0,Z114),"0")+IFERROR(IF(Z115="",0,Z115),"0")+IFERROR(IF(Z116="",0,Z116),"0")+IFERROR(IF(Z117="",0,Z117),"0")</f>
        <v>1.1160000000000001</v>
      </c>
      <c r="AA118" s="64"/>
      <c r="AB118" s="64"/>
      <c r="AC118" s="64"/>
    </row>
    <row r="119" spans="1:68" x14ac:dyDescent="0.2">
      <c r="A119" s="343"/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4"/>
      <c r="P119" s="355" t="s">
        <v>73</v>
      </c>
      <c r="Q119" s="350"/>
      <c r="R119" s="350"/>
      <c r="S119" s="350"/>
      <c r="T119" s="350"/>
      <c r="U119" s="350"/>
      <c r="V119" s="351"/>
      <c r="W119" s="40" t="s">
        <v>74</v>
      </c>
      <c r="X119" s="41">
        <f>IFERROR(SUMPRODUCT(X112:X117*H112:H117),"0")</f>
        <v>482.40000000000003</v>
      </c>
      <c r="Y119" s="41">
        <f>IFERROR(SUMPRODUCT(Y112:Y117*H112:H117),"0")</f>
        <v>482.40000000000003</v>
      </c>
      <c r="Z119" s="40"/>
      <c r="AA119" s="64"/>
      <c r="AB119" s="64"/>
      <c r="AC119" s="64"/>
    </row>
    <row r="120" spans="1:68" ht="14.25" hidden="1" customHeight="1" x14ac:dyDescent="0.25">
      <c r="A120" s="352" t="s">
        <v>135</v>
      </c>
      <c r="B120" s="343"/>
      <c r="C120" s="343"/>
      <c r="D120" s="343"/>
      <c r="E120" s="343"/>
      <c r="F120" s="343"/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  <c r="Y120" s="343"/>
      <c r="Z120" s="343"/>
      <c r="AA120" s="63"/>
      <c r="AB120" s="63"/>
      <c r="AC120" s="63"/>
    </row>
    <row r="121" spans="1:68" ht="27" customHeight="1" x14ac:dyDescent="0.25">
      <c r="A121" s="60" t="s">
        <v>204</v>
      </c>
      <c r="B121" s="60" t="s">
        <v>205</v>
      </c>
      <c r="C121" s="34">
        <v>4301135670</v>
      </c>
      <c r="D121" s="347">
        <v>4620207490983</v>
      </c>
      <c r="E121" s="348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80</v>
      </c>
      <c r="L121" s="35" t="s">
        <v>68</v>
      </c>
      <c r="M121" s="36" t="s">
        <v>69</v>
      </c>
      <c r="N121" s="36"/>
      <c r="O121" s="35">
        <v>180</v>
      </c>
      <c r="P121" s="395" t="s">
        <v>206</v>
      </c>
      <c r="Q121" s="337"/>
      <c r="R121" s="337"/>
      <c r="S121" s="337"/>
      <c r="T121" s="338"/>
      <c r="U121" s="37"/>
      <c r="V121" s="37"/>
      <c r="W121" s="38" t="s">
        <v>70</v>
      </c>
      <c r="X121" s="56">
        <v>28</v>
      </c>
      <c r="Y121" s="53">
        <f>IFERROR(IF(X121="","",X121),"")</f>
        <v>28</v>
      </c>
      <c r="Z121" s="39">
        <f>IFERROR(IF(X121="","",X121*0.01788),"")</f>
        <v>0.50063999999999997</v>
      </c>
      <c r="AA121" s="65"/>
      <c r="AB121" s="66"/>
      <c r="AC121" s="170" t="s">
        <v>207</v>
      </c>
      <c r="AG121" s="78"/>
      <c r="AJ121" s="82" t="s">
        <v>72</v>
      </c>
      <c r="AK121" s="82">
        <v>1</v>
      </c>
      <c r="BB121" s="171" t="s">
        <v>82</v>
      </c>
      <c r="BM121" s="78">
        <f>IFERROR(X121*I121,"0")</f>
        <v>93.620800000000003</v>
      </c>
      <c r="BN121" s="78">
        <f>IFERROR(Y121*I121,"0")</f>
        <v>93.620800000000003</v>
      </c>
      <c r="BO121" s="78">
        <f>IFERROR(X121/J121,"0")</f>
        <v>0.4</v>
      </c>
      <c r="BP121" s="78">
        <f>IFERROR(Y121/J121,"0")</f>
        <v>0.4</v>
      </c>
    </row>
    <row r="122" spans="1:68" x14ac:dyDescent="0.2">
      <c r="A122" s="342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4"/>
      <c r="P122" s="355" t="s">
        <v>73</v>
      </c>
      <c r="Q122" s="350"/>
      <c r="R122" s="350"/>
      <c r="S122" s="350"/>
      <c r="T122" s="350"/>
      <c r="U122" s="350"/>
      <c r="V122" s="351"/>
      <c r="W122" s="40" t="s">
        <v>70</v>
      </c>
      <c r="X122" s="41">
        <f>IFERROR(SUM(X121:X121),"0")</f>
        <v>28</v>
      </c>
      <c r="Y122" s="41">
        <f>IFERROR(SUM(Y121:Y121),"0")</f>
        <v>28</v>
      </c>
      <c r="Z122" s="41">
        <f>IFERROR(IF(Z121="",0,Z121),"0")</f>
        <v>0.50063999999999997</v>
      </c>
      <c r="AA122" s="64"/>
      <c r="AB122" s="64"/>
      <c r="AC122" s="64"/>
    </row>
    <row r="123" spans="1:68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4"/>
      <c r="P123" s="355" t="s">
        <v>73</v>
      </c>
      <c r="Q123" s="350"/>
      <c r="R123" s="350"/>
      <c r="S123" s="350"/>
      <c r="T123" s="350"/>
      <c r="U123" s="350"/>
      <c r="V123" s="351"/>
      <c r="W123" s="40" t="s">
        <v>74</v>
      </c>
      <c r="X123" s="41">
        <f>IFERROR(SUMPRODUCT(X121:X121*H121:H121),"0")</f>
        <v>73.92</v>
      </c>
      <c r="Y123" s="41">
        <f>IFERROR(SUMPRODUCT(Y121:Y121*H121:H121),"0")</f>
        <v>73.92</v>
      </c>
      <c r="Z123" s="40"/>
      <c r="AA123" s="64"/>
      <c r="AB123" s="64"/>
      <c r="AC123" s="64"/>
    </row>
    <row r="124" spans="1:68" ht="16.5" hidden="1" customHeight="1" x14ac:dyDescent="0.25">
      <c r="A124" s="346" t="s">
        <v>208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62"/>
      <c r="AB124" s="62"/>
      <c r="AC124" s="62"/>
    </row>
    <row r="125" spans="1:68" ht="14.25" hidden="1" customHeight="1" x14ac:dyDescent="0.25">
      <c r="A125" s="352" t="s">
        <v>135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  <c r="AA125" s="63"/>
      <c r="AB125" s="63"/>
      <c r="AC125" s="63"/>
    </row>
    <row r="126" spans="1:68" ht="27" customHeight="1" x14ac:dyDescent="0.25">
      <c r="A126" s="60" t="s">
        <v>209</v>
      </c>
      <c r="B126" s="60" t="s">
        <v>210</v>
      </c>
      <c r="C126" s="34">
        <v>4301135533</v>
      </c>
      <c r="D126" s="347">
        <v>4607111034014</v>
      </c>
      <c r="E126" s="348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80</v>
      </c>
      <c r="L126" s="35" t="s">
        <v>167</v>
      </c>
      <c r="M126" s="36" t="s">
        <v>69</v>
      </c>
      <c r="N126" s="36"/>
      <c r="O126" s="35">
        <v>180</v>
      </c>
      <c r="P126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70</v>
      </c>
      <c r="X126" s="56">
        <v>98</v>
      </c>
      <c r="Y126" s="53">
        <f>IFERROR(IF(X126="","",X126),"")</f>
        <v>98</v>
      </c>
      <c r="Z126" s="39">
        <f>IFERROR(IF(X126="","",X126*0.01788),"")</f>
        <v>1.75224</v>
      </c>
      <c r="AA126" s="65"/>
      <c r="AB126" s="66"/>
      <c r="AC126" s="172" t="s">
        <v>211</v>
      </c>
      <c r="AG126" s="78"/>
      <c r="AJ126" s="82" t="s">
        <v>168</v>
      </c>
      <c r="AK126" s="82">
        <v>70</v>
      </c>
      <c r="BB126" s="173" t="s">
        <v>82</v>
      </c>
      <c r="BM126" s="78">
        <f>IFERROR(X126*I126,"0")</f>
        <v>362.95279999999997</v>
      </c>
      <c r="BN126" s="78">
        <f>IFERROR(Y126*I126,"0")</f>
        <v>362.95279999999997</v>
      </c>
      <c r="BO126" s="78">
        <f>IFERROR(X126/J126,"0")</f>
        <v>1.4</v>
      </c>
      <c r="BP126" s="78">
        <f>IFERROR(Y126/J126,"0")</f>
        <v>1.4</v>
      </c>
    </row>
    <row r="127" spans="1:68" ht="27" customHeight="1" x14ac:dyDescent="0.25">
      <c r="A127" s="60" t="s">
        <v>212</v>
      </c>
      <c r="B127" s="60" t="s">
        <v>213</v>
      </c>
      <c r="C127" s="34">
        <v>4301135532</v>
      </c>
      <c r="D127" s="347">
        <v>4607111033994</v>
      </c>
      <c r="E127" s="348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80</v>
      </c>
      <c r="L127" s="35" t="s">
        <v>167</v>
      </c>
      <c r="M127" s="36" t="s">
        <v>69</v>
      </c>
      <c r="N127" s="36"/>
      <c r="O127" s="35">
        <v>180</v>
      </c>
      <c r="P127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70</v>
      </c>
      <c r="X127" s="56">
        <v>98</v>
      </c>
      <c r="Y127" s="53">
        <f>IFERROR(IF(X127="","",X127),"")</f>
        <v>98</v>
      </c>
      <c r="Z127" s="39">
        <f>IFERROR(IF(X127="","",X127*0.01788),"")</f>
        <v>1.75224</v>
      </c>
      <c r="AA127" s="65"/>
      <c r="AB127" s="66"/>
      <c r="AC127" s="174" t="s">
        <v>153</v>
      </c>
      <c r="AG127" s="78"/>
      <c r="AJ127" s="82" t="s">
        <v>168</v>
      </c>
      <c r="AK127" s="82">
        <v>70</v>
      </c>
      <c r="BB127" s="175" t="s">
        <v>82</v>
      </c>
      <c r="BM127" s="78">
        <f>IFERROR(X127*I127,"0")</f>
        <v>362.95279999999997</v>
      </c>
      <c r="BN127" s="78">
        <f>IFERROR(Y127*I127,"0")</f>
        <v>362.95279999999997</v>
      </c>
      <c r="BO127" s="78">
        <f>IFERROR(X127/J127,"0")</f>
        <v>1.4</v>
      </c>
      <c r="BP127" s="78">
        <f>IFERROR(Y127/J127,"0")</f>
        <v>1.4</v>
      </c>
    </row>
    <row r="128" spans="1:68" x14ac:dyDescent="0.2">
      <c r="A128" s="342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4"/>
      <c r="P128" s="355" t="s">
        <v>73</v>
      </c>
      <c r="Q128" s="350"/>
      <c r="R128" s="350"/>
      <c r="S128" s="350"/>
      <c r="T128" s="350"/>
      <c r="U128" s="350"/>
      <c r="V128" s="351"/>
      <c r="W128" s="40" t="s">
        <v>70</v>
      </c>
      <c r="X128" s="41">
        <f>IFERROR(SUM(X126:X127),"0")</f>
        <v>196</v>
      </c>
      <c r="Y128" s="41">
        <f>IFERROR(SUM(Y126:Y127),"0")</f>
        <v>196</v>
      </c>
      <c r="Z128" s="41">
        <f>IFERROR(IF(Z126="",0,Z126),"0")+IFERROR(IF(Z127="",0,Z127),"0")</f>
        <v>3.50448</v>
      </c>
      <c r="AA128" s="64"/>
      <c r="AB128" s="64"/>
      <c r="AC128" s="64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4"/>
      <c r="P129" s="355" t="s">
        <v>73</v>
      </c>
      <c r="Q129" s="350"/>
      <c r="R129" s="350"/>
      <c r="S129" s="350"/>
      <c r="T129" s="350"/>
      <c r="U129" s="350"/>
      <c r="V129" s="351"/>
      <c r="W129" s="40" t="s">
        <v>74</v>
      </c>
      <c r="X129" s="41">
        <f>IFERROR(SUMPRODUCT(X126:X127*H126:H127),"0")</f>
        <v>588</v>
      </c>
      <c r="Y129" s="41">
        <f>IFERROR(SUMPRODUCT(Y126:Y127*H126:H127),"0")</f>
        <v>588</v>
      </c>
      <c r="Z129" s="40"/>
      <c r="AA129" s="64"/>
      <c r="AB129" s="64"/>
      <c r="AC129" s="64"/>
    </row>
    <row r="130" spans="1:68" ht="16.5" hidden="1" customHeight="1" x14ac:dyDescent="0.25">
      <c r="A130" s="346" t="s">
        <v>214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62"/>
      <c r="AB130" s="62"/>
      <c r="AC130" s="62"/>
    </row>
    <row r="131" spans="1:68" ht="14.25" hidden="1" customHeight="1" x14ac:dyDescent="0.25">
      <c r="A131" s="352" t="s">
        <v>135</v>
      </c>
      <c r="B131" s="343"/>
      <c r="C131" s="343"/>
      <c r="D131" s="343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Z131" s="343"/>
      <c r="AA131" s="63"/>
      <c r="AB131" s="63"/>
      <c r="AC131" s="63"/>
    </row>
    <row r="132" spans="1:68" ht="27" hidden="1" customHeight="1" x14ac:dyDescent="0.25">
      <c r="A132" s="60" t="s">
        <v>215</v>
      </c>
      <c r="B132" s="60" t="s">
        <v>216</v>
      </c>
      <c r="C132" s="34">
        <v>4301135311</v>
      </c>
      <c r="D132" s="347">
        <v>4607111039095</v>
      </c>
      <c r="E132" s="348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80</v>
      </c>
      <c r="L132" s="35" t="s">
        <v>68</v>
      </c>
      <c r="M132" s="36" t="s">
        <v>69</v>
      </c>
      <c r="N132" s="36"/>
      <c r="O132" s="35">
        <v>180</v>
      </c>
      <c r="P132" s="5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70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217</v>
      </c>
      <c r="AG132" s="78"/>
      <c r="AJ132" s="82" t="s">
        <v>72</v>
      </c>
      <c r="AK132" s="82">
        <v>1</v>
      </c>
      <c r="BB132" s="177" t="s">
        <v>82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hidden="1" customHeight="1" x14ac:dyDescent="0.25">
      <c r="A133" s="60" t="s">
        <v>218</v>
      </c>
      <c r="B133" s="60" t="s">
        <v>219</v>
      </c>
      <c r="C133" s="34">
        <v>4301135534</v>
      </c>
      <c r="D133" s="347">
        <v>4607111034199</v>
      </c>
      <c r="E133" s="348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80</v>
      </c>
      <c r="L133" s="35" t="s">
        <v>68</v>
      </c>
      <c r="M133" s="36" t="s">
        <v>69</v>
      </c>
      <c r="N133" s="36"/>
      <c r="O133" s="35">
        <v>180</v>
      </c>
      <c r="P133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70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/>
      <c r="AB133" s="66"/>
      <c r="AC133" s="178" t="s">
        <v>220</v>
      </c>
      <c r="AG133" s="78"/>
      <c r="AJ133" s="82" t="s">
        <v>72</v>
      </c>
      <c r="AK133" s="82">
        <v>1</v>
      </c>
      <c r="BB133" s="179" t="s">
        <v>82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hidden="1" x14ac:dyDescent="0.2">
      <c r="A134" s="342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4"/>
      <c r="P134" s="355" t="s">
        <v>73</v>
      </c>
      <c r="Q134" s="350"/>
      <c r="R134" s="350"/>
      <c r="S134" s="350"/>
      <c r="T134" s="350"/>
      <c r="U134" s="350"/>
      <c r="V134" s="351"/>
      <c r="W134" s="40" t="s">
        <v>70</v>
      </c>
      <c r="X134" s="41">
        <f>IFERROR(SUM(X132:X133),"0")</f>
        <v>0</v>
      </c>
      <c r="Y134" s="41">
        <f>IFERROR(SUM(Y132:Y133),"0")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343"/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4"/>
      <c r="P135" s="355" t="s">
        <v>73</v>
      </c>
      <c r="Q135" s="350"/>
      <c r="R135" s="350"/>
      <c r="S135" s="350"/>
      <c r="T135" s="350"/>
      <c r="U135" s="350"/>
      <c r="V135" s="351"/>
      <c r="W135" s="40" t="s">
        <v>74</v>
      </c>
      <c r="X135" s="41">
        <f>IFERROR(SUMPRODUCT(X132:X133*H132:H133),"0")</f>
        <v>0</v>
      </c>
      <c r="Y135" s="41">
        <f>IFERROR(SUMPRODUCT(Y132:Y133*H132:H133),"0")</f>
        <v>0</v>
      </c>
      <c r="Z135" s="40"/>
      <c r="AA135" s="64"/>
      <c r="AB135" s="64"/>
      <c r="AC135" s="64"/>
    </row>
    <row r="136" spans="1:68" ht="16.5" hidden="1" customHeight="1" x14ac:dyDescent="0.25">
      <c r="A136" s="346" t="s">
        <v>221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62"/>
      <c r="AB136" s="62"/>
      <c r="AC136" s="62"/>
    </row>
    <row r="137" spans="1:68" ht="14.25" hidden="1" customHeight="1" x14ac:dyDescent="0.25">
      <c r="A137" s="352" t="s">
        <v>135</v>
      </c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  <c r="AA137" s="63"/>
      <c r="AB137" s="63"/>
      <c r="AC137" s="63"/>
    </row>
    <row r="138" spans="1:68" ht="27" hidden="1" customHeight="1" x14ac:dyDescent="0.25">
      <c r="A138" s="60" t="s">
        <v>222</v>
      </c>
      <c r="B138" s="60" t="s">
        <v>223</v>
      </c>
      <c r="C138" s="34">
        <v>4301135275</v>
      </c>
      <c r="D138" s="347">
        <v>4607111034380</v>
      </c>
      <c r="E138" s="348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80</v>
      </c>
      <c r="L138" s="35" t="s">
        <v>112</v>
      </c>
      <c r="M138" s="36" t="s">
        <v>69</v>
      </c>
      <c r="N138" s="36"/>
      <c r="O138" s="35">
        <v>180</v>
      </c>
      <c r="P138" s="47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70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/>
      <c r="AB138" s="66"/>
      <c r="AC138" s="180" t="s">
        <v>224</v>
      </c>
      <c r="AG138" s="78"/>
      <c r="AJ138" s="82" t="s">
        <v>113</v>
      </c>
      <c r="AK138" s="82">
        <v>14</v>
      </c>
      <c r="BB138" s="181" t="s">
        <v>82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hidden="1" customHeight="1" x14ac:dyDescent="0.25">
      <c r="A139" s="60" t="s">
        <v>225</v>
      </c>
      <c r="B139" s="60" t="s">
        <v>226</v>
      </c>
      <c r="C139" s="34">
        <v>4301135277</v>
      </c>
      <c r="D139" s="347">
        <v>4607111034397</v>
      </c>
      <c r="E139" s="348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80</v>
      </c>
      <c r="L139" s="35" t="s">
        <v>112</v>
      </c>
      <c r="M139" s="36" t="s">
        <v>69</v>
      </c>
      <c r="N139" s="36"/>
      <c r="O139" s="35">
        <v>180</v>
      </c>
      <c r="P13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70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211</v>
      </c>
      <c r="AG139" s="78"/>
      <c r="AJ139" s="82" t="s">
        <v>113</v>
      </c>
      <c r="AK139" s="82">
        <v>14</v>
      </c>
      <c r="BB139" s="183" t="s">
        <v>82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hidden="1" x14ac:dyDescent="0.2">
      <c r="A140" s="342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4"/>
      <c r="P140" s="355" t="s">
        <v>73</v>
      </c>
      <c r="Q140" s="350"/>
      <c r="R140" s="350"/>
      <c r="S140" s="350"/>
      <c r="T140" s="350"/>
      <c r="U140" s="350"/>
      <c r="V140" s="351"/>
      <c r="W140" s="40" t="s">
        <v>70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4"/>
      <c r="P141" s="355" t="s">
        <v>73</v>
      </c>
      <c r="Q141" s="350"/>
      <c r="R141" s="350"/>
      <c r="S141" s="350"/>
      <c r="T141" s="350"/>
      <c r="U141" s="350"/>
      <c r="V141" s="351"/>
      <c r="W141" s="40" t="s">
        <v>74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hidden="1" customHeight="1" x14ac:dyDescent="0.25">
      <c r="A142" s="346" t="s">
        <v>227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62"/>
      <c r="AB142" s="62"/>
      <c r="AC142" s="62"/>
    </row>
    <row r="143" spans="1:68" ht="14.25" hidden="1" customHeight="1" x14ac:dyDescent="0.25">
      <c r="A143" s="352" t="s">
        <v>135</v>
      </c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343"/>
      <c r="Z143" s="343"/>
      <c r="AA143" s="63"/>
      <c r="AB143" s="63"/>
      <c r="AC143" s="63"/>
    </row>
    <row r="144" spans="1:68" ht="27" customHeight="1" x14ac:dyDescent="0.25">
      <c r="A144" s="60" t="s">
        <v>228</v>
      </c>
      <c r="B144" s="60" t="s">
        <v>229</v>
      </c>
      <c r="C144" s="34">
        <v>4301135570</v>
      </c>
      <c r="D144" s="347">
        <v>4607111035806</v>
      </c>
      <c r="E144" s="348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80</v>
      </c>
      <c r="L144" s="35" t="s">
        <v>68</v>
      </c>
      <c r="M144" s="36" t="s">
        <v>69</v>
      </c>
      <c r="N144" s="36"/>
      <c r="O144" s="35">
        <v>180</v>
      </c>
      <c r="P144" s="54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70</v>
      </c>
      <c r="X144" s="56">
        <v>14</v>
      </c>
      <c r="Y144" s="53">
        <f>IFERROR(IF(X144="","",X144),"")</f>
        <v>14</v>
      </c>
      <c r="Z144" s="39">
        <f>IFERROR(IF(X144="","",X144*0.01788),"")</f>
        <v>0.25031999999999999</v>
      </c>
      <c r="AA144" s="65"/>
      <c r="AB144" s="66"/>
      <c r="AC144" s="184" t="s">
        <v>230</v>
      </c>
      <c r="AG144" s="78"/>
      <c r="AJ144" s="82" t="s">
        <v>72</v>
      </c>
      <c r="AK144" s="82">
        <v>1</v>
      </c>
      <c r="BB144" s="185" t="s">
        <v>82</v>
      </c>
      <c r="BM144" s="78">
        <f>IFERROR(X144*I144,"0")</f>
        <v>51.850399999999993</v>
      </c>
      <c r="BN144" s="78">
        <f>IFERROR(Y144*I144,"0")</f>
        <v>51.850399999999993</v>
      </c>
      <c r="BO144" s="78">
        <f>IFERROR(X144/J144,"0")</f>
        <v>0.2</v>
      </c>
      <c r="BP144" s="78">
        <f>IFERROR(Y144/J144,"0")</f>
        <v>0.2</v>
      </c>
    </row>
    <row r="145" spans="1:68" x14ac:dyDescent="0.2">
      <c r="A145" s="342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4"/>
      <c r="P145" s="355" t="s">
        <v>73</v>
      </c>
      <c r="Q145" s="350"/>
      <c r="R145" s="350"/>
      <c r="S145" s="350"/>
      <c r="T145" s="350"/>
      <c r="U145" s="350"/>
      <c r="V145" s="351"/>
      <c r="W145" s="40" t="s">
        <v>70</v>
      </c>
      <c r="X145" s="41">
        <f>IFERROR(SUM(X144:X144),"0")</f>
        <v>14</v>
      </c>
      <c r="Y145" s="41">
        <f>IFERROR(SUM(Y144:Y144),"0")</f>
        <v>14</v>
      </c>
      <c r="Z145" s="41">
        <f>IFERROR(IF(Z144="",0,Z144),"0")</f>
        <v>0.25031999999999999</v>
      </c>
      <c r="AA145" s="64"/>
      <c r="AB145" s="64"/>
      <c r="AC145" s="64"/>
    </row>
    <row r="146" spans="1:68" x14ac:dyDescent="0.2">
      <c r="A146" s="343"/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4"/>
      <c r="P146" s="355" t="s">
        <v>73</v>
      </c>
      <c r="Q146" s="350"/>
      <c r="R146" s="350"/>
      <c r="S146" s="350"/>
      <c r="T146" s="350"/>
      <c r="U146" s="350"/>
      <c r="V146" s="351"/>
      <c r="W146" s="40" t="s">
        <v>74</v>
      </c>
      <c r="X146" s="41">
        <f>IFERROR(SUMPRODUCT(X144:X144*H144:H144),"0")</f>
        <v>42</v>
      </c>
      <c r="Y146" s="41">
        <f>IFERROR(SUMPRODUCT(Y144:Y144*H144:H144),"0")</f>
        <v>42</v>
      </c>
      <c r="Z146" s="40"/>
      <c r="AA146" s="64"/>
      <c r="AB146" s="64"/>
      <c r="AC146" s="64"/>
    </row>
    <row r="147" spans="1:68" ht="16.5" hidden="1" customHeight="1" x14ac:dyDescent="0.25">
      <c r="A147" s="346" t="s">
        <v>231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62"/>
      <c r="AB147" s="62"/>
      <c r="AC147" s="62"/>
    </row>
    <row r="148" spans="1:68" ht="14.25" hidden="1" customHeight="1" x14ac:dyDescent="0.25">
      <c r="A148" s="352" t="s">
        <v>135</v>
      </c>
      <c r="B148" s="343"/>
      <c r="C148" s="343"/>
      <c r="D148" s="343"/>
      <c r="E148" s="343"/>
      <c r="F148" s="343"/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  <c r="T148" s="343"/>
      <c r="U148" s="343"/>
      <c r="V148" s="343"/>
      <c r="W148" s="343"/>
      <c r="X148" s="343"/>
      <c r="Y148" s="343"/>
      <c r="Z148" s="343"/>
      <c r="AA148" s="63"/>
      <c r="AB148" s="63"/>
      <c r="AC148" s="63"/>
    </row>
    <row r="149" spans="1:68" ht="16.5" customHeight="1" x14ac:dyDescent="0.25">
      <c r="A149" s="60" t="s">
        <v>232</v>
      </c>
      <c r="B149" s="60" t="s">
        <v>233</v>
      </c>
      <c r="C149" s="34">
        <v>4301135596</v>
      </c>
      <c r="D149" s="347">
        <v>4607111039613</v>
      </c>
      <c r="E149" s="348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80</v>
      </c>
      <c r="L149" s="35" t="s">
        <v>68</v>
      </c>
      <c r="M149" s="36" t="s">
        <v>69</v>
      </c>
      <c r="N149" s="36"/>
      <c r="O149" s="35">
        <v>180</v>
      </c>
      <c r="P149" s="3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70</v>
      </c>
      <c r="X149" s="56">
        <v>28</v>
      </c>
      <c r="Y149" s="53">
        <f>IFERROR(IF(X149="","",X149),"")</f>
        <v>28</v>
      </c>
      <c r="Z149" s="39">
        <f>IFERROR(IF(X149="","",X149*0.00936),"")</f>
        <v>0.26207999999999998</v>
      </c>
      <c r="AA149" s="65"/>
      <c r="AB149" s="66"/>
      <c r="AC149" s="186" t="s">
        <v>217</v>
      </c>
      <c r="AG149" s="78"/>
      <c r="AJ149" s="82" t="s">
        <v>72</v>
      </c>
      <c r="AK149" s="82">
        <v>1</v>
      </c>
      <c r="BB149" s="187" t="s">
        <v>82</v>
      </c>
      <c r="BM149" s="78">
        <f>IFERROR(X149*I149,"0")</f>
        <v>86.52</v>
      </c>
      <c r="BN149" s="78">
        <f>IFERROR(Y149*I149,"0")</f>
        <v>86.52</v>
      </c>
      <c r="BO149" s="78">
        <f>IFERROR(X149/J149,"0")</f>
        <v>0.22222222222222221</v>
      </c>
      <c r="BP149" s="78">
        <f>IFERROR(Y149/J149,"0")</f>
        <v>0.22222222222222221</v>
      </c>
    </row>
    <row r="150" spans="1:68" x14ac:dyDescent="0.2">
      <c r="A150" s="342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4"/>
      <c r="P150" s="355" t="s">
        <v>73</v>
      </c>
      <c r="Q150" s="350"/>
      <c r="R150" s="350"/>
      <c r="S150" s="350"/>
      <c r="T150" s="350"/>
      <c r="U150" s="350"/>
      <c r="V150" s="351"/>
      <c r="W150" s="40" t="s">
        <v>70</v>
      </c>
      <c r="X150" s="41">
        <f>IFERROR(SUM(X149:X149),"0")</f>
        <v>28</v>
      </c>
      <c r="Y150" s="41">
        <f>IFERROR(SUM(Y149:Y149),"0")</f>
        <v>28</v>
      </c>
      <c r="Z150" s="41">
        <f>IFERROR(IF(Z149="",0,Z149),"0")</f>
        <v>0.26207999999999998</v>
      </c>
      <c r="AA150" s="64"/>
      <c r="AB150" s="64"/>
      <c r="AC150" s="64"/>
    </row>
    <row r="151" spans="1:68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4"/>
      <c r="P151" s="355" t="s">
        <v>73</v>
      </c>
      <c r="Q151" s="350"/>
      <c r="R151" s="350"/>
      <c r="S151" s="350"/>
      <c r="T151" s="350"/>
      <c r="U151" s="350"/>
      <c r="V151" s="351"/>
      <c r="W151" s="40" t="s">
        <v>74</v>
      </c>
      <c r="X151" s="41">
        <f>IFERROR(SUMPRODUCT(X149:X149*H149:H149),"0")</f>
        <v>75.600000000000009</v>
      </c>
      <c r="Y151" s="41">
        <f>IFERROR(SUMPRODUCT(Y149:Y149*H149:H149),"0")</f>
        <v>75.600000000000009</v>
      </c>
      <c r="Z151" s="40"/>
      <c r="AA151" s="64"/>
      <c r="AB151" s="64"/>
      <c r="AC151" s="64"/>
    </row>
    <row r="152" spans="1:68" ht="16.5" hidden="1" customHeight="1" x14ac:dyDescent="0.25">
      <c r="A152" s="346" t="s">
        <v>234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62"/>
      <c r="AB152" s="62"/>
      <c r="AC152" s="62"/>
    </row>
    <row r="153" spans="1:68" ht="14.25" hidden="1" customHeight="1" x14ac:dyDescent="0.25">
      <c r="A153" s="352" t="s">
        <v>235</v>
      </c>
      <c r="B153" s="343"/>
      <c r="C153" s="343"/>
      <c r="D153" s="343"/>
      <c r="E153" s="343"/>
      <c r="F153" s="343"/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  <c r="Y153" s="343"/>
      <c r="Z153" s="343"/>
      <c r="AA153" s="63"/>
      <c r="AB153" s="63"/>
      <c r="AC153" s="63"/>
    </row>
    <row r="154" spans="1:68" ht="27" hidden="1" customHeight="1" x14ac:dyDescent="0.25">
      <c r="A154" s="60" t="s">
        <v>236</v>
      </c>
      <c r="B154" s="60" t="s">
        <v>237</v>
      </c>
      <c r="C154" s="34">
        <v>4301071054</v>
      </c>
      <c r="D154" s="347">
        <v>4607111035639</v>
      </c>
      <c r="E154" s="348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238</v>
      </c>
      <c r="L154" s="35" t="s">
        <v>68</v>
      </c>
      <c r="M154" s="36" t="s">
        <v>69</v>
      </c>
      <c r="N154" s="36"/>
      <c r="O154" s="35">
        <v>180</v>
      </c>
      <c r="P154" s="46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70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239</v>
      </c>
      <c r="AG154" s="78"/>
      <c r="AJ154" s="82" t="s">
        <v>72</v>
      </c>
      <c r="AK154" s="82">
        <v>1</v>
      </c>
      <c r="BB154" s="189" t="s">
        <v>82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240</v>
      </c>
      <c r="B155" s="60" t="s">
        <v>241</v>
      </c>
      <c r="C155" s="34">
        <v>4301135540</v>
      </c>
      <c r="D155" s="347">
        <v>4607111035646</v>
      </c>
      <c r="E155" s="348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238</v>
      </c>
      <c r="L155" s="35" t="s">
        <v>68</v>
      </c>
      <c r="M155" s="36" t="s">
        <v>69</v>
      </c>
      <c r="N155" s="36"/>
      <c r="O155" s="35">
        <v>180</v>
      </c>
      <c r="P155" s="54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70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239</v>
      </c>
      <c r="AG155" s="78"/>
      <c r="AJ155" s="82" t="s">
        <v>72</v>
      </c>
      <c r="AK155" s="82">
        <v>1</v>
      </c>
      <c r="BB155" s="191" t="s">
        <v>82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42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4"/>
      <c r="P156" s="355" t="s">
        <v>73</v>
      </c>
      <c r="Q156" s="350"/>
      <c r="R156" s="350"/>
      <c r="S156" s="350"/>
      <c r="T156" s="350"/>
      <c r="U156" s="350"/>
      <c r="V156" s="351"/>
      <c r="W156" s="40" t="s">
        <v>70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3"/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4"/>
      <c r="P157" s="355" t="s">
        <v>73</v>
      </c>
      <c r="Q157" s="350"/>
      <c r="R157" s="350"/>
      <c r="S157" s="350"/>
      <c r="T157" s="350"/>
      <c r="U157" s="350"/>
      <c r="V157" s="351"/>
      <c r="W157" s="40" t="s">
        <v>74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46" t="s">
        <v>242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62"/>
      <c r="AB158" s="62"/>
      <c r="AC158" s="62"/>
    </row>
    <row r="159" spans="1:68" ht="14.25" hidden="1" customHeight="1" x14ac:dyDescent="0.25">
      <c r="A159" s="352" t="s">
        <v>135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63"/>
      <c r="AB159" s="63"/>
      <c r="AC159" s="63"/>
    </row>
    <row r="160" spans="1:68" ht="27" hidden="1" customHeight="1" x14ac:dyDescent="0.25">
      <c r="A160" s="60" t="s">
        <v>243</v>
      </c>
      <c r="B160" s="60" t="s">
        <v>244</v>
      </c>
      <c r="C160" s="34">
        <v>4301135573</v>
      </c>
      <c r="D160" s="347">
        <v>4607111036568</v>
      </c>
      <c r="E160" s="348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80</v>
      </c>
      <c r="L160" s="35" t="s">
        <v>68</v>
      </c>
      <c r="M160" s="36" t="s">
        <v>69</v>
      </c>
      <c r="N160" s="36"/>
      <c r="O160" s="35">
        <v>180</v>
      </c>
      <c r="P160" s="53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70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245</v>
      </c>
      <c r="AG160" s="78"/>
      <c r="AJ160" s="82" t="s">
        <v>72</v>
      </c>
      <c r="AK160" s="82">
        <v>1</v>
      </c>
      <c r="BB160" s="193" t="s">
        <v>82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42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4"/>
      <c r="P161" s="355" t="s">
        <v>73</v>
      </c>
      <c r="Q161" s="350"/>
      <c r="R161" s="350"/>
      <c r="S161" s="350"/>
      <c r="T161" s="350"/>
      <c r="U161" s="350"/>
      <c r="V161" s="351"/>
      <c r="W161" s="40" t="s">
        <v>70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343"/>
      <c r="B162" s="343"/>
      <c r="C162" s="343"/>
      <c r="D162" s="343"/>
      <c r="E162" s="343"/>
      <c r="F162" s="343"/>
      <c r="G162" s="343"/>
      <c r="H162" s="343"/>
      <c r="I162" s="343"/>
      <c r="J162" s="343"/>
      <c r="K162" s="343"/>
      <c r="L162" s="343"/>
      <c r="M162" s="343"/>
      <c r="N162" s="343"/>
      <c r="O162" s="344"/>
      <c r="P162" s="355" t="s">
        <v>73</v>
      </c>
      <c r="Q162" s="350"/>
      <c r="R162" s="350"/>
      <c r="S162" s="350"/>
      <c r="T162" s="350"/>
      <c r="U162" s="350"/>
      <c r="V162" s="351"/>
      <c r="W162" s="40" t="s">
        <v>74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356" t="s">
        <v>246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52"/>
      <c r="AB163" s="52"/>
      <c r="AC163" s="52"/>
    </row>
    <row r="164" spans="1:68" ht="16.5" hidden="1" customHeight="1" x14ac:dyDescent="0.25">
      <c r="A164" s="346" t="s">
        <v>247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62"/>
      <c r="AB164" s="62"/>
      <c r="AC164" s="62"/>
    </row>
    <row r="165" spans="1:68" ht="14.25" hidden="1" customHeight="1" x14ac:dyDescent="0.25">
      <c r="A165" s="352" t="s">
        <v>135</v>
      </c>
      <c r="B165" s="343"/>
      <c r="C165" s="343"/>
      <c r="D165" s="343"/>
      <c r="E165" s="343"/>
      <c r="F165" s="343"/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  <c r="T165" s="343"/>
      <c r="U165" s="343"/>
      <c r="V165" s="343"/>
      <c r="W165" s="343"/>
      <c r="X165" s="343"/>
      <c r="Y165" s="343"/>
      <c r="Z165" s="343"/>
      <c r="AA165" s="63"/>
      <c r="AB165" s="63"/>
      <c r="AC165" s="63"/>
    </row>
    <row r="166" spans="1:68" ht="27" hidden="1" customHeight="1" x14ac:dyDescent="0.25">
      <c r="A166" s="60" t="s">
        <v>248</v>
      </c>
      <c r="B166" s="60" t="s">
        <v>249</v>
      </c>
      <c r="C166" s="34">
        <v>4301135317</v>
      </c>
      <c r="D166" s="347">
        <v>4607111039057</v>
      </c>
      <c r="E166" s="348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146</v>
      </c>
      <c r="L166" s="35" t="s">
        <v>68</v>
      </c>
      <c r="M166" s="36" t="s">
        <v>69</v>
      </c>
      <c r="N166" s="36"/>
      <c r="O166" s="35">
        <v>180</v>
      </c>
      <c r="P166" s="519" t="s">
        <v>250</v>
      </c>
      <c r="Q166" s="337"/>
      <c r="R166" s="337"/>
      <c r="S166" s="337"/>
      <c r="T166" s="338"/>
      <c r="U166" s="37"/>
      <c r="V166" s="37"/>
      <c r="W166" s="38" t="s">
        <v>70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217</v>
      </c>
      <c r="AG166" s="78"/>
      <c r="AJ166" s="82" t="s">
        <v>72</v>
      </c>
      <c r="AK166" s="82">
        <v>1</v>
      </c>
      <c r="BB166" s="195" t="s">
        <v>82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42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44"/>
      <c r="P167" s="355" t="s">
        <v>73</v>
      </c>
      <c r="Q167" s="350"/>
      <c r="R167" s="350"/>
      <c r="S167" s="350"/>
      <c r="T167" s="350"/>
      <c r="U167" s="350"/>
      <c r="V167" s="351"/>
      <c r="W167" s="40" t="s">
        <v>70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3"/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4"/>
      <c r="P168" s="355" t="s">
        <v>73</v>
      </c>
      <c r="Q168" s="350"/>
      <c r="R168" s="350"/>
      <c r="S168" s="350"/>
      <c r="T168" s="350"/>
      <c r="U168" s="350"/>
      <c r="V168" s="351"/>
      <c r="W168" s="40" t="s">
        <v>74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46" t="s">
        <v>251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62"/>
      <c r="AB169" s="62"/>
      <c r="AC169" s="62"/>
    </row>
    <row r="170" spans="1:68" ht="14.25" hidden="1" customHeight="1" x14ac:dyDescent="0.25">
      <c r="A170" s="352" t="s">
        <v>64</v>
      </c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  <c r="Y170" s="343"/>
      <c r="Z170" s="343"/>
      <c r="AA170" s="63"/>
      <c r="AB170" s="63"/>
      <c r="AC170" s="63"/>
    </row>
    <row r="171" spans="1:68" ht="16.5" hidden="1" customHeight="1" x14ac:dyDescent="0.25">
      <c r="A171" s="60" t="s">
        <v>252</v>
      </c>
      <c r="B171" s="60" t="s">
        <v>253</v>
      </c>
      <c r="C171" s="34">
        <v>4301071062</v>
      </c>
      <c r="D171" s="347">
        <v>4607111036384</v>
      </c>
      <c r="E171" s="348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67</v>
      </c>
      <c r="L171" s="35" t="s">
        <v>68</v>
      </c>
      <c r="M171" s="36" t="s">
        <v>69</v>
      </c>
      <c r="N171" s="36"/>
      <c r="O171" s="35">
        <v>180</v>
      </c>
      <c r="P171" s="516" t="s">
        <v>254</v>
      </c>
      <c r="Q171" s="337"/>
      <c r="R171" s="337"/>
      <c r="S171" s="337"/>
      <c r="T171" s="338"/>
      <c r="U171" s="37"/>
      <c r="V171" s="37"/>
      <c r="W171" s="38" t="s">
        <v>70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255</v>
      </c>
      <c r="AG171" s="78"/>
      <c r="AJ171" s="82" t="s">
        <v>72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256</v>
      </c>
      <c r="B172" s="60" t="s">
        <v>257</v>
      </c>
      <c r="C172" s="34">
        <v>4301071056</v>
      </c>
      <c r="D172" s="347">
        <v>4640242180250</v>
      </c>
      <c r="E172" s="348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67</v>
      </c>
      <c r="L172" s="35" t="s">
        <v>68</v>
      </c>
      <c r="M172" s="36" t="s">
        <v>69</v>
      </c>
      <c r="N172" s="36"/>
      <c r="O172" s="35">
        <v>180</v>
      </c>
      <c r="P172" s="546" t="s">
        <v>258</v>
      </c>
      <c r="Q172" s="337"/>
      <c r="R172" s="337"/>
      <c r="S172" s="337"/>
      <c r="T172" s="338"/>
      <c r="U172" s="37"/>
      <c r="V172" s="37"/>
      <c r="W172" s="38" t="s">
        <v>70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259</v>
      </c>
      <c r="AG172" s="78"/>
      <c r="AJ172" s="82" t="s">
        <v>72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hidden="1" customHeight="1" x14ac:dyDescent="0.25">
      <c r="A173" s="60" t="s">
        <v>260</v>
      </c>
      <c r="B173" s="60" t="s">
        <v>261</v>
      </c>
      <c r="C173" s="34">
        <v>4301071050</v>
      </c>
      <c r="D173" s="347">
        <v>4607111036216</v>
      </c>
      <c r="E173" s="348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67</v>
      </c>
      <c r="L173" s="35" t="s">
        <v>112</v>
      </c>
      <c r="M173" s="36" t="s">
        <v>69</v>
      </c>
      <c r="N173" s="36"/>
      <c r="O173" s="35">
        <v>180</v>
      </c>
      <c r="P173" s="5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70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262</v>
      </c>
      <c r="AG173" s="78"/>
      <c r="AJ173" s="82" t="s">
        <v>113</v>
      </c>
      <c r="AK173" s="82">
        <v>12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hidden="1" customHeight="1" x14ac:dyDescent="0.25">
      <c r="A174" s="60" t="s">
        <v>263</v>
      </c>
      <c r="B174" s="60" t="s">
        <v>264</v>
      </c>
      <c r="C174" s="34">
        <v>4301071061</v>
      </c>
      <c r="D174" s="347">
        <v>4607111036278</v>
      </c>
      <c r="E174" s="348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67</v>
      </c>
      <c r="L174" s="35" t="s">
        <v>68</v>
      </c>
      <c r="M174" s="36" t="s">
        <v>69</v>
      </c>
      <c r="N174" s="36"/>
      <c r="O174" s="35">
        <v>180</v>
      </c>
      <c r="P174" s="36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265</v>
      </c>
      <c r="AG174" s="78"/>
      <c r="AJ174" s="82" t="s">
        <v>72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idden="1" x14ac:dyDescent="0.2">
      <c r="A175" s="342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4"/>
      <c r="P175" s="355" t="s">
        <v>73</v>
      </c>
      <c r="Q175" s="350"/>
      <c r="R175" s="350"/>
      <c r="S175" s="350"/>
      <c r="T175" s="350"/>
      <c r="U175" s="350"/>
      <c r="V175" s="351"/>
      <c r="W175" s="40" t="s">
        <v>70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4"/>
      <c r="P176" s="355" t="s">
        <v>73</v>
      </c>
      <c r="Q176" s="350"/>
      <c r="R176" s="350"/>
      <c r="S176" s="350"/>
      <c r="T176" s="350"/>
      <c r="U176" s="350"/>
      <c r="V176" s="351"/>
      <c r="W176" s="40" t="s">
        <v>74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hidden="1" customHeight="1" x14ac:dyDescent="0.25">
      <c r="A177" s="352" t="s">
        <v>266</v>
      </c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  <c r="T177" s="343"/>
      <c r="U177" s="343"/>
      <c r="V177" s="343"/>
      <c r="W177" s="343"/>
      <c r="X177" s="343"/>
      <c r="Y177" s="343"/>
      <c r="Z177" s="343"/>
      <c r="AA177" s="63"/>
      <c r="AB177" s="63"/>
      <c r="AC177" s="63"/>
    </row>
    <row r="178" spans="1:68" ht="27" hidden="1" customHeight="1" x14ac:dyDescent="0.25">
      <c r="A178" s="60" t="s">
        <v>267</v>
      </c>
      <c r="B178" s="60" t="s">
        <v>268</v>
      </c>
      <c r="C178" s="34">
        <v>4301080153</v>
      </c>
      <c r="D178" s="347">
        <v>4607111036827</v>
      </c>
      <c r="E178" s="348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67</v>
      </c>
      <c r="L178" s="35" t="s">
        <v>68</v>
      </c>
      <c r="M178" s="36" t="s">
        <v>69</v>
      </c>
      <c r="N178" s="36"/>
      <c r="O178" s="35">
        <v>90</v>
      </c>
      <c r="P178" s="4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70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269</v>
      </c>
      <c r="AG178" s="78"/>
      <c r="AJ178" s="82" t="s">
        <v>72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270</v>
      </c>
      <c r="B179" s="60" t="s">
        <v>271</v>
      </c>
      <c r="C179" s="34">
        <v>4301080154</v>
      </c>
      <c r="D179" s="347">
        <v>4607111036834</v>
      </c>
      <c r="E179" s="348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67</v>
      </c>
      <c r="L179" s="35" t="s">
        <v>68</v>
      </c>
      <c r="M179" s="36" t="s">
        <v>69</v>
      </c>
      <c r="N179" s="36"/>
      <c r="O179" s="35">
        <v>90</v>
      </c>
      <c r="P179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70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269</v>
      </c>
      <c r="AG179" s="78"/>
      <c r="AJ179" s="82" t="s">
        <v>72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42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44"/>
      <c r="P180" s="355" t="s">
        <v>73</v>
      </c>
      <c r="Q180" s="350"/>
      <c r="R180" s="350"/>
      <c r="S180" s="350"/>
      <c r="T180" s="350"/>
      <c r="U180" s="350"/>
      <c r="V180" s="351"/>
      <c r="W180" s="40" t="s">
        <v>70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3"/>
      <c r="B181" s="343"/>
      <c r="C181" s="343"/>
      <c r="D181" s="343"/>
      <c r="E181" s="343"/>
      <c r="F181" s="343"/>
      <c r="G181" s="343"/>
      <c r="H181" s="343"/>
      <c r="I181" s="343"/>
      <c r="J181" s="343"/>
      <c r="K181" s="343"/>
      <c r="L181" s="343"/>
      <c r="M181" s="343"/>
      <c r="N181" s="343"/>
      <c r="O181" s="344"/>
      <c r="P181" s="355" t="s">
        <v>73</v>
      </c>
      <c r="Q181" s="350"/>
      <c r="R181" s="350"/>
      <c r="S181" s="350"/>
      <c r="T181" s="350"/>
      <c r="U181" s="350"/>
      <c r="V181" s="351"/>
      <c r="W181" s="40" t="s">
        <v>74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56" t="s">
        <v>272</v>
      </c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7"/>
      <c r="P182" s="357"/>
      <c r="Q182" s="357"/>
      <c r="R182" s="357"/>
      <c r="S182" s="357"/>
      <c r="T182" s="357"/>
      <c r="U182" s="357"/>
      <c r="V182" s="357"/>
      <c r="W182" s="357"/>
      <c r="X182" s="357"/>
      <c r="Y182" s="357"/>
      <c r="Z182" s="357"/>
      <c r="AA182" s="52"/>
      <c r="AB182" s="52"/>
      <c r="AC182" s="52"/>
    </row>
    <row r="183" spans="1:68" ht="16.5" hidden="1" customHeight="1" x14ac:dyDescent="0.25">
      <c r="A183" s="346" t="s">
        <v>273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62"/>
      <c r="AB183" s="62"/>
      <c r="AC183" s="62"/>
    </row>
    <row r="184" spans="1:68" ht="14.25" hidden="1" customHeight="1" x14ac:dyDescent="0.25">
      <c r="A184" s="352" t="s">
        <v>77</v>
      </c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  <c r="Y184" s="343"/>
      <c r="Z184" s="343"/>
      <c r="AA184" s="63"/>
      <c r="AB184" s="63"/>
      <c r="AC184" s="63"/>
    </row>
    <row r="185" spans="1:68" ht="27" hidden="1" customHeight="1" x14ac:dyDescent="0.25">
      <c r="A185" s="60" t="s">
        <v>274</v>
      </c>
      <c r="B185" s="60" t="s">
        <v>275</v>
      </c>
      <c r="C185" s="34">
        <v>4301132182</v>
      </c>
      <c r="D185" s="347">
        <v>4607111035721</v>
      </c>
      <c r="E185" s="348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80</v>
      </c>
      <c r="L185" s="35" t="s">
        <v>68</v>
      </c>
      <c r="M185" s="36" t="s">
        <v>69</v>
      </c>
      <c r="N185" s="36"/>
      <c r="O185" s="35">
        <v>365</v>
      </c>
      <c r="P185" s="48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70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276</v>
      </c>
      <c r="AG185" s="78"/>
      <c r="AJ185" s="82" t="s">
        <v>72</v>
      </c>
      <c r="AK185" s="82">
        <v>1</v>
      </c>
      <c r="BB185" s="209" t="s">
        <v>82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277</v>
      </c>
      <c r="B186" s="60" t="s">
        <v>278</v>
      </c>
      <c r="C186" s="34">
        <v>4301132179</v>
      </c>
      <c r="D186" s="347">
        <v>4607111035691</v>
      </c>
      <c r="E186" s="348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80</v>
      </c>
      <c r="L186" s="35" t="s">
        <v>68</v>
      </c>
      <c r="M186" s="36" t="s">
        <v>69</v>
      </c>
      <c r="N186" s="36"/>
      <c r="O186" s="35">
        <v>365</v>
      </c>
      <c r="P186" s="38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70</v>
      </c>
      <c r="X186" s="56">
        <v>28</v>
      </c>
      <c r="Y186" s="53">
        <f>IFERROR(IF(X186="","",X186),"")</f>
        <v>28</v>
      </c>
      <c r="Z186" s="39">
        <f>IFERROR(IF(X186="","",X186*0.01788),"")</f>
        <v>0.50063999999999997</v>
      </c>
      <c r="AA186" s="65"/>
      <c r="AB186" s="66"/>
      <c r="AC186" s="210" t="s">
        <v>279</v>
      </c>
      <c r="AG186" s="78"/>
      <c r="AJ186" s="82" t="s">
        <v>72</v>
      </c>
      <c r="AK186" s="82">
        <v>1</v>
      </c>
      <c r="BB186" s="211" t="s">
        <v>82</v>
      </c>
      <c r="BM186" s="78">
        <f>IFERROR(X186*I186,"0")</f>
        <v>94.864000000000004</v>
      </c>
      <c r="BN186" s="78">
        <f>IFERROR(Y186*I186,"0")</f>
        <v>94.864000000000004</v>
      </c>
      <c r="BO186" s="78">
        <f>IFERROR(X186/J186,"0")</f>
        <v>0.4</v>
      </c>
      <c r="BP186" s="78">
        <f>IFERROR(Y186/J186,"0")</f>
        <v>0.4</v>
      </c>
    </row>
    <row r="187" spans="1:68" ht="27" customHeight="1" x14ac:dyDescent="0.25">
      <c r="A187" s="60" t="s">
        <v>280</v>
      </c>
      <c r="B187" s="60" t="s">
        <v>281</v>
      </c>
      <c r="C187" s="34">
        <v>4301132170</v>
      </c>
      <c r="D187" s="347">
        <v>4607111038487</v>
      </c>
      <c r="E187" s="348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5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70</v>
      </c>
      <c r="X187" s="56">
        <v>14</v>
      </c>
      <c r="Y187" s="53">
        <f>IFERROR(IF(X187="","",X187),"")</f>
        <v>14</v>
      </c>
      <c r="Z187" s="39">
        <f>IFERROR(IF(X187="","",X187*0.01788),"")</f>
        <v>0.25031999999999999</v>
      </c>
      <c r="AA187" s="65"/>
      <c r="AB187" s="66"/>
      <c r="AC187" s="212" t="s">
        <v>282</v>
      </c>
      <c r="AG187" s="78"/>
      <c r="AJ187" s="82" t="s">
        <v>72</v>
      </c>
      <c r="AK187" s="82">
        <v>1</v>
      </c>
      <c r="BB187" s="213" t="s">
        <v>82</v>
      </c>
      <c r="BM187" s="78">
        <f>IFERROR(X187*I187,"0")</f>
        <v>52.304000000000002</v>
      </c>
      <c r="BN187" s="78">
        <f>IFERROR(Y187*I187,"0")</f>
        <v>52.304000000000002</v>
      </c>
      <c r="BO187" s="78">
        <f>IFERROR(X187/J187,"0")</f>
        <v>0.2</v>
      </c>
      <c r="BP187" s="78">
        <f>IFERROR(Y187/J187,"0")</f>
        <v>0.2</v>
      </c>
    </row>
    <row r="188" spans="1:68" x14ac:dyDescent="0.2">
      <c r="A188" s="342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44"/>
      <c r="P188" s="355" t="s">
        <v>73</v>
      </c>
      <c r="Q188" s="350"/>
      <c r="R188" s="350"/>
      <c r="S188" s="350"/>
      <c r="T188" s="350"/>
      <c r="U188" s="350"/>
      <c r="V188" s="351"/>
      <c r="W188" s="40" t="s">
        <v>70</v>
      </c>
      <c r="X188" s="41">
        <f>IFERROR(SUM(X185:X187),"0")</f>
        <v>42</v>
      </c>
      <c r="Y188" s="41">
        <f>IFERROR(SUM(Y185:Y187),"0")</f>
        <v>42</v>
      </c>
      <c r="Z188" s="41">
        <f>IFERROR(IF(Z185="",0,Z185),"0")+IFERROR(IF(Z186="",0,Z186),"0")+IFERROR(IF(Z187="",0,Z187),"0")</f>
        <v>0.75095999999999996</v>
      </c>
      <c r="AA188" s="64"/>
      <c r="AB188" s="64"/>
      <c r="AC188" s="64"/>
    </row>
    <row r="189" spans="1:68" x14ac:dyDescent="0.2">
      <c r="A189" s="343"/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4"/>
      <c r="P189" s="355" t="s">
        <v>73</v>
      </c>
      <c r="Q189" s="350"/>
      <c r="R189" s="350"/>
      <c r="S189" s="350"/>
      <c r="T189" s="350"/>
      <c r="U189" s="350"/>
      <c r="V189" s="351"/>
      <c r="W189" s="40" t="s">
        <v>74</v>
      </c>
      <c r="X189" s="41">
        <f>IFERROR(SUMPRODUCT(X185:X187*H185:H187),"0")</f>
        <v>126</v>
      </c>
      <c r="Y189" s="41">
        <f>IFERROR(SUMPRODUCT(Y185:Y187*H185:H187),"0")</f>
        <v>126</v>
      </c>
      <c r="Z189" s="40"/>
      <c r="AA189" s="64"/>
      <c r="AB189" s="64"/>
      <c r="AC189" s="64"/>
    </row>
    <row r="190" spans="1:68" ht="14.25" hidden="1" customHeight="1" x14ac:dyDescent="0.25">
      <c r="A190" s="352" t="s">
        <v>283</v>
      </c>
      <c r="B190" s="343"/>
      <c r="C190" s="343"/>
      <c r="D190" s="343"/>
      <c r="E190" s="343"/>
      <c r="F190" s="343"/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  <c r="T190" s="343"/>
      <c r="U190" s="343"/>
      <c r="V190" s="343"/>
      <c r="W190" s="343"/>
      <c r="X190" s="343"/>
      <c r="Y190" s="343"/>
      <c r="Z190" s="343"/>
      <c r="AA190" s="63"/>
      <c r="AB190" s="63"/>
      <c r="AC190" s="63"/>
    </row>
    <row r="191" spans="1:68" ht="27" hidden="1" customHeight="1" x14ac:dyDescent="0.25">
      <c r="A191" s="60" t="s">
        <v>284</v>
      </c>
      <c r="B191" s="60" t="s">
        <v>285</v>
      </c>
      <c r="C191" s="34">
        <v>4301051855</v>
      </c>
      <c r="D191" s="347">
        <v>4680115885875</v>
      </c>
      <c r="E191" s="348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286</v>
      </c>
      <c r="L191" s="35" t="s">
        <v>68</v>
      </c>
      <c r="M191" s="36" t="s">
        <v>287</v>
      </c>
      <c r="N191" s="36"/>
      <c r="O191" s="35">
        <v>365</v>
      </c>
      <c r="P191" s="407" t="s">
        <v>288</v>
      </c>
      <c r="Q191" s="337"/>
      <c r="R191" s="337"/>
      <c r="S191" s="337"/>
      <c r="T191" s="338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289</v>
      </c>
      <c r="AG191" s="78"/>
      <c r="AJ191" s="82" t="s">
        <v>72</v>
      </c>
      <c r="AK191" s="82">
        <v>1</v>
      </c>
      <c r="BB191" s="215" t="s">
        <v>290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42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4"/>
      <c r="P192" s="355" t="s">
        <v>73</v>
      </c>
      <c r="Q192" s="350"/>
      <c r="R192" s="350"/>
      <c r="S192" s="350"/>
      <c r="T192" s="350"/>
      <c r="U192" s="350"/>
      <c r="V192" s="351"/>
      <c r="W192" s="40" t="s">
        <v>70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3"/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4"/>
      <c r="P193" s="355" t="s">
        <v>73</v>
      </c>
      <c r="Q193" s="350"/>
      <c r="R193" s="350"/>
      <c r="S193" s="350"/>
      <c r="T193" s="350"/>
      <c r="U193" s="350"/>
      <c r="V193" s="351"/>
      <c r="W193" s="40" t="s">
        <v>74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56" t="s">
        <v>291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57"/>
      <c r="Z194" s="357"/>
      <c r="AA194" s="52"/>
      <c r="AB194" s="52"/>
      <c r="AC194" s="52"/>
    </row>
    <row r="195" spans="1:68" ht="16.5" hidden="1" customHeight="1" x14ac:dyDescent="0.25">
      <c r="A195" s="346" t="s">
        <v>292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62"/>
      <c r="AB195" s="62"/>
      <c r="AC195" s="62"/>
    </row>
    <row r="196" spans="1:68" ht="14.25" hidden="1" customHeight="1" x14ac:dyDescent="0.25">
      <c r="A196" s="352" t="s">
        <v>135</v>
      </c>
      <c r="B196" s="343"/>
      <c r="C196" s="343"/>
      <c r="D196" s="343"/>
      <c r="E196" s="343"/>
      <c r="F196" s="343"/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  <c r="T196" s="343"/>
      <c r="U196" s="343"/>
      <c r="V196" s="343"/>
      <c r="W196" s="343"/>
      <c r="X196" s="343"/>
      <c r="Y196" s="343"/>
      <c r="Z196" s="343"/>
      <c r="AA196" s="63"/>
      <c r="AB196" s="63"/>
      <c r="AC196" s="63"/>
    </row>
    <row r="197" spans="1:68" ht="27" hidden="1" customHeight="1" x14ac:dyDescent="0.25">
      <c r="A197" s="60" t="s">
        <v>293</v>
      </c>
      <c r="B197" s="60" t="s">
        <v>294</v>
      </c>
      <c r="C197" s="34">
        <v>4301135707</v>
      </c>
      <c r="D197" s="347">
        <v>4620207490198</v>
      </c>
      <c r="E197" s="348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80</v>
      </c>
      <c r="L197" s="35" t="s">
        <v>68</v>
      </c>
      <c r="M197" s="36" t="s">
        <v>69</v>
      </c>
      <c r="N197" s="36"/>
      <c r="O197" s="35">
        <v>180</v>
      </c>
      <c r="P197" s="4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295</v>
      </c>
      <c r="AG197" s="78"/>
      <c r="AJ197" s="82" t="s">
        <v>72</v>
      </c>
      <c r="AK197" s="82">
        <v>1</v>
      </c>
      <c r="BB197" s="217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296</v>
      </c>
      <c r="B198" s="60" t="s">
        <v>297</v>
      </c>
      <c r="C198" s="34">
        <v>4301135719</v>
      </c>
      <c r="D198" s="347">
        <v>4620207490235</v>
      </c>
      <c r="E198" s="348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80</v>
      </c>
      <c r="L198" s="35" t="s">
        <v>68</v>
      </c>
      <c r="M198" s="36" t="s">
        <v>69</v>
      </c>
      <c r="N198" s="36"/>
      <c r="O198" s="35">
        <v>180</v>
      </c>
      <c r="P198" s="40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70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298</v>
      </c>
      <c r="AG198" s="78"/>
      <c r="AJ198" s="82" t="s">
        <v>72</v>
      </c>
      <c r="AK198" s="82">
        <v>1</v>
      </c>
      <c r="BB198" s="219" t="s">
        <v>82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299</v>
      </c>
      <c r="B199" s="60" t="s">
        <v>300</v>
      </c>
      <c r="C199" s="34">
        <v>4301135697</v>
      </c>
      <c r="D199" s="347">
        <v>4620207490259</v>
      </c>
      <c r="E199" s="348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80</v>
      </c>
      <c r="L199" s="35" t="s">
        <v>68</v>
      </c>
      <c r="M199" s="36" t="s">
        <v>69</v>
      </c>
      <c r="N199" s="36"/>
      <c r="O199" s="35">
        <v>180</v>
      </c>
      <c r="P199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295</v>
      </c>
      <c r="AG199" s="78"/>
      <c r="AJ199" s="82" t="s">
        <v>72</v>
      </c>
      <c r="AK199" s="82">
        <v>1</v>
      </c>
      <c r="BB199" s="221" t="s">
        <v>82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301</v>
      </c>
      <c r="B200" s="60" t="s">
        <v>302</v>
      </c>
      <c r="C200" s="34">
        <v>4301135681</v>
      </c>
      <c r="D200" s="347">
        <v>4620207490143</v>
      </c>
      <c r="E200" s="348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80</v>
      </c>
      <c r="L200" s="35" t="s">
        <v>68</v>
      </c>
      <c r="M200" s="36" t="s">
        <v>69</v>
      </c>
      <c r="N200" s="36"/>
      <c r="O200" s="35">
        <v>180</v>
      </c>
      <c r="P200" s="37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70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303</v>
      </c>
      <c r="AG200" s="78"/>
      <c r="AJ200" s="82" t="s">
        <v>72</v>
      </c>
      <c r="AK200" s="82">
        <v>1</v>
      </c>
      <c r="BB200" s="223" t="s">
        <v>82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42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4"/>
      <c r="P201" s="355" t="s">
        <v>73</v>
      </c>
      <c r="Q201" s="350"/>
      <c r="R201" s="350"/>
      <c r="S201" s="350"/>
      <c r="T201" s="350"/>
      <c r="U201" s="350"/>
      <c r="V201" s="351"/>
      <c r="W201" s="40" t="s">
        <v>70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4"/>
      <c r="P202" s="355" t="s">
        <v>73</v>
      </c>
      <c r="Q202" s="350"/>
      <c r="R202" s="350"/>
      <c r="S202" s="350"/>
      <c r="T202" s="350"/>
      <c r="U202" s="350"/>
      <c r="V202" s="351"/>
      <c r="W202" s="40" t="s">
        <v>74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46" t="s">
        <v>304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62"/>
      <c r="AB203" s="62"/>
      <c r="AC203" s="62"/>
    </row>
    <row r="204" spans="1:68" ht="14.25" hidden="1" customHeight="1" x14ac:dyDescent="0.25">
      <c r="A204" s="352" t="s">
        <v>64</v>
      </c>
      <c r="B204" s="343"/>
      <c r="C204" s="343"/>
      <c r="D204" s="343"/>
      <c r="E204" s="343"/>
      <c r="F204" s="343"/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  <c r="T204" s="343"/>
      <c r="U204" s="343"/>
      <c r="V204" s="343"/>
      <c r="W204" s="343"/>
      <c r="X204" s="343"/>
      <c r="Y204" s="343"/>
      <c r="Z204" s="343"/>
      <c r="AA204" s="63"/>
      <c r="AB204" s="63"/>
      <c r="AC204" s="63"/>
    </row>
    <row r="205" spans="1:68" ht="16.5" hidden="1" customHeight="1" x14ac:dyDescent="0.25">
      <c r="A205" s="60" t="s">
        <v>305</v>
      </c>
      <c r="B205" s="60" t="s">
        <v>306</v>
      </c>
      <c r="C205" s="34">
        <v>4301070948</v>
      </c>
      <c r="D205" s="347">
        <v>4607111037022</v>
      </c>
      <c r="E205" s="348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67</v>
      </c>
      <c r="L205" s="35" t="s">
        <v>112</v>
      </c>
      <c r="M205" s="36" t="s">
        <v>69</v>
      </c>
      <c r="N205" s="36"/>
      <c r="O205" s="35">
        <v>180</v>
      </c>
      <c r="P205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70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307</v>
      </c>
      <c r="AG205" s="78"/>
      <c r="AJ205" s="82" t="s">
        <v>113</v>
      </c>
      <c r="AK205" s="82">
        <v>12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308</v>
      </c>
      <c r="B206" s="60" t="s">
        <v>309</v>
      </c>
      <c r="C206" s="34">
        <v>4301070990</v>
      </c>
      <c r="D206" s="347">
        <v>4607111038494</v>
      </c>
      <c r="E206" s="348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70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310</v>
      </c>
      <c r="AG206" s="78"/>
      <c r="AJ206" s="82" t="s">
        <v>72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311</v>
      </c>
      <c r="B207" s="60" t="s">
        <v>312</v>
      </c>
      <c r="C207" s="34">
        <v>4301070966</v>
      </c>
      <c r="D207" s="347">
        <v>4607111038135</v>
      </c>
      <c r="E207" s="348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68</v>
      </c>
      <c r="M207" s="36" t="s">
        <v>69</v>
      </c>
      <c r="N207" s="36"/>
      <c r="O207" s="35">
        <v>180</v>
      </c>
      <c r="P207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70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313</v>
      </c>
      <c r="AG207" s="78"/>
      <c r="AJ207" s="82" t="s">
        <v>72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idden="1" x14ac:dyDescent="0.2">
      <c r="A208" s="342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44"/>
      <c r="P208" s="355" t="s">
        <v>73</v>
      </c>
      <c r="Q208" s="350"/>
      <c r="R208" s="350"/>
      <c r="S208" s="350"/>
      <c r="T208" s="350"/>
      <c r="U208" s="350"/>
      <c r="V208" s="351"/>
      <c r="W208" s="40" t="s">
        <v>70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4"/>
      <c r="P209" s="355" t="s">
        <v>73</v>
      </c>
      <c r="Q209" s="350"/>
      <c r="R209" s="350"/>
      <c r="S209" s="350"/>
      <c r="T209" s="350"/>
      <c r="U209" s="350"/>
      <c r="V209" s="351"/>
      <c r="W209" s="40" t="s">
        <v>74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hidden="1" customHeight="1" x14ac:dyDescent="0.25">
      <c r="A210" s="346" t="s">
        <v>314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62"/>
      <c r="AB210" s="62"/>
      <c r="AC210" s="62"/>
    </row>
    <row r="211" spans="1:68" ht="14.25" hidden="1" customHeight="1" x14ac:dyDescent="0.25">
      <c r="A211" s="352" t="s">
        <v>64</v>
      </c>
      <c r="B211" s="343"/>
      <c r="C211" s="343"/>
      <c r="D211" s="343"/>
      <c r="E211" s="343"/>
      <c r="F211" s="343"/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  <c r="T211" s="343"/>
      <c r="U211" s="343"/>
      <c r="V211" s="343"/>
      <c r="W211" s="343"/>
      <c r="X211" s="343"/>
      <c r="Y211" s="343"/>
      <c r="Z211" s="343"/>
      <c r="AA211" s="63"/>
      <c r="AB211" s="63"/>
      <c r="AC211" s="63"/>
    </row>
    <row r="212" spans="1:68" ht="27" hidden="1" customHeight="1" x14ac:dyDescent="0.25">
      <c r="A212" s="60" t="s">
        <v>315</v>
      </c>
      <c r="B212" s="60" t="s">
        <v>316</v>
      </c>
      <c r="C212" s="34">
        <v>4301070996</v>
      </c>
      <c r="D212" s="347">
        <v>4607111038654</v>
      </c>
      <c r="E212" s="348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67</v>
      </c>
      <c r="L212" s="35" t="s">
        <v>112</v>
      </c>
      <c r="M212" s="36" t="s">
        <v>69</v>
      </c>
      <c r="N212" s="36"/>
      <c r="O212" s="35">
        <v>180</v>
      </c>
      <c r="P212" s="46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70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317</v>
      </c>
      <c r="AG212" s="78"/>
      <c r="AJ212" s="82" t="s">
        <v>113</v>
      </c>
      <c r="AK212" s="82">
        <v>12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318</v>
      </c>
      <c r="B213" s="60" t="s">
        <v>319</v>
      </c>
      <c r="C213" s="34">
        <v>4301070997</v>
      </c>
      <c r="D213" s="347">
        <v>4607111038586</v>
      </c>
      <c r="E213" s="348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67</v>
      </c>
      <c r="L213" s="35" t="s">
        <v>112</v>
      </c>
      <c r="M213" s="36" t="s">
        <v>69</v>
      </c>
      <c r="N213" s="36"/>
      <c r="O213" s="35">
        <v>180</v>
      </c>
      <c r="P213" s="5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70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317</v>
      </c>
      <c r="AG213" s="78"/>
      <c r="AJ213" s="82" t="s">
        <v>113</v>
      </c>
      <c r="AK213" s="82">
        <v>12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320</v>
      </c>
      <c r="B214" s="60" t="s">
        <v>321</v>
      </c>
      <c r="C214" s="34">
        <v>4301070962</v>
      </c>
      <c r="D214" s="347">
        <v>4607111038609</v>
      </c>
      <c r="E214" s="348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67</v>
      </c>
      <c r="L214" s="35" t="s">
        <v>68</v>
      </c>
      <c r="M214" s="36" t="s">
        <v>69</v>
      </c>
      <c r="N214" s="36"/>
      <c r="O214" s="35">
        <v>180</v>
      </c>
      <c r="P214" s="41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70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322</v>
      </c>
      <c r="AG214" s="78"/>
      <c r="AJ214" s="82" t="s">
        <v>72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323</v>
      </c>
      <c r="B215" s="60" t="s">
        <v>324</v>
      </c>
      <c r="C215" s="34">
        <v>4301070963</v>
      </c>
      <c r="D215" s="347">
        <v>4607111038630</v>
      </c>
      <c r="E215" s="348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67</v>
      </c>
      <c r="L215" s="35" t="s">
        <v>68</v>
      </c>
      <c r="M215" s="36" t="s">
        <v>69</v>
      </c>
      <c r="N215" s="36"/>
      <c r="O215" s="35">
        <v>180</v>
      </c>
      <c r="P215" s="53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70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322</v>
      </c>
      <c r="AG215" s="78"/>
      <c r="AJ215" s="82" t="s">
        <v>72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325</v>
      </c>
      <c r="B216" s="60" t="s">
        <v>326</v>
      </c>
      <c r="C216" s="34">
        <v>4301070959</v>
      </c>
      <c r="D216" s="347">
        <v>4607111038616</v>
      </c>
      <c r="E216" s="348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70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317</v>
      </c>
      <c r="AG216" s="78"/>
      <c r="AJ216" s="82" t="s">
        <v>72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327</v>
      </c>
      <c r="B217" s="60" t="s">
        <v>328</v>
      </c>
      <c r="C217" s="34">
        <v>4301070960</v>
      </c>
      <c r="D217" s="347">
        <v>4607111038623</v>
      </c>
      <c r="E217" s="348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67</v>
      </c>
      <c r="L217" s="35" t="s">
        <v>112</v>
      </c>
      <c r="M217" s="36" t="s">
        <v>69</v>
      </c>
      <c r="N217" s="36"/>
      <c r="O217" s="35">
        <v>180</v>
      </c>
      <c r="P217" s="46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70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317</v>
      </c>
      <c r="AG217" s="78"/>
      <c r="AJ217" s="82" t="s">
        <v>113</v>
      </c>
      <c r="AK217" s="82">
        <v>12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42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44"/>
      <c r="P218" s="355" t="s">
        <v>73</v>
      </c>
      <c r="Q218" s="350"/>
      <c r="R218" s="350"/>
      <c r="S218" s="350"/>
      <c r="T218" s="350"/>
      <c r="U218" s="350"/>
      <c r="V218" s="351"/>
      <c r="W218" s="40" t="s">
        <v>70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4"/>
      <c r="P219" s="355" t="s">
        <v>73</v>
      </c>
      <c r="Q219" s="350"/>
      <c r="R219" s="350"/>
      <c r="S219" s="350"/>
      <c r="T219" s="350"/>
      <c r="U219" s="350"/>
      <c r="V219" s="351"/>
      <c r="W219" s="40" t="s">
        <v>74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46" t="s">
        <v>329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62"/>
      <c r="AB220" s="62"/>
      <c r="AC220" s="62"/>
    </row>
    <row r="221" spans="1:68" ht="14.25" hidden="1" customHeight="1" x14ac:dyDescent="0.25">
      <c r="A221" s="352" t="s">
        <v>64</v>
      </c>
      <c r="B221" s="343"/>
      <c r="C221" s="343"/>
      <c r="D221" s="343"/>
      <c r="E221" s="343"/>
      <c r="F221" s="343"/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  <c r="T221" s="343"/>
      <c r="U221" s="343"/>
      <c r="V221" s="343"/>
      <c r="W221" s="343"/>
      <c r="X221" s="343"/>
      <c r="Y221" s="343"/>
      <c r="Z221" s="343"/>
      <c r="AA221" s="63"/>
      <c r="AB221" s="63"/>
      <c r="AC221" s="63"/>
    </row>
    <row r="222" spans="1:68" ht="27" hidden="1" customHeight="1" x14ac:dyDescent="0.25">
      <c r="A222" s="60" t="s">
        <v>330</v>
      </c>
      <c r="B222" s="60" t="s">
        <v>331</v>
      </c>
      <c r="C222" s="34">
        <v>4301070917</v>
      </c>
      <c r="D222" s="347">
        <v>4607111035912</v>
      </c>
      <c r="E222" s="348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67</v>
      </c>
      <c r="L222" s="35" t="s">
        <v>112</v>
      </c>
      <c r="M222" s="36" t="s">
        <v>69</v>
      </c>
      <c r="N222" s="36"/>
      <c r="O222" s="35">
        <v>180</v>
      </c>
      <c r="P222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70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332</v>
      </c>
      <c r="AG222" s="78"/>
      <c r="AJ222" s="82" t="s">
        <v>113</v>
      </c>
      <c r="AK222" s="82">
        <v>12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333</v>
      </c>
      <c r="B223" s="60" t="s">
        <v>334</v>
      </c>
      <c r="C223" s="34">
        <v>4301070920</v>
      </c>
      <c r="D223" s="347">
        <v>4607111035929</v>
      </c>
      <c r="E223" s="348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67</v>
      </c>
      <c r="L223" s="35" t="s">
        <v>112</v>
      </c>
      <c r="M223" s="36" t="s">
        <v>69</v>
      </c>
      <c r="N223" s="36"/>
      <c r="O223" s="35">
        <v>180</v>
      </c>
      <c r="P223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70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332</v>
      </c>
      <c r="AG223" s="78"/>
      <c r="AJ223" s="82" t="s">
        <v>113</v>
      </c>
      <c r="AK223" s="82">
        <v>12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335</v>
      </c>
      <c r="B224" s="60" t="s">
        <v>336</v>
      </c>
      <c r="C224" s="34">
        <v>4301070915</v>
      </c>
      <c r="D224" s="347">
        <v>4607111035882</v>
      </c>
      <c r="E224" s="348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67</v>
      </c>
      <c r="L224" s="35" t="s">
        <v>112</v>
      </c>
      <c r="M224" s="36" t="s">
        <v>69</v>
      </c>
      <c r="N224" s="36"/>
      <c r="O224" s="35">
        <v>180</v>
      </c>
      <c r="P224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70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337</v>
      </c>
      <c r="AG224" s="78"/>
      <c r="AJ224" s="82" t="s">
        <v>113</v>
      </c>
      <c r="AK224" s="82">
        <v>12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338</v>
      </c>
      <c r="B225" s="60" t="s">
        <v>339</v>
      </c>
      <c r="C225" s="34">
        <v>4301070921</v>
      </c>
      <c r="D225" s="347">
        <v>4607111035905</v>
      </c>
      <c r="E225" s="348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67</v>
      </c>
      <c r="L225" s="35" t="s">
        <v>112</v>
      </c>
      <c r="M225" s="36" t="s">
        <v>69</v>
      </c>
      <c r="N225" s="36"/>
      <c r="O225" s="35">
        <v>180</v>
      </c>
      <c r="P225" s="42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70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337</v>
      </c>
      <c r="AG225" s="78"/>
      <c r="AJ225" s="82" t="s">
        <v>113</v>
      </c>
      <c r="AK225" s="82">
        <v>12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idden="1" x14ac:dyDescent="0.2">
      <c r="A226" s="342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4"/>
      <c r="P226" s="355" t="s">
        <v>73</v>
      </c>
      <c r="Q226" s="350"/>
      <c r="R226" s="350"/>
      <c r="S226" s="350"/>
      <c r="T226" s="350"/>
      <c r="U226" s="350"/>
      <c r="V226" s="351"/>
      <c r="W226" s="40" t="s">
        <v>70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hidden="1" x14ac:dyDescent="0.2">
      <c r="A227" s="343"/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4"/>
      <c r="P227" s="355" t="s">
        <v>73</v>
      </c>
      <c r="Q227" s="350"/>
      <c r="R227" s="350"/>
      <c r="S227" s="350"/>
      <c r="T227" s="350"/>
      <c r="U227" s="350"/>
      <c r="V227" s="351"/>
      <c r="W227" s="40" t="s">
        <v>74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hidden="1" customHeight="1" x14ac:dyDescent="0.25">
      <c r="A228" s="346" t="s">
        <v>340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62"/>
      <c r="AB228" s="62"/>
      <c r="AC228" s="62"/>
    </row>
    <row r="229" spans="1:68" ht="14.25" hidden="1" customHeight="1" x14ac:dyDescent="0.25">
      <c r="A229" s="352" t="s">
        <v>64</v>
      </c>
      <c r="B229" s="343"/>
      <c r="C229" s="343"/>
      <c r="D229" s="343"/>
      <c r="E229" s="343"/>
      <c r="F229" s="343"/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  <c r="Y229" s="343"/>
      <c r="Z229" s="343"/>
      <c r="AA229" s="63"/>
      <c r="AB229" s="63"/>
      <c r="AC229" s="63"/>
    </row>
    <row r="230" spans="1:68" ht="27" hidden="1" customHeight="1" x14ac:dyDescent="0.25">
      <c r="A230" s="60" t="s">
        <v>341</v>
      </c>
      <c r="B230" s="60" t="s">
        <v>342</v>
      </c>
      <c r="C230" s="34">
        <v>4301071093</v>
      </c>
      <c r="D230" s="347">
        <v>4620207490709</v>
      </c>
      <c r="E230" s="348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67</v>
      </c>
      <c r="L230" s="35" t="s">
        <v>68</v>
      </c>
      <c r="M230" s="36" t="s">
        <v>69</v>
      </c>
      <c r="N230" s="36"/>
      <c r="O230" s="35">
        <v>180</v>
      </c>
      <c r="P230" s="5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70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343</v>
      </c>
      <c r="AG230" s="78"/>
      <c r="AJ230" s="82" t="s">
        <v>72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42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4"/>
      <c r="P231" s="355" t="s">
        <v>73</v>
      </c>
      <c r="Q231" s="350"/>
      <c r="R231" s="350"/>
      <c r="S231" s="350"/>
      <c r="T231" s="350"/>
      <c r="U231" s="350"/>
      <c r="V231" s="351"/>
      <c r="W231" s="40" t="s">
        <v>70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4"/>
      <c r="P232" s="355" t="s">
        <v>73</v>
      </c>
      <c r="Q232" s="350"/>
      <c r="R232" s="350"/>
      <c r="S232" s="350"/>
      <c r="T232" s="350"/>
      <c r="U232" s="350"/>
      <c r="V232" s="351"/>
      <c r="W232" s="40" t="s">
        <v>74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52" t="s">
        <v>135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63"/>
      <c r="AB233" s="63"/>
      <c r="AC233" s="63"/>
    </row>
    <row r="234" spans="1:68" ht="27" hidden="1" customHeight="1" x14ac:dyDescent="0.25">
      <c r="A234" s="60" t="s">
        <v>344</v>
      </c>
      <c r="B234" s="60" t="s">
        <v>345</v>
      </c>
      <c r="C234" s="34">
        <v>4301135692</v>
      </c>
      <c r="D234" s="347">
        <v>4620207490570</v>
      </c>
      <c r="E234" s="348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80</v>
      </c>
      <c r="L234" s="35" t="s">
        <v>68</v>
      </c>
      <c r="M234" s="36" t="s">
        <v>69</v>
      </c>
      <c r="N234" s="36"/>
      <c r="O234" s="35">
        <v>180</v>
      </c>
      <c r="P234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70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346</v>
      </c>
      <c r="AG234" s="78"/>
      <c r="AJ234" s="82" t="s">
        <v>72</v>
      </c>
      <c r="AK234" s="82">
        <v>1</v>
      </c>
      <c r="BB234" s="253" t="s">
        <v>82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347</v>
      </c>
      <c r="B235" s="60" t="s">
        <v>348</v>
      </c>
      <c r="C235" s="34">
        <v>4301135691</v>
      </c>
      <c r="D235" s="347">
        <v>4620207490549</v>
      </c>
      <c r="E235" s="348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80</v>
      </c>
      <c r="L235" s="35" t="s">
        <v>68</v>
      </c>
      <c r="M235" s="36" t="s">
        <v>69</v>
      </c>
      <c r="N235" s="36"/>
      <c r="O235" s="35">
        <v>180</v>
      </c>
      <c r="P235" s="45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70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346</v>
      </c>
      <c r="AG235" s="78"/>
      <c r="AJ235" s="82" t="s">
        <v>72</v>
      </c>
      <c r="AK235" s="82">
        <v>1</v>
      </c>
      <c r="BB235" s="255" t="s">
        <v>82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349</v>
      </c>
      <c r="B236" s="60" t="s">
        <v>350</v>
      </c>
      <c r="C236" s="34">
        <v>4301135694</v>
      </c>
      <c r="D236" s="347">
        <v>4620207490501</v>
      </c>
      <c r="E236" s="348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80</v>
      </c>
      <c r="L236" s="35" t="s">
        <v>68</v>
      </c>
      <c r="M236" s="36" t="s">
        <v>69</v>
      </c>
      <c r="N236" s="36"/>
      <c r="O236" s="35">
        <v>180</v>
      </c>
      <c r="P236" s="54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70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346</v>
      </c>
      <c r="AG236" s="78"/>
      <c r="AJ236" s="82" t="s">
        <v>72</v>
      </c>
      <c r="AK236" s="82">
        <v>1</v>
      </c>
      <c r="BB236" s="257" t="s">
        <v>82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42"/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4"/>
      <c r="P237" s="355" t="s">
        <v>73</v>
      </c>
      <c r="Q237" s="350"/>
      <c r="R237" s="350"/>
      <c r="S237" s="350"/>
      <c r="T237" s="350"/>
      <c r="U237" s="350"/>
      <c r="V237" s="351"/>
      <c r="W237" s="40" t="s">
        <v>70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4"/>
      <c r="P238" s="355" t="s">
        <v>73</v>
      </c>
      <c r="Q238" s="350"/>
      <c r="R238" s="350"/>
      <c r="S238" s="350"/>
      <c r="T238" s="350"/>
      <c r="U238" s="350"/>
      <c r="V238" s="351"/>
      <c r="W238" s="40" t="s">
        <v>74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46" t="s">
        <v>351</v>
      </c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  <c r="T239" s="343"/>
      <c r="U239" s="343"/>
      <c r="V239" s="343"/>
      <c r="W239" s="343"/>
      <c r="X239" s="343"/>
      <c r="Y239" s="343"/>
      <c r="Z239" s="343"/>
      <c r="AA239" s="62"/>
      <c r="AB239" s="62"/>
      <c r="AC239" s="62"/>
    </row>
    <row r="240" spans="1:68" ht="14.25" hidden="1" customHeight="1" x14ac:dyDescent="0.25">
      <c r="A240" s="352" t="s">
        <v>283</v>
      </c>
      <c r="B240" s="343"/>
      <c r="C240" s="343"/>
      <c r="D240" s="343"/>
      <c r="E240" s="343"/>
      <c r="F240" s="343"/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  <c r="T240" s="343"/>
      <c r="U240" s="343"/>
      <c r="V240" s="343"/>
      <c r="W240" s="343"/>
      <c r="X240" s="343"/>
      <c r="Y240" s="343"/>
      <c r="Z240" s="343"/>
      <c r="AA240" s="63"/>
      <c r="AB240" s="63"/>
      <c r="AC240" s="63"/>
    </row>
    <row r="241" spans="1:68" ht="27" hidden="1" customHeight="1" x14ac:dyDescent="0.25">
      <c r="A241" s="60" t="s">
        <v>352</v>
      </c>
      <c r="B241" s="60" t="s">
        <v>353</v>
      </c>
      <c r="C241" s="34">
        <v>4301051320</v>
      </c>
      <c r="D241" s="347">
        <v>4680115881334</v>
      </c>
      <c r="E241" s="348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80</v>
      </c>
      <c r="L241" s="35" t="s">
        <v>68</v>
      </c>
      <c r="M241" s="36" t="s">
        <v>287</v>
      </c>
      <c r="N241" s="36"/>
      <c r="O241" s="35">
        <v>365</v>
      </c>
      <c r="P241" s="4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70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354</v>
      </c>
      <c r="AG241" s="78"/>
      <c r="AJ241" s="82" t="s">
        <v>72</v>
      </c>
      <c r="AK241" s="82">
        <v>1</v>
      </c>
      <c r="BB241" s="259" t="s">
        <v>290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42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44"/>
      <c r="P242" s="355" t="s">
        <v>73</v>
      </c>
      <c r="Q242" s="350"/>
      <c r="R242" s="350"/>
      <c r="S242" s="350"/>
      <c r="T242" s="350"/>
      <c r="U242" s="350"/>
      <c r="V242" s="351"/>
      <c r="W242" s="40" t="s">
        <v>70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4"/>
      <c r="P243" s="355" t="s">
        <v>73</v>
      </c>
      <c r="Q243" s="350"/>
      <c r="R243" s="350"/>
      <c r="S243" s="350"/>
      <c r="T243" s="350"/>
      <c r="U243" s="350"/>
      <c r="V243" s="351"/>
      <c r="W243" s="40" t="s">
        <v>74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46" t="s">
        <v>355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62"/>
      <c r="AB244" s="62"/>
      <c r="AC244" s="62"/>
    </row>
    <row r="245" spans="1:68" ht="14.25" hidden="1" customHeight="1" x14ac:dyDescent="0.25">
      <c r="A245" s="352" t="s">
        <v>64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  <c r="AA245" s="63"/>
      <c r="AB245" s="63"/>
      <c r="AC245" s="63"/>
    </row>
    <row r="246" spans="1:68" ht="16.5" hidden="1" customHeight="1" x14ac:dyDescent="0.25">
      <c r="A246" s="60" t="s">
        <v>356</v>
      </c>
      <c r="B246" s="60" t="s">
        <v>357</v>
      </c>
      <c r="C246" s="34">
        <v>4301071063</v>
      </c>
      <c r="D246" s="347">
        <v>4607111039019</v>
      </c>
      <c r="E246" s="348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67</v>
      </c>
      <c r="L246" s="35" t="s">
        <v>68</v>
      </c>
      <c r="M246" s="36" t="s">
        <v>69</v>
      </c>
      <c r="N246" s="36"/>
      <c r="O246" s="35">
        <v>180</v>
      </c>
      <c r="P246" s="4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70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358</v>
      </c>
      <c r="AG246" s="78"/>
      <c r="AJ246" s="82" t="s">
        <v>72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359</v>
      </c>
      <c r="B247" s="60" t="s">
        <v>360</v>
      </c>
      <c r="C247" s="34">
        <v>4301071000</v>
      </c>
      <c r="D247" s="347">
        <v>4607111038708</v>
      </c>
      <c r="E247" s="348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67</v>
      </c>
      <c r="L247" s="35" t="s">
        <v>68</v>
      </c>
      <c r="M247" s="36" t="s">
        <v>69</v>
      </c>
      <c r="N247" s="36"/>
      <c r="O247" s="35">
        <v>180</v>
      </c>
      <c r="P247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70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358</v>
      </c>
      <c r="AG247" s="78"/>
      <c r="AJ247" s="82" t="s">
        <v>72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42"/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4"/>
      <c r="P248" s="355" t="s">
        <v>73</v>
      </c>
      <c r="Q248" s="350"/>
      <c r="R248" s="350"/>
      <c r="S248" s="350"/>
      <c r="T248" s="350"/>
      <c r="U248" s="350"/>
      <c r="V248" s="351"/>
      <c r="W248" s="40" t="s">
        <v>70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4"/>
      <c r="P249" s="355" t="s">
        <v>73</v>
      </c>
      <c r="Q249" s="350"/>
      <c r="R249" s="350"/>
      <c r="S249" s="350"/>
      <c r="T249" s="350"/>
      <c r="U249" s="350"/>
      <c r="V249" s="351"/>
      <c r="W249" s="40" t="s">
        <v>74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56" t="s">
        <v>361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52"/>
      <c r="AB250" s="52"/>
      <c r="AC250" s="52"/>
    </row>
    <row r="251" spans="1:68" ht="16.5" hidden="1" customHeight="1" x14ac:dyDescent="0.25">
      <c r="A251" s="346" t="s">
        <v>362</v>
      </c>
      <c r="B251" s="343"/>
      <c r="C251" s="343"/>
      <c r="D251" s="343"/>
      <c r="E251" s="343"/>
      <c r="F251" s="343"/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343"/>
      <c r="V251" s="343"/>
      <c r="W251" s="343"/>
      <c r="X251" s="343"/>
      <c r="Y251" s="343"/>
      <c r="Z251" s="343"/>
      <c r="AA251" s="62"/>
      <c r="AB251" s="62"/>
      <c r="AC251" s="62"/>
    </row>
    <row r="252" spans="1:68" ht="14.25" hidden="1" customHeight="1" x14ac:dyDescent="0.25">
      <c r="A252" s="352" t="s">
        <v>64</v>
      </c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343"/>
      <c r="Z252" s="343"/>
      <c r="AA252" s="63"/>
      <c r="AB252" s="63"/>
      <c r="AC252" s="63"/>
    </row>
    <row r="253" spans="1:68" ht="27" hidden="1" customHeight="1" x14ac:dyDescent="0.25">
      <c r="A253" s="60" t="s">
        <v>363</v>
      </c>
      <c r="B253" s="60" t="s">
        <v>364</v>
      </c>
      <c r="C253" s="34">
        <v>4301071036</v>
      </c>
      <c r="D253" s="347">
        <v>4607111036162</v>
      </c>
      <c r="E253" s="348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67</v>
      </c>
      <c r="L253" s="35" t="s">
        <v>68</v>
      </c>
      <c r="M253" s="36" t="s">
        <v>69</v>
      </c>
      <c r="N253" s="36"/>
      <c r="O253" s="35">
        <v>90</v>
      </c>
      <c r="P253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70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365</v>
      </c>
      <c r="AG253" s="78"/>
      <c r="AJ253" s="82" t="s">
        <v>72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42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4"/>
      <c r="P254" s="355" t="s">
        <v>73</v>
      </c>
      <c r="Q254" s="350"/>
      <c r="R254" s="350"/>
      <c r="S254" s="350"/>
      <c r="T254" s="350"/>
      <c r="U254" s="350"/>
      <c r="V254" s="351"/>
      <c r="W254" s="40" t="s">
        <v>70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3"/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4"/>
      <c r="P255" s="355" t="s">
        <v>73</v>
      </c>
      <c r="Q255" s="350"/>
      <c r="R255" s="350"/>
      <c r="S255" s="350"/>
      <c r="T255" s="350"/>
      <c r="U255" s="350"/>
      <c r="V255" s="351"/>
      <c r="W255" s="40" t="s">
        <v>74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6" t="s">
        <v>366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52"/>
      <c r="AB256" s="52"/>
      <c r="AC256" s="52"/>
    </row>
    <row r="257" spans="1:68" ht="16.5" hidden="1" customHeight="1" x14ac:dyDescent="0.25">
      <c r="A257" s="346" t="s">
        <v>367</v>
      </c>
      <c r="B257" s="343"/>
      <c r="C257" s="343"/>
      <c r="D257" s="343"/>
      <c r="E257" s="343"/>
      <c r="F257" s="343"/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  <c r="T257" s="343"/>
      <c r="U257" s="343"/>
      <c r="V257" s="343"/>
      <c r="W257" s="343"/>
      <c r="X257" s="343"/>
      <c r="Y257" s="343"/>
      <c r="Z257" s="343"/>
      <c r="AA257" s="62"/>
      <c r="AB257" s="62"/>
      <c r="AC257" s="62"/>
    </row>
    <row r="258" spans="1:68" ht="14.25" hidden="1" customHeight="1" x14ac:dyDescent="0.25">
      <c r="A258" s="352" t="s">
        <v>64</v>
      </c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343"/>
      <c r="Z258" s="343"/>
      <c r="AA258" s="63"/>
      <c r="AB258" s="63"/>
      <c r="AC258" s="63"/>
    </row>
    <row r="259" spans="1:68" ht="27" hidden="1" customHeight="1" x14ac:dyDescent="0.25">
      <c r="A259" s="60" t="s">
        <v>368</v>
      </c>
      <c r="B259" s="60" t="s">
        <v>369</v>
      </c>
      <c r="C259" s="34">
        <v>4301071029</v>
      </c>
      <c r="D259" s="347">
        <v>4607111035899</v>
      </c>
      <c r="E259" s="348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67</v>
      </c>
      <c r="L259" s="35" t="s">
        <v>112</v>
      </c>
      <c r="M259" s="36" t="s">
        <v>69</v>
      </c>
      <c r="N259" s="36"/>
      <c r="O259" s="35">
        <v>180</v>
      </c>
      <c r="P259" s="5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70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262</v>
      </c>
      <c r="AG259" s="78"/>
      <c r="AJ259" s="82" t="s">
        <v>113</v>
      </c>
      <c r="AK259" s="82">
        <v>12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370</v>
      </c>
      <c r="B260" s="60" t="s">
        <v>371</v>
      </c>
      <c r="C260" s="34">
        <v>4301070991</v>
      </c>
      <c r="D260" s="347">
        <v>4607111038180</v>
      </c>
      <c r="E260" s="348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67</v>
      </c>
      <c r="L260" s="35" t="s">
        <v>68</v>
      </c>
      <c r="M260" s="36" t="s">
        <v>69</v>
      </c>
      <c r="N260" s="36"/>
      <c r="O260" s="35">
        <v>180</v>
      </c>
      <c r="P260" s="4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70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372</v>
      </c>
      <c r="AG260" s="78"/>
      <c r="AJ260" s="82" t="s">
        <v>72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42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4"/>
      <c r="P261" s="355" t="s">
        <v>73</v>
      </c>
      <c r="Q261" s="350"/>
      <c r="R261" s="350"/>
      <c r="S261" s="350"/>
      <c r="T261" s="350"/>
      <c r="U261" s="350"/>
      <c r="V261" s="351"/>
      <c r="W261" s="40" t="s">
        <v>70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hidden="1" x14ac:dyDescent="0.2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4"/>
      <c r="P262" s="355" t="s">
        <v>73</v>
      </c>
      <c r="Q262" s="350"/>
      <c r="R262" s="350"/>
      <c r="S262" s="350"/>
      <c r="T262" s="350"/>
      <c r="U262" s="350"/>
      <c r="V262" s="351"/>
      <c r="W262" s="40" t="s">
        <v>74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56" t="s">
        <v>373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52"/>
      <c r="AB263" s="52"/>
      <c r="AC263" s="52"/>
    </row>
    <row r="264" spans="1:68" ht="16.5" hidden="1" customHeight="1" x14ac:dyDescent="0.25">
      <c r="A264" s="346" t="s">
        <v>374</v>
      </c>
      <c r="B264" s="343"/>
      <c r="C264" s="343"/>
      <c r="D264" s="343"/>
      <c r="E264" s="343"/>
      <c r="F264" s="343"/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  <c r="T264" s="343"/>
      <c r="U264" s="343"/>
      <c r="V264" s="343"/>
      <c r="W264" s="343"/>
      <c r="X264" s="343"/>
      <c r="Y264" s="343"/>
      <c r="Z264" s="343"/>
      <c r="AA264" s="62"/>
      <c r="AB264" s="62"/>
      <c r="AC264" s="62"/>
    </row>
    <row r="265" spans="1:68" ht="14.25" hidden="1" customHeight="1" x14ac:dyDescent="0.25">
      <c r="A265" s="352" t="s">
        <v>375</v>
      </c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343"/>
      <c r="Z265" s="343"/>
      <c r="AA265" s="63"/>
      <c r="AB265" s="63"/>
      <c r="AC265" s="63"/>
    </row>
    <row r="266" spans="1:68" ht="27" hidden="1" customHeight="1" x14ac:dyDescent="0.25">
      <c r="A266" s="60" t="s">
        <v>376</v>
      </c>
      <c r="B266" s="60" t="s">
        <v>377</v>
      </c>
      <c r="C266" s="34">
        <v>4301133004</v>
      </c>
      <c r="D266" s="347">
        <v>4607111039774</v>
      </c>
      <c r="E266" s="348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80</v>
      </c>
      <c r="L266" s="35" t="s">
        <v>68</v>
      </c>
      <c r="M266" s="36" t="s">
        <v>69</v>
      </c>
      <c r="N266" s="36"/>
      <c r="O266" s="35">
        <v>180</v>
      </c>
      <c r="P266" s="5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70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378</v>
      </c>
      <c r="AG266" s="78"/>
      <c r="AJ266" s="82" t="s">
        <v>72</v>
      </c>
      <c r="AK266" s="82">
        <v>1</v>
      </c>
      <c r="BB266" s="271" t="s">
        <v>82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42"/>
      <c r="B267" s="343"/>
      <c r="C267" s="343"/>
      <c r="D267" s="343"/>
      <c r="E267" s="343"/>
      <c r="F267" s="343"/>
      <c r="G267" s="343"/>
      <c r="H267" s="343"/>
      <c r="I267" s="343"/>
      <c r="J267" s="343"/>
      <c r="K267" s="343"/>
      <c r="L267" s="343"/>
      <c r="M267" s="343"/>
      <c r="N267" s="343"/>
      <c r="O267" s="344"/>
      <c r="P267" s="355" t="s">
        <v>73</v>
      </c>
      <c r="Q267" s="350"/>
      <c r="R267" s="350"/>
      <c r="S267" s="350"/>
      <c r="T267" s="350"/>
      <c r="U267" s="350"/>
      <c r="V267" s="351"/>
      <c r="W267" s="40" t="s">
        <v>70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3"/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4"/>
      <c r="P268" s="355" t="s">
        <v>73</v>
      </c>
      <c r="Q268" s="350"/>
      <c r="R268" s="350"/>
      <c r="S268" s="350"/>
      <c r="T268" s="350"/>
      <c r="U268" s="350"/>
      <c r="V268" s="351"/>
      <c r="W268" s="40" t="s">
        <v>74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52" t="s">
        <v>135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63"/>
      <c r="AB269" s="63"/>
      <c r="AC269" s="63"/>
    </row>
    <row r="270" spans="1:68" ht="37.5" hidden="1" customHeight="1" x14ac:dyDescent="0.25">
      <c r="A270" s="60" t="s">
        <v>379</v>
      </c>
      <c r="B270" s="60" t="s">
        <v>380</v>
      </c>
      <c r="C270" s="34">
        <v>4301135400</v>
      </c>
      <c r="D270" s="347">
        <v>4607111039361</v>
      </c>
      <c r="E270" s="348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45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378</v>
      </c>
      <c r="AG270" s="78"/>
      <c r="AJ270" s="82" t="s">
        <v>72</v>
      </c>
      <c r="AK270" s="82">
        <v>1</v>
      </c>
      <c r="BB270" s="273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4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4"/>
      <c r="P271" s="355" t="s">
        <v>73</v>
      </c>
      <c r="Q271" s="350"/>
      <c r="R271" s="350"/>
      <c r="S271" s="350"/>
      <c r="T271" s="350"/>
      <c r="U271" s="350"/>
      <c r="V271" s="351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44"/>
      <c r="P272" s="355" t="s">
        <v>73</v>
      </c>
      <c r="Q272" s="350"/>
      <c r="R272" s="350"/>
      <c r="S272" s="350"/>
      <c r="T272" s="350"/>
      <c r="U272" s="350"/>
      <c r="V272" s="351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6" t="s">
        <v>247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57"/>
      <c r="Z273" s="357"/>
      <c r="AA273" s="52"/>
      <c r="AB273" s="52"/>
      <c r="AC273" s="52"/>
    </row>
    <row r="274" spans="1:68" ht="16.5" hidden="1" customHeight="1" x14ac:dyDescent="0.25">
      <c r="A274" s="346" t="s">
        <v>247</v>
      </c>
      <c r="B274" s="343"/>
      <c r="C274" s="343"/>
      <c r="D274" s="343"/>
      <c r="E274" s="343"/>
      <c r="F274" s="343"/>
      <c r="G274" s="343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  <c r="T274" s="343"/>
      <c r="U274" s="343"/>
      <c r="V274" s="343"/>
      <c r="W274" s="343"/>
      <c r="X274" s="343"/>
      <c r="Y274" s="343"/>
      <c r="Z274" s="343"/>
      <c r="AA274" s="62"/>
      <c r="AB274" s="62"/>
      <c r="AC274" s="62"/>
    </row>
    <row r="275" spans="1:68" ht="14.25" hidden="1" customHeight="1" x14ac:dyDescent="0.25">
      <c r="A275" s="352" t="s">
        <v>64</v>
      </c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343"/>
      <c r="Z275" s="343"/>
      <c r="AA275" s="63"/>
      <c r="AB275" s="63"/>
      <c r="AC275" s="63"/>
    </row>
    <row r="276" spans="1:68" ht="27" hidden="1" customHeight="1" x14ac:dyDescent="0.25">
      <c r="A276" s="60" t="s">
        <v>381</v>
      </c>
      <c r="B276" s="60" t="s">
        <v>382</v>
      </c>
      <c r="C276" s="34">
        <v>4301071014</v>
      </c>
      <c r="D276" s="347">
        <v>4640242181264</v>
      </c>
      <c r="E276" s="348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67</v>
      </c>
      <c r="L276" s="35" t="s">
        <v>68</v>
      </c>
      <c r="M276" s="36" t="s">
        <v>69</v>
      </c>
      <c r="N276" s="36"/>
      <c r="O276" s="35">
        <v>180</v>
      </c>
      <c r="P276" s="452" t="s">
        <v>383</v>
      </c>
      <c r="Q276" s="337"/>
      <c r="R276" s="337"/>
      <c r="S276" s="337"/>
      <c r="T276" s="338"/>
      <c r="U276" s="37"/>
      <c r="V276" s="37"/>
      <c r="W276" s="38" t="s">
        <v>70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384</v>
      </c>
      <c r="AG276" s="78"/>
      <c r="AJ276" s="82" t="s">
        <v>72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385</v>
      </c>
      <c r="B277" s="60" t="s">
        <v>386</v>
      </c>
      <c r="C277" s="34">
        <v>4301071021</v>
      </c>
      <c r="D277" s="347">
        <v>4640242181325</v>
      </c>
      <c r="E277" s="348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67</v>
      </c>
      <c r="L277" s="35" t="s">
        <v>68</v>
      </c>
      <c r="M277" s="36" t="s">
        <v>69</v>
      </c>
      <c r="N277" s="36"/>
      <c r="O277" s="35">
        <v>180</v>
      </c>
      <c r="P277" s="489" t="s">
        <v>387</v>
      </c>
      <c r="Q277" s="337"/>
      <c r="R277" s="337"/>
      <c r="S277" s="337"/>
      <c r="T277" s="338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384</v>
      </c>
      <c r="AG277" s="78"/>
      <c r="AJ277" s="82" t="s">
        <v>72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388</v>
      </c>
      <c r="B278" s="60" t="s">
        <v>389</v>
      </c>
      <c r="C278" s="34">
        <v>4301070993</v>
      </c>
      <c r="D278" s="347">
        <v>4640242180670</v>
      </c>
      <c r="E278" s="348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67</v>
      </c>
      <c r="L278" s="35" t="s">
        <v>68</v>
      </c>
      <c r="M278" s="36" t="s">
        <v>69</v>
      </c>
      <c r="N278" s="36"/>
      <c r="O278" s="35">
        <v>180</v>
      </c>
      <c r="P278" s="409" t="s">
        <v>390</v>
      </c>
      <c r="Q278" s="337"/>
      <c r="R278" s="337"/>
      <c r="S278" s="337"/>
      <c r="T278" s="338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391</v>
      </c>
      <c r="AG278" s="78"/>
      <c r="AJ278" s="82" t="s">
        <v>72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42"/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4"/>
      <c r="P279" s="355" t="s">
        <v>73</v>
      </c>
      <c r="Q279" s="350"/>
      <c r="R279" s="350"/>
      <c r="S279" s="350"/>
      <c r="T279" s="350"/>
      <c r="U279" s="350"/>
      <c r="V279" s="351"/>
      <c r="W279" s="40" t="s">
        <v>70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3"/>
      <c r="B280" s="343"/>
      <c r="C280" s="343"/>
      <c r="D280" s="343"/>
      <c r="E280" s="343"/>
      <c r="F280" s="343"/>
      <c r="G280" s="343"/>
      <c r="H280" s="343"/>
      <c r="I280" s="343"/>
      <c r="J280" s="343"/>
      <c r="K280" s="343"/>
      <c r="L280" s="343"/>
      <c r="M280" s="343"/>
      <c r="N280" s="343"/>
      <c r="O280" s="344"/>
      <c r="P280" s="355" t="s">
        <v>73</v>
      </c>
      <c r="Q280" s="350"/>
      <c r="R280" s="350"/>
      <c r="S280" s="350"/>
      <c r="T280" s="350"/>
      <c r="U280" s="350"/>
      <c r="V280" s="351"/>
      <c r="W280" s="40" t="s">
        <v>74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52" t="s">
        <v>155</v>
      </c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343"/>
      <c r="Z281" s="343"/>
      <c r="AA281" s="63"/>
      <c r="AB281" s="63"/>
      <c r="AC281" s="63"/>
    </row>
    <row r="282" spans="1:68" ht="27" customHeight="1" x14ac:dyDescent="0.25">
      <c r="A282" s="60" t="s">
        <v>392</v>
      </c>
      <c r="B282" s="60" t="s">
        <v>393</v>
      </c>
      <c r="C282" s="34">
        <v>4301131019</v>
      </c>
      <c r="D282" s="347">
        <v>4640242180427</v>
      </c>
      <c r="E282" s="348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146</v>
      </c>
      <c r="L282" s="35" t="s">
        <v>112</v>
      </c>
      <c r="M282" s="36" t="s">
        <v>69</v>
      </c>
      <c r="N282" s="36"/>
      <c r="O282" s="35">
        <v>180</v>
      </c>
      <c r="P282" s="44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70</v>
      </c>
      <c r="X282" s="56">
        <v>18</v>
      </c>
      <c r="Y282" s="53">
        <f>IFERROR(IF(X282="","",X282),"")</f>
        <v>18</v>
      </c>
      <c r="Z282" s="39">
        <f>IFERROR(IF(X282="","",X282*0.00502),"")</f>
        <v>9.0359999999999996E-2</v>
      </c>
      <c r="AA282" s="65"/>
      <c r="AB282" s="66"/>
      <c r="AC282" s="280" t="s">
        <v>394</v>
      </c>
      <c r="AG282" s="78"/>
      <c r="AJ282" s="82" t="s">
        <v>113</v>
      </c>
      <c r="AK282" s="82">
        <v>18</v>
      </c>
      <c r="BB282" s="281" t="s">
        <v>82</v>
      </c>
      <c r="BM282" s="78">
        <f>IFERROR(X282*I282,"0")</f>
        <v>34.47</v>
      </c>
      <c r="BN282" s="78">
        <f>IFERROR(Y282*I282,"0")</f>
        <v>34.47</v>
      </c>
      <c r="BO282" s="78">
        <f>IFERROR(X282/J282,"0")</f>
        <v>7.6923076923076927E-2</v>
      </c>
      <c r="BP282" s="78">
        <f>IFERROR(Y282/J282,"0")</f>
        <v>7.6923076923076927E-2</v>
      </c>
    </row>
    <row r="283" spans="1:68" x14ac:dyDescent="0.2">
      <c r="A283" s="34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44"/>
      <c r="P283" s="355" t="s">
        <v>73</v>
      </c>
      <c r="Q283" s="350"/>
      <c r="R283" s="350"/>
      <c r="S283" s="350"/>
      <c r="T283" s="350"/>
      <c r="U283" s="350"/>
      <c r="V283" s="351"/>
      <c r="W283" s="40" t="s">
        <v>70</v>
      </c>
      <c r="X283" s="41">
        <f>IFERROR(SUM(X282:X282),"0")</f>
        <v>18</v>
      </c>
      <c r="Y283" s="41">
        <f>IFERROR(SUM(Y282:Y282),"0")</f>
        <v>18</v>
      </c>
      <c r="Z283" s="41">
        <f>IFERROR(IF(Z282="",0,Z282),"0")</f>
        <v>9.0359999999999996E-2</v>
      </c>
      <c r="AA283" s="64"/>
      <c r="AB283" s="64"/>
      <c r="AC283" s="64"/>
    </row>
    <row r="284" spans="1:68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44"/>
      <c r="P284" s="355" t="s">
        <v>73</v>
      </c>
      <c r="Q284" s="350"/>
      <c r="R284" s="350"/>
      <c r="S284" s="350"/>
      <c r="T284" s="350"/>
      <c r="U284" s="350"/>
      <c r="V284" s="351"/>
      <c r="W284" s="40" t="s">
        <v>74</v>
      </c>
      <c r="X284" s="41">
        <f>IFERROR(SUMPRODUCT(X282:X282*H282:H282),"0")</f>
        <v>32.4</v>
      </c>
      <c r="Y284" s="41">
        <f>IFERROR(SUMPRODUCT(Y282:Y282*H282:H282),"0")</f>
        <v>32.4</v>
      </c>
      <c r="Z284" s="40"/>
      <c r="AA284" s="64"/>
      <c r="AB284" s="64"/>
      <c r="AC284" s="64"/>
    </row>
    <row r="285" spans="1:68" ht="14.25" hidden="1" customHeight="1" x14ac:dyDescent="0.25">
      <c r="A285" s="352" t="s">
        <v>77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63"/>
      <c r="AB285" s="63"/>
      <c r="AC285" s="63"/>
    </row>
    <row r="286" spans="1:68" ht="27" hidden="1" customHeight="1" x14ac:dyDescent="0.25">
      <c r="A286" s="60" t="s">
        <v>395</v>
      </c>
      <c r="B286" s="60" t="s">
        <v>396</v>
      </c>
      <c r="C286" s="34">
        <v>4301132080</v>
      </c>
      <c r="D286" s="347">
        <v>4640242180397</v>
      </c>
      <c r="E286" s="348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67</v>
      </c>
      <c r="L286" s="35" t="s">
        <v>112</v>
      </c>
      <c r="M286" s="36" t="s">
        <v>69</v>
      </c>
      <c r="N286" s="36"/>
      <c r="O286" s="35">
        <v>180</v>
      </c>
      <c r="P286" s="5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70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82" t="s">
        <v>397</v>
      </c>
      <c r="AG286" s="78"/>
      <c r="AJ286" s="82" t="s">
        <v>113</v>
      </c>
      <c r="AK286" s="82">
        <v>12</v>
      </c>
      <c r="BB286" s="283" t="s">
        <v>82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hidden="1" customHeight="1" x14ac:dyDescent="0.25">
      <c r="A287" s="60" t="s">
        <v>398</v>
      </c>
      <c r="B287" s="60" t="s">
        <v>399</v>
      </c>
      <c r="C287" s="34">
        <v>4301132104</v>
      </c>
      <c r="D287" s="347">
        <v>4640242181219</v>
      </c>
      <c r="E287" s="348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146</v>
      </c>
      <c r="L287" s="35" t="s">
        <v>68</v>
      </c>
      <c r="M287" s="36" t="s">
        <v>69</v>
      </c>
      <c r="N287" s="36"/>
      <c r="O287" s="35">
        <v>180</v>
      </c>
      <c r="P287" s="504" t="s">
        <v>400</v>
      </c>
      <c r="Q287" s="337"/>
      <c r="R287" s="337"/>
      <c r="S287" s="337"/>
      <c r="T287" s="338"/>
      <c r="U287" s="37"/>
      <c r="V287" s="37"/>
      <c r="W287" s="38" t="s">
        <v>70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397</v>
      </c>
      <c r="AG287" s="78"/>
      <c r="AJ287" s="82" t="s">
        <v>72</v>
      </c>
      <c r="AK287" s="82">
        <v>1</v>
      </c>
      <c r="BB287" s="285" t="s">
        <v>82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hidden="1" x14ac:dyDescent="0.2">
      <c r="A288" s="342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4"/>
      <c r="P288" s="355" t="s">
        <v>73</v>
      </c>
      <c r="Q288" s="350"/>
      <c r="R288" s="350"/>
      <c r="S288" s="350"/>
      <c r="T288" s="350"/>
      <c r="U288" s="350"/>
      <c r="V288" s="351"/>
      <c r="W288" s="40" t="s">
        <v>70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hidden="1" x14ac:dyDescent="0.2">
      <c r="A289" s="343"/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4"/>
      <c r="P289" s="355" t="s">
        <v>73</v>
      </c>
      <c r="Q289" s="350"/>
      <c r="R289" s="350"/>
      <c r="S289" s="350"/>
      <c r="T289" s="350"/>
      <c r="U289" s="350"/>
      <c r="V289" s="351"/>
      <c r="W289" s="40" t="s">
        <v>74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hidden="1" customHeight="1" x14ac:dyDescent="0.25">
      <c r="A290" s="352" t="s">
        <v>129</v>
      </c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  <c r="U290" s="343"/>
      <c r="V290" s="343"/>
      <c r="W290" s="343"/>
      <c r="X290" s="343"/>
      <c r="Y290" s="343"/>
      <c r="Z290" s="343"/>
      <c r="AA290" s="63"/>
      <c r="AB290" s="63"/>
      <c r="AC290" s="63"/>
    </row>
    <row r="291" spans="1:68" ht="27" customHeight="1" x14ac:dyDescent="0.25">
      <c r="A291" s="60" t="s">
        <v>401</v>
      </c>
      <c r="B291" s="60" t="s">
        <v>402</v>
      </c>
      <c r="C291" s="34">
        <v>4301136028</v>
      </c>
      <c r="D291" s="347">
        <v>4640242180304</v>
      </c>
      <c r="E291" s="348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80</v>
      </c>
      <c r="L291" s="35" t="s">
        <v>112</v>
      </c>
      <c r="M291" s="36" t="s">
        <v>69</v>
      </c>
      <c r="N291" s="36"/>
      <c r="O291" s="35">
        <v>180</v>
      </c>
      <c r="P291" s="372" t="s">
        <v>403</v>
      </c>
      <c r="Q291" s="337"/>
      <c r="R291" s="337"/>
      <c r="S291" s="337"/>
      <c r="T291" s="338"/>
      <c r="U291" s="37"/>
      <c r="V291" s="37"/>
      <c r="W291" s="38" t="s">
        <v>70</v>
      </c>
      <c r="X291" s="56">
        <v>28</v>
      </c>
      <c r="Y291" s="53">
        <f>IFERROR(IF(X291="","",X291),"")</f>
        <v>28</v>
      </c>
      <c r="Z291" s="39">
        <f>IFERROR(IF(X291="","",X291*0.00936),"")</f>
        <v>0.26207999999999998</v>
      </c>
      <c r="AA291" s="65"/>
      <c r="AB291" s="66"/>
      <c r="AC291" s="286" t="s">
        <v>404</v>
      </c>
      <c r="AG291" s="78"/>
      <c r="AJ291" s="82" t="s">
        <v>113</v>
      </c>
      <c r="AK291" s="82">
        <v>14</v>
      </c>
      <c r="BB291" s="287" t="s">
        <v>82</v>
      </c>
      <c r="BM291" s="78">
        <f>IFERROR(X291*I291,"0")</f>
        <v>80.936800000000005</v>
      </c>
      <c r="BN291" s="78">
        <f>IFERROR(Y291*I291,"0")</f>
        <v>80.936800000000005</v>
      </c>
      <c r="BO291" s="78">
        <f>IFERROR(X291/J291,"0")</f>
        <v>0.22222222222222221</v>
      </c>
      <c r="BP291" s="78">
        <f>IFERROR(Y291/J291,"0")</f>
        <v>0.22222222222222221</v>
      </c>
    </row>
    <row r="292" spans="1:68" ht="27" hidden="1" customHeight="1" x14ac:dyDescent="0.25">
      <c r="A292" s="60" t="s">
        <v>405</v>
      </c>
      <c r="B292" s="60" t="s">
        <v>406</v>
      </c>
      <c r="C292" s="34">
        <v>4301136026</v>
      </c>
      <c r="D292" s="347">
        <v>4640242180236</v>
      </c>
      <c r="E292" s="348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67</v>
      </c>
      <c r="L292" s="35" t="s">
        <v>112</v>
      </c>
      <c r="M292" s="36" t="s">
        <v>69</v>
      </c>
      <c r="N292" s="36"/>
      <c r="O292" s="35">
        <v>180</v>
      </c>
      <c r="P292" s="37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70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8" t="s">
        <v>404</v>
      </c>
      <c r="AG292" s="78"/>
      <c r="AJ292" s="82" t="s">
        <v>113</v>
      </c>
      <c r="AK292" s="82">
        <v>12</v>
      </c>
      <c r="BB292" s="289" t="s">
        <v>82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hidden="1" customHeight="1" x14ac:dyDescent="0.25">
      <c r="A293" s="60" t="s">
        <v>407</v>
      </c>
      <c r="B293" s="60" t="s">
        <v>408</v>
      </c>
      <c r="C293" s="34">
        <v>4301136029</v>
      </c>
      <c r="D293" s="347">
        <v>4640242180410</v>
      </c>
      <c r="E293" s="348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80</v>
      </c>
      <c r="L293" s="35" t="s">
        <v>68</v>
      </c>
      <c r="M293" s="36" t="s">
        <v>69</v>
      </c>
      <c r="N293" s="36"/>
      <c r="O293" s="35">
        <v>180</v>
      </c>
      <c r="P293" s="3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70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404</v>
      </c>
      <c r="AG293" s="78"/>
      <c r="AJ293" s="82" t="s">
        <v>72</v>
      </c>
      <c r="AK293" s="82">
        <v>1</v>
      </c>
      <c r="BB293" s="291" t="s">
        <v>82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42"/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4"/>
      <c r="P294" s="355" t="s">
        <v>73</v>
      </c>
      <c r="Q294" s="350"/>
      <c r="R294" s="350"/>
      <c r="S294" s="350"/>
      <c r="T294" s="350"/>
      <c r="U294" s="350"/>
      <c r="V294" s="351"/>
      <c r="W294" s="40" t="s">
        <v>70</v>
      </c>
      <c r="X294" s="41">
        <f>IFERROR(SUM(X291:X293),"0")</f>
        <v>28</v>
      </c>
      <c r="Y294" s="41">
        <f>IFERROR(SUM(Y291:Y293),"0")</f>
        <v>28</v>
      </c>
      <c r="Z294" s="41">
        <f>IFERROR(IF(Z291="",0,Z291),"0")+IFERROR(IF(Z292="",0,Z292),"0")+IFERROR(IF(Z293="",0,Z293),"0")</f>
        <v>0.26207999999999998</v>
      </c>
      <c r="AA294" s="64"/>
      <c r="AB294" s="64"/>
      <c r="AC294" s="64"/>
    </row>
    <row r="295" spans="1:68" x14ac:dyDescent="0.2">
      <c r="A295" s="343"/>
      <c r="B295" s="343"/>
      <c r="C295" s="343"/>
      <c r="D295" s="343"/>
      <c r="E295" s="343"/>
      <c r="F295" s="343"/>
      <c r="G295" s="343"/>
      <c r="H295" s="343"/>
      <c r="I295" s="343"/>
      <c r="J295" s="343"/>
      <c r="K295" s="343"/>
      <c r="L295" s="343"/>
      <c r="M295" s="343"/>
      <c r="N295" s="343"/>
      <c r="O295" s="344"/>
      <c r="P295" s="355" t="s">
        <v>73</v>
      </c>
      <c r="Q295" s="350"/>
      <c r="R295" s="350"/>
      <c r="S295" s="350"/>
      <c r="T295" s="350"/>
      <c r="U295" s="350"/>
      <c r="V295" s="351"/>
      <c r="W295" s="40" t="s">
        <v>74</v>
      </c>
      <c r="X295" s="41">
        <f>IFERROR(SUMPRODUCT(X291:X293*H291:H293),"0")</f>
        <v>75.600000000000009</v>
      </c>
      <c r="Y295" s="41">
        <f>IFERROR(SUMPRODUCT(Y291:Y293*H291:H293),"0")</f>
        <v>75.600000000000009</v>
      </c>
      <c r="Z295" s="40"/>
      <c r="AA295" s="64"/>
      <c r="AB295" s="64"/>
      <c r="AC295" s="64"/>
    </row>
    <row r="296" spans="1:68" ht="14.25" hidden="1" customHeight="1" x14ac:dyDescent="0.25">
      <c r="A296" s="352" t="s">
        <v>135</v>
      </c>
      <c r="B296" s="343"/>
      <c r="C296" s="343"/>
      <c r="D296" s="343"/>
      <c r="E296" s="343"/>
      <c r="F296" s="343"/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  <c r="T296" s="343"/>
      <c r="U296" s="343"/>
      <c r="V296" s="343"/>
      <c r="W296" s="343"/>
      <c r="X296" s="343"/>
      <c r="Y296" s="343"/>
      <c r="Z296" s="343"/>
      <c r="AA296" s="63"/>
      <c r="AB296" s="63"/>
      <c r="AC296" s="63"/>
    </row>
    <row r="297" spans="1:68" ht="37.5" hidden="1" customHeight="1" x14ac:dyDescent="0.25">
      <c r="A297" s="60" t="s">
        <v>409</v>
      </c>
      <c r="B297" s="60" t="s">
        <v>410</v>
      </c>
      <c r="C297" s="34">
        <v>4301135504</v>
      </c>
      <c r="D297" s="347">
        <v>4640242181554</v>
      </c>
      <c r="E297" s="348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80</v>
      </c>
      <c r="L297" s="35" t="s">
        <v>68</v>
      </c>
      <c r="M297" s="36" t="s">
        <v>69</v>
      </c>
      <c r="N297" s="36"/>
      <c r="O297" s="35">
        <v>180</v>
      </c>
      <c r="P297" s="371" t="s">
        <v>411</v>
      </c>
      <c r="Q297" s="337"/>
      <c r="R297" s="337"/>
      <c r="S297" s="337"/>
      <c r="T297" s="338"/>
      <c r="U297" s="37"/>
      <c r="V297" s="37"/>
      <c r="W297" s="38" t="s">
        <v>70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412</v>
      </c>
      <c r="AG297" s="78"/>
      <c r="AJ297" s="82" t="s">
        <v>72</v>
      </c>
      <c r="AK297" s="82">
        <v>1</v>
      </c>
      <c r="BB297" s="293" t="s">
        <v>82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hidden="1" customHeight="1" x14ac:dyDescent="0.25">
      <c r="A298" s="60" t="s">
        <v>413</v>
      </c>
      <c r="B298" s="60" t="s">
        <v>414</v>
      </c>
      <c r="C298" s="34">
        <v>4301135394</v>
      </c>
      <c r="D298" s="347">
        <v>4640242181561</v>
      </c>
      <c r="E298" s="348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80</v>
      </c>
      <c r="L298" s="35" t="s">
        <v>112</v>
      </c>
      <c r="M298" s="36" t="s">
        <v>69</v>
      </c>
      <c r="N298" s="36"/>
      <c r="O298" s="35">
        <v>180</v>
      </c>
      <c r="P298" s="401" t="s">
        <v>415</v>
      </c>
      <c r="Q298" s="337"/>
      <c r="R298" s="337"/>
      <c r="S298" s="337"/>
      <c r="T298" s="338"/>
      <c r="U298" s="37"/>
      <c r="V298" s="37"/>
      <c r="W298" s="38" t="s">
        <v>70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416</v>
      </c>
      <c r="AG298" s="78"/>
      <c r="AJ298" s="82" t="s">
        <v>113</v>
      </c>
      <c r="AK298" s="82">
        <v>14</v>
      </c>
      <c r="BB298" s="295" t="s">
        <v>82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hidden="1" customHeight="1" x14ac:dyDescent="0.25">
      <c r="A299" s="60" t="s">
        <v>417</v>
      </c>
      <c r="B299" s="60" t="s">
        <v>418</v>
      </c>
      <c r="C299" s="34">
        <v>4301135374</v>
      </c>
      <c r="D299" s="347">
        <v>4640242181424</v>
      </c>
      <c r="E299" s="348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67</v>
      </c>
      <c r="L299" s="35" t="s">
        <v>68</v>
      </c>
      <c r="M299" s="36" t="s">
        <v>69</v>
      </c>
      <c r="N299" s="36"/>
      <c r="O299" s="35">
        <v>180</v>
      </c>
      <c r="P299" s="4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70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412</v>
      </c>
      <c r="AG299" s="78"/>
      <c r="AJ299" s="82" t="s">
        <v>72</v>
      </c>
      <c r="AK299" s="82">
        <v>1</v>
      </c>
      <c r="BB299" s="297" t="s">
        <v>82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419</v>
      </c>
      <c r="B300" s="60" t="s">
        <v>420</v>
      </c>
      <c r="C300" s="34">
        <v>4301135320</v>
      </c>
      <c r="D300" s="347">
        <v>4640242181592</v>
      </c>
      <c r="E300" s="348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80</v>
      </c>
      <c r="L300" s="35" t="s">
        <v>68</v>
      </c>
      <c r="M300" s="36" t="s">
        <v>69</v>
      </c>
      <c r="N300" s="36"/>
      <c r="O300" s="35">
        <v>180</v>
      </c>
      <c r="P300" s="551" t="s">
        <v>421</v>
      </c>
      <c r="Q300" s="337"/>
      <c r="R300" s="337"/>
      <c r="S300" s="337"/>
      <c r="T300" s="338"/>
      <c r="U300" s="37"/>
      <c r="V300" s="37"/>
      <c r="W300" s="38" t="s">
        <v>70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422</v>
      </c>
      <c r="AG300" s="78"/>
      <c r="AJ300" s="82" t="s">
        <v>72</v>
      </c>
      <c r="AK300" s="82">
        <v>1</v>
      </c>
      <c r="BB300" s="299" t="s">
        <v>82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423</v>
      </c>
      <c r="B301" s="60" t="s">
        <v>424</v>
      </c>
      <c r="C301" s="34">
        <v>4301135552</v>
      </c>
      <c r="D301" s="347">
        <v>4640242181431</v>
      </c>
      <c r="E301" s="348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451" t="s">
        <v>425</v>
      </c>
      <c r="Q301" s="337"/>
      <c r="R301" s="337"/>
      <c r="S301" s="337"/>
      <c r="T301" s="338"/>
      <c r="U301" s="37"/>
      <c r="V301" s="37"/>
      <c r="W301" s="38" t="s">
        <v>70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426</v>
      </c>
      <c r="AG301" s="78"/>
      <c r="AJ301" s="82" t="s">
        <v>72</v>
      </c>
      <c r="AK301" s="82">
        <v>1</v>
      </c>
      <c r="BB301" s="301" t="s">
        <v>82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427</v>
      </c>
      <c r="B302" s="60" t="s">
        <v>428</v>
      </c>
      <c r="C302" s="34">
        <v>4301135405</v>
      </c>
      <c r="D302" s="347">
        <v>4640242181523</v>
      </c>
      <c r="E302" s="348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80</v>
      </c>
      <c r="L302" s="35" t="s">
        <v>68</v>
      </c>
      <c r="M302" s="36" t="s">
        <v>69</v>
      </c>
      <c r="N302" s="36"/>
      <c r="O302" s="35">
        <v>180</v>
      </c>
      <c r="P302" s="5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70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416</v>
      </c>
      <c r="AG302" s="78"/>
      <c r="AJ302" s="82" t="s">
        <v>72</v>
      </c>
      <c r="AK302" s="82">
        <v>1</v>
      </c>
      <c r="BB302" s="303" t="s">
        <v>82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429</v>
      </c>
      <c r="B303" s="60" t="s">
        <v>430</v>
      </c>
      <c r="C303" s="34">
        <v>4301135404</v>
      </c>
      <c r="D303" s="347">
        <v>4640242181516</v>
      </c>
      <c r="E303" s="348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80</v>
      </c>
      <c r="L303" s="35" t="s">
        <v>68</v>
      </c>
      <c r="M303" s="36" t="s">
        <v>69</v>
      </c>
      <c r="N303" s="36"/>
      <c r="O303" s="35">
        <v>180</v>
      </c>
      <c r="P303" s="552" t="s">
        <v>431</v>
      </c>
      <c r="Q303" s="337"/>
      <c r="R303" s="337"/>
      <c r="S303" s="337"/>
      <c r="T303" s="338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426</v>
      </c>
      <c r="AG303" s="78"/>
      <c r="AJ303" s="82" t="s">
        <v>72</v>
      </c>
      <c r="AK303" s="82">
        <v>1</v>
      </c>
      <c r="BB303" s="305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432</v>
      </c>
      <c r="B304" s="60" t="s">
        <v>433</v>
      </c>
      <c r="C304" s="34">
        <v>4301135375</v>
      </c>
      <c r="D304" s="347">
        <v>4640242181486</v>
      </c>
      <c r="E304" s="348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80</v>
      </c>
      <c r="L304" s="35" t="s">
        <v>112</v>
      </c>
      <c r="M304" s="36" t="s">
        <v>69</v>
      </c>
      <c r="N304" s="36"/>
      <c r="O304" s="35">
        <v>180</v>
      </c>
      <c r="P304" s="45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70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412</v>
      </c>
      <c r="AG304" s="78"/>
      <c r="AJ304" s="82" t="s">
        <v>113</v>
      </c>
      <c r="AK304" s="82">
        <v>14</v>
      </c>
      <c r="BB304" s="307" t="s">
        <v>82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434</v>
      </c>
      <c r="B305" s="60" t="s">
        <v>435</v>
      </c>
      <c r="C305" s="34">
        <v>4301135402</v>
      </c>
      <c r="D305" s="347">
        <v>4640242181493</v>
      </c>
      <c r="E305" s="348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93" t="s">
        <v>436</v>
      </c>
      <c r="Q305" s="337"/>
      <c r="R305" s="337"/>
      <c r="S305" s="337"/>
      <c r="T305" s="338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412</v>
      </c>
      <c r="AG305" s="78"/>
      <c r="AJ305" s="82" t="s">
        <v>72</v>
      </c>
      <c r="AK305" s="82">
        <v>1</v>
      </c>
      <c r="BB305" s="309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437</v>
      </c>
      <c r="B306" s="60" t="s">
        <v>438</v>
      </c>
      <c r="C306" s="34">
        <v>4301135403</v>
      </c>
      <c r="D306" s="347">
        <v>4640242181509</v>
      </c>
      <c r="E306" s="348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80</v>
      </c>
      <c r="L306" s="35" t="s">
        <v>68</v>
      </c>
      <c r="M306" s="36" t="s">
        <v>69</v>
      </c>
      <c r="N306" s="36"/>
      <c r="O306" s="35">
        <v>180</v>
      </c>
      <c r="P306" s="49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70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412</v>
      </c>
      <c r="AG306" s="78"/>
      <c r="AJ306" s="82" t="s">
        <v>72</v>
      </c>
      <c r="AK306" s="82">
        <v>1</v>
      </c>
      <c r="BB306" s="311" t="s">
        <v>82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439</v>
      </c>
      <c r="B307" s="60" t="s">
        <v>440</v>
      </c>
      <c r="C307" s="34">
        <v>4301135304</v>
      </c>
      <c r="D307" s="347">
        <v>4640242181240</v>
      </c>
      <c r="E307" s="348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80</v>
      </c>
      <c r="L307" s="35" t="s">
        <v>68</v>
      </c>
      <c r="M307" s="36" t="s">
        <v>69</v>
      </c>
      <c r="N307" s="36"/>
      <c r="O307" s="35">
        <v>180</v>
      </c>
      <c r="P307" s="341" t="s">
        <v>441</v>
      </c>
      <c r="Q307" s="337"/>
      <c r="R307" s="337"/>
      <c r="S307" s="337"/>
      <c r="T307" s="338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412</v>
      </c>
      <c r="AG307" s="78"/>
      <c r="AJ307" s="82" t="s">
        <v>72</v>
      </c>
      <c r="AK307" s="82">
        <v>1</v>
      </c>
      <c r="BB307" s="313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442</v>
      </c>
      <c r="B308" s="60" t="s">
        <v>443</v>
      </c>
      <c r="C308" s="34">
        <v>4301135310</v>
      </c>
      <c r="D308" s="347">
        <v>4640242181318</v>
      </c>
      <c r="E308" s="348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80</v>
      </c>
      <c r="L308" s="35" t="s">
        <v>68</v>
      </c>
      <c r="M308" s="36" t="s">
        <v>69</v>
      </c>
      <c r="N308" s="36"/>
      <c r="O308" s="35">
        <v>180</v>
      </c>
      <c r="P308" s="487" t="s">
        <v>444</v>
      </c>
      <c r="Q308" s="337"/>
      <c r="R308" s="337"/>
      <c r="S308" s="337"/>
      <c r="T308" s="338"/>
      <c r="U308" s="37"/>
      <c r="V308" s="37"/>
      <c r="W308" s="38" t="s">
        <v>70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416</v>
      </c>
      <c r="AG308" s="78"/>
      <c r="AJ308" s="82" t="s">
        <v>72</v>
      </c>
      <c r="AK308" s="82">
        <v>1</v>
      </c>
      <c r="BB308" s="315" t="s">
        <v>82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445</v>
      </c>
      <c r="B309" s="60" t="s">
        <v>446</v>
      </c>
      <c r="C309" s="34">
        <v>4301135306</v>
      </c>
      <c r="D309" s="347">
        <v>4640242181387</v>
      </c>
      <c r="E309" s="348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146</v>
      </c>
      <c r="L309" s="35" t="s">
        <v>68</v>
      </c>
      <c r="M309" s="36" t="s">
        <v>69</v>
      </c>
      <c r="N309" s="36"/>
      <c r="O309" s="35">
        <v>180</v>
      </c>
      <c r="P309" s="484" t="s">
        <v>447</v>
      </c>
      <c r="Q309" s="337"/>
      <c r="R309" s="337"/>
      <c r="S309" s="337"/>
      <c r="T309" s="338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412</v>
      </c>
      <c r="AG309" s="78"/>
      <c r="AJ309" s="82" t="s">
        <v>72</v>
      </c>
      <c r="AK309" s="82">
        <v>1</v>
      </c>
      <c r="BB309" s="317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448</v>
      </c>
      <c r="B310" s="60" t="s">
        <v>449</v>
      </c>
      <c r="C310" s="34">
        <v>4301135305</v>
      </c>
      <c r="D310" s="347">
        <v>4640242181394</v>
      </c>
      <c r="E310" s="348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146</v>
      </c>
      <c r="L310" s="35" t="s">
        <v>68</v>
      </c>
      <c r="M310" s="36" t="s">
        <v>69</v>
      </c>
      <c r="N310" s="36"/>
      <c r="O310" s="35">
        <v>180</v>
      </c>
      <c r="P310" s="478" t="s">
        <v>450</v>
      </c>
      <c r="Q310" s="337"/>
      <c r="R310" s="337"/>
      <c r="S310" s="337"/>
      <c r="T310" s="338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412</v>
      </c>
      <c r="AG310" s="78"/>
      <c r="AJ310" s="82" t="s">
        <v>72</v>
      </c>
      <c r="AK310" s="82">
        <v>1</v>
      </c>
      <c r="BB310" s="319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451</v>
      </c>
      <c r="B311" s="60" t="s">
        <v>452</v>
      </c>
      <c r="C311" s="34">
        <v>4301135309</v>
      </c>
      <c r="D311" s="347">
        <v>4640242181332</v>
      </c>
      <c r="E311" s="348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146</v>
      </c>
      <c r="L311" s="35" t="s">
        <v>68</v>
      </c>
      <c r="M311" s="36" t="s">
        <v>69</v>
      </c>
      <c r="N311" s="36"/>
      <c r="O311" s="35">
        <v>180</v>
      </c>
      <c r="P311" s="474" t="s">
        <v>453</v>
      </c>
      <c r="Q311" s="337"/>
      <c r="R311" s="337"/>
      <c r="S311" s="337"/>
      <c r="T311" s="338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412</v>
      </c>
      <c r="AG311" s="78"/>
      <c r="AJ311" s="82" t="s">
        <v>72</v>
      </c>
      <c r="AK311" s="82">
        <v>1</v>
      </c>
      <c r="BB311" s="321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454</v>
      </c>
      <c r="B312" s="60" t="s">
        <v>455</v>
      </c>
      <c r="C312" s="34">
        <v>4301135308</v>
      </c>
      <c r="D312" s="347">
        <v>4640242181349</v>
      </c>
      <c r="E312" s="348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146</v>
      </c>
      <c r="L312" s="35" t="s">
        <v>68</v>
      </c>
      <c r="M312" s="36" t="s">
        <v>69</v>
      </c>
      <c r="N312" s="36"/>
      <c r="O312" s="35">
        <v>180</v>
      </c>
      <c r="P312" s="505" t="s">
        <v>456</v>
      </c>
      <c r="Q312" s="337"/>
      <c r="R312" s="337"/>
      <c r="S312" s="337"/>
      <c r="T312" s="338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412</v>
      </c>
      <c r="AG312" s="78"/>
      <c r="AJ312" s="82" t="s">
        <v>72</v>
      </c>
      <c r="AK312" s="82">
        <v>1</v>
      </c>
      <c r="BB312" s="323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457</v>
      </c>
      <c r="B313" s="60" t="s">
        <v>458</v>
      </c>
      <c r="C313" s="34">
        <v>4301135307</v>
      </c>
      <c r="D313" s="347">
        <v>4640242181370</v>
      </c>
      <c r="E313" s="348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146</v>
      </c>
      <c r="L313" s="35" t="s">
        <v>68</v>
      </c>
      <c r="M313" s="36" t="s">
        <v>69</v>
      </c>
      <c r="N313" s="36"/>
      <c r="O313" s="35">
        <v>180</v>
      </c>
      <c r="P313" s="336" t="s">
        <v>459</v>
      </c>
      <c r="Q313" s="337"/>
      <c r="R313" s="337"/>
      <c r="S313" s="337"/>
      <c r="T313" s="338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460</v>
      </c>
      <c r="AG313" s="78"/>
      <c r="AJ313" s="82" t="s">
        <v>72</v>
      </c>
      <c r="AK313" s="82">
        <v>1</v>
      </c>
      <c r="BB313" s="325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461</v>
      </c>
      <c r="B314" s="60" t="s">
        <v>462</v>
      </c>
      <c r="C314" s="34">
        <v>4301135318</v>
      </c>
      <c r="D314" s="347">
        <v>4607111037480</v>
      </c>
      <c r="E314" s="348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67</v>
      </c>
      <c r="L314" s="35" t="s">
        <v>68</v>
      </c>
      <c r="M314" s="36" t="s">
        <v>69</v>
      </c>
      <c r="N314" s="36"/>
      <c r="O314" s="35">
        <v>180</v>
      </c>
      <c r="P314" s="442" t="s">
        <v>463</v>
      </c>
      <c r="Q314" s="337"/>
      <c r="R314" s="337"/>
      <c r="S314" s="337"/>
      <c r="T314" s="338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464</v>
      </c>
      <c r="AG314" s="78"/>
      <c r="AJ314" s="82" t="s">
        <v>72</v>
      </c>
      <c r="AK314" s="82">
        <v>1</v>
      </c>
      <c r="BB314" s="327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465</v>
      </c>
      <c r="B315" s="60" t="s">
        <v>466</v>
      </c>
      <c r="C315" s="34">
        <v>4301135319</v>
      </c>
      <c r="D315" s="347">
        <v>4607111037473</v>
      </c>
      <c r="E315" s="348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67</v>
      </c>
      <c r="L315" s="35" t="s">
        <v>68</v>
      </c>
      <c r="M315" s="36" t="s">
        <v>69</v>
      </c>
      <c r="N315" s="36"/>
      <c r="O315" s="35">
        <v>180</v>
      </c>
      <c r="P315" s="548" t="s">
        <v>467</v>
      </c>
      <c r="Q315" s="337"/>
      <c r="R315" s="337"/>
      <c r="S315" s="337"/>
      <c r="T315" s="338"/>
      <c r="U315" s="37"/>
      <c r="V315" s="37"/>
      <c r="W315" s="38" t="s">
        <v>70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468</v>
      </c>
      <c r="AG315" s="78"/>
      <c r="AJ315" s="82" t="s">
        <v>72</v>
      </c>
      <c r="AK315" s="82">
        <v>1</v>
      </c>
      <c r="BB315" s="329" t="s">
        <v>82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469</v>
      </c>
      <c r="B316" s="60" t="s">
        <v>470</v>
      </c>
      <c r="C316" s="34">
        <v>4301135198</v>
      </c>
      <c r="D316" s="347">
        <v>4640242180663</v>
      </c>
      <c r="E316" s="348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67</v>
      </c>
      <c r="L316" s="35" t="s">
        <v>68</v>
      </c>
      <c r="M316" s="36" t="s">
        <v>69</v>
      </c>
      <c r="N316" s="36"/>
      <c r="O316" s="35">
        <v>180</v>
      </c>
      <c r="P316" s="532" t="s">
        <v>471</v>
      </c>
      <c r="Q316" s="337"/>
      <c r="R316" s="337"/>
      <c r="S316" s="337"/>
      <c r="T316" s="338"/>
      <c r="U316" s="37"/>
      <c r="V316" s="37"/>
      <c r="W316" s="38" t="s">
        <v>70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472</v>
      </c>
      <c r="AG316" s="78"/>
      <c r="AJ316" s="82" t="s">
        <v>72</v>
      </c>
      <c r="AK316" s="82">
        <v>1</v>
      </c>
      <c r="BB316" s="331" t="s">
        <v>82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473</v>
      </c>
      <c r="B317" s="60" t="s">
        <v>474</v>
      </c>
      <c r="C317" s="34">
        <v>4301135723</v>
      </c>
      <c r="D317" s="347">
        <v>4640242181783</v>
      </c>
      <c r="E317" s="348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80</v>
      </c>
      <c r="L317" s="35" t="s">
        <v>68</v>
      </c>
      <c r="M317" s="36" t="s">
        <v>69</v>
      </c>
      <c r="N317" s="36"/>
      <c r="O317" s="35">
        <v>180</v>
      </c>
      <c r="P317" s="394" t="s">
        <v>475</v>
      </c>
      <c r="Q317" s="337"/>
      <c r="R317" s="337"/>
      <c r="S317" s="337"/>
      <c r="T317" s="338"/>
      <c r="U317" s="37"/>
      <c r="V317" s="37"/>
      <c r="W317" s="38" t="s">
        <v>70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476</v>
      </c>
      <c r="AG317" s="78"/>
      <c r="AJ317" s="82" t="s">
        <v>72</v>
      </c>
      <c r="AK317" s="82">
        <v>1</v>
      </c>
      <c r="BB317" s="333" t="s">
        <v>82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idden="1" x14ac:dyDescent="0.2">
      <c r="A318" s="342"/>
      <c r="B318" s="343"/>
      <c r="C318" s="343"/>
      <c r="D318" s="343"/>
      <c r="E318" s="343"/>
      <c r="F318" s="343"/>
      <c r="G318" s="343"/>
      <c r="H318" s="343"/>
      <c r="I318" s="343"/>
      <c r="J318" s="343"/>
      <c r="K318" s="343"/>
      <c r="L318" s="343"/>
      <c r="M318" s="343"/>
      <c r="N318" s="343"/>
      <c r="O318" s="344"/>
      <c r="P318" s="355" t="s">
        <v>73</v>
      </c>
      <c r="Q318" s="350"/>
      <c r="R318" s="350"/>
      <c r="S318" s="350"/>
      <c r="T318" s="350"/>
      <c r="U318" s="350"/>
      <c r="V318" s="351"/>
      <c r="W318" s="40" t="s">
        <v>70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343"/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4"/>
      <c r="P319" s="355" t="s">
        <v>73</v>
      </c>
      <c r="Q319" s="350"/>
      <c r="R319" s="350"/>
      <c r="S319" s="350"/>
      <c r="T319" s="350"/>
      <c r="U319" s="350"/>
      <c r="V319" s="351"/>
      <c r="W319" s="40" t="s">
        <v>74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hidden="1" customHeight="1" x14ac:dyDescent="0.25">
      <c r="A320" s="346" t="s">
        <v>477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343"/>
      <c r="Y320" s="343"/>
      <c r="Z320" s="343"/>
      <c r="AA320" s="62"/>
      <c r="AB320" s="62"/>
      <c r="AC320" s="62"/>
    </row>
    <row r="321" spans="1:68" ht="14.25" hidden="1" customHeight="1" x14ac:dyDescent="0.25">
      <c r="A321" s="352" t="s">
        <v>135</v>
      </c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343"/>
      <c r="Z321" s="343"/>
      <c r="AA321" s="63"/>
      <c r="AB321" s="63"/>
      <c r="AC321" s="63"/>
    </row>
    <row r="322" spans="1:68" ht="27" hidden="1" customHeight="1" x14ac:dyDescent="0.25">
      <c r="A322" s="60" t="s">
        <v>478</v>
      </c>
      <c r="B322" s="60" t="s">
        <v>479</v>
      </c>
      <c r="C322" s="34">
        <v>4301135268</v>
      </c>
      <c r="D322" s="347">
        <v>4640242181134</v>
      </c>
      <c r="E322" s="348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67</v>
      </c>
      <c r="L322" s="35" t="s">
        <v>68</v>
      </c>
      <c r="M322" s="36" t="s">
        <v>69</v>
      </c>
      <c r="N322" s="36"/>
      <c r="O322" s="35">
        <v>180</v>
      </c>
      <c r="P322" s="494" t="s">
        <v>480</v>
      </c>
      <c r="Q322" s="337"/>
      <c r="R322" s="337"/>
      <c r="S322" s="337"/>
      <c r="T322" s="338"/>
      <c r="U322" s="37"/>
      <c r="V322" s="37"/>
      <c r="W322" s="38" t="s">
        <v>70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481</v>
      </c>
      <c r="AG322" s="78"/>
      <c r="AJ322" s="82" t="s">
        <v>72</v>
      </c>
      <c r="AK322" s="82">
        <v>1</v>
      </c>
      <c r="BB322" s="335" t="s">
        <v>82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42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44"/>
      <c r="P323" s="355" t="s">
        <v>73</v>
      </c>
      <c r="Q323" s="350"/>
      <c r="R323" s="350"/>
      <c r="S323" s="350"/>
      <c r="T323" s="350"/>
      <c r="U323" s="350"/>
      <c r="V323" s="351"/>
      <c r="W323" s="40" t="s">
        <v>70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3"/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4"/>
      <c r="P324" s="355" t="s">
        <v>73</v>
      </c>
      <c r="Q324" s="350"/>
      <c r="R324" s="350"/>
      <c r="S324" s="350"/>
      <c r="T324" s="350"/>
      <c r="U324" s="350"/>
      <c r="V324" s="351"/>
      <c r="W324" s="40" t="s">
        <v>74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92"/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93"/>
      <c r="P325" s="425" t="s">
        <v>482</v>
      </c>
      <c r="Q325" s="426"/>
      <c r="R325" s="426"/>
      <c r="S325" s="426"/>
      <c r="T325" s="426"/>
      <c r="U325" s="426"/>
      <c r="V325" s="367"/>
      <c r="W325" s="40" t="s">
        <v>74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1833.48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1833.48</v>
      </c>
      <c r="Z325" s="40"/>
      <c r="AA325" s="64"/>
      <c r="AB325" s="64"/>
      <c r="AC325" s="64"/>
    </row>
    <row r="326" spans="1:68" x14ac:dyDescent="0.2">
      <c r="A326" s="343"/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93"/>
      <c r="P326" s="425" t="s">
        <v>483</v>
      </c>
      <c r="Q326" s="426"/>
      <c r="R326" s="426"/>
      <c r="S326" s="426"/>
      <c r="T326" s="426"/>
      <c r="U326" s="426"/>
      <c r="V326" s="367"/>
      <c r="W326" s="40" t="s">
        <v>74</v>
      </c>
      <c r="X326" s="41">
        <f>IFERROR(SUM(BM22:BM322),"0")</f>
        <v>2121.9492</v>
      </c>
      <c r="Y326" s="41">
        <f>IFERROR(SUM(BN22:BN322),"0")</f>
        <v>2121.9492</v>
      </c>
      <c r="Z326" s="40"/>
      <c r="AA326" s="64"/>
      <c r="AB326" s="64"/>
      <c r="AC326" s="64"/>
    </row>
    <row r="327" spans="1:68" x14ac:dyDescent="0.2">
      <c r="A327" s="343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93"/>
      <c r="P327" s="425" t="s">
        <v>484</v>
      </c>
      <c r="Q327" s="426"/>
      <c r="R327" s="426"/>
      <c r="S327" s="426"/>
      <c r="T327" s="426"/>
      <c r="U327" s="426"/>
      <c r="V327" s="367"/>
      <c r="W327" s="40" t="s">
        <v>485</v>
      </c>
      <c r="X327" s="42">
        <f>ROUNDUP(SUM(BO22:BO322),0)</f>
        <v>7</v>
      </c>
      <c r="Y327" s="42">
        <f>ROUNDUP(SUM(BP22:BP322),0)</f>
        <v>7</v>
      </c>
      <c r="Z327" s="40"/>
      <c r="AA327" s="64"/>
      <c r="AB327" s="64"/>
      <c r="AC327" s="64"/>
    </row>
    <row r="328" spans="1:68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93"/>
      <c r="P328" s="425" t="s">
        <v>486</v>
      </c>
      <c r="Q328" s="426"/>
      <c r="R328" s="426"/>
      <c r="S328" s="426"/>
      <c r="T328" s="426"/>
      <c r="U328" s="426"/>
      <c r="V328" s="367"/>
      <c r="W328" s="40" t="s">
        <v>74</v>
      </c>
      <c r="X328" s="41">
        <f>GrossWeightTotal+PalletQtyTotal*25</f>
        <v>2296.9492</v>
      </c>
      <c r="Y328" s="41">
        <f>GrossWeightTotalR+PalletQtyTotalR*25</f>
        <v>2296.9492</v>
      </c>
      <c r="Z328" s="40"/>
      <c r="AA328" s="64"/>
      <c r="AB328" s="64"/>
      <c r="AC328" s="64"/>
    </row>
    <row r="329" spans="1:68" x14ac:dyDescent="0.2">
      <c r="A329" s="343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393"/>
      <c r="P329" s="425" t="s">
        <v>487</v>
      </c>
      <c r="Q329" s="426"/>
      <c r="R329" s="426"/>
      <c r="S329" s="426"/>
      <c r="T329" s="426"/>
      <c r="U329" s="426"/>
      <c r="V329" s="367"/>
      <c r="W329" s="40" t="s">
        <v>485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566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566</v>
      </c>
      <c r="Z329" s="40"/>
      <c r="AA329" s="64"/>
      <c r="AB329" s="64"/>
      <c r="AC329" s="64"/>
    </row>
    <row r="330" spans="1:68" ht="14.25" hidden="1" customHeight="1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393"/>
      <c r="P330" s="425" t="s">
        <v>488</v>
      </c>
      <c r="Q330" s="426"/>
      <c r="R330" s="426"/>
      <c r="S330" s="426"/>
      <c r="T330" s="426"/>
      <c r="U330" s="426"/>
      <c r="V330" s="367"/>
      <c r="W330" s="43" t="s">
        <v>489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8.35792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490</v>
      </c>
      <c r="B332" s="83" t="s">
        <v>63</v>
      </c>
      <c r="C332" s="384" t="s">
        <v>75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503"/>
      <c r="U332" s="384" t="s">
        <v>246</v>
      </c>
      <c r="V332" s="503"/>
      <c r="W332" s="83" t="s">
        <v>272</v>
      </c>
      <c r="X332" s="384" t="s">
        <v>291</v>
      </c>
      <c r="Y332" s="502"/>
      <c r="Z332" s="502"/>
      <c r="AA332" s="502"/>
      <c r="AB332" s="502"/>
      <c r="AC332" s="502"/>
      <c r="AD332" s="503"/>
      <c r="AE332" s="83" t="s">
        <v>361</v>
      </c>
      <c r="AF332" s="83" t="s">
        <v>366</v>
      </c>
      <c r="AG332" s="83" t="s">
        <v>373</v>
      </c>
      <c r="AH332" s="384" t="s">
        <v>247</v>
      </c>
      <c r="AI332" s="503"/>
    </row>
    <row r="333" spans="1:68" ht="14.25" customHeight="1" thickTop="1" x14ac:dyDescent="0.2">
      <c r="A333" s="396" t="s">
        <v>491</v>
      </c>
      <c r="B333" s="384" t="s">
        <v>63</v>
      </c>
      <c r="C333" s="384" t="s">
        <v>76</v>
      </c>
      <c r="D333" s="384" t="s">
        <v>87</v>
      </c>
      <c r="E333" s="384" t="s">
        <v>97</v>
      </c>
      <c r="F333" s="384" t="s">
        <v>118</v>
      </c>
      <c r="G333" s="384" t="s">
        <v>143</v>
      </c>
      <c r="H333" s="384" t="s">
        <v>150</v>
      </c>
      <c r="I333" s="384" t="s">
        <v>154</v>
      </c>
      <c r="J333" s="384" t="s">
        <v>162</v>
      </c>
      <c r="K333" s="384" t="s">
        <v>180</v>
      </c>
      <c r="L333" s="384" t="s">
        <v>189</v>
      </c>
      <c r="M333" s="384" t="s">
        <v>208</v>
      </c>
      <c r="N333" s="1"/>
      <c r="O333" s="384" t="s">
        <v>214</v>
      </c>
      <c r="P333" s="384" t="s">
        <v>221</v>
      </c>
      <c r="Q333" s="384" t="s">
        <v>227</v>
      </c>
      <c r="R333" s="384" t="s">
        <v>231</v>
      </c>
      <c r="S333" s="384" t="s">
        <v>234</v>
      </c>
      <c r="T333" s="384" t="s">
        <v>242</v>
      </c>
      <c r="U333" s="384" t="s">
        <v>247</v>
      </c>
      <c r="V333" s="384" t="s">
        <v>251</v>
      </c>
      <c r="W333" s="384" t="s">
        <v>273</v>
      </c>
      <c r="X333" s="384" t="s">
        <v>292</v>
      </c>
      <c r="Y333" s="384" t="s">
        <v>304</v>
      </c>
      <c r="Z333" s="384" t="s">
        <v>314</v>
      </c>
      <c r="AA333" s="384" t="s">
        <v>329</v>
      </c>
      <c r="AB333" s="384" t="s">
        <v>340</v>
      </c>
      <c r="AC333" s="384" t="s">
        <v>351</v>
      </c>
      <c r="AD333" s="384" t="s">
        <v>355</v>
      </c>
      <c r="AE333" s="384" t="s">
        <v>362</v>
      </c>
      <c r="AF333" s="384" t="s">
        <v>367</v>
      </c>
      <c r="AG333" s="384" t="s">
        <v>374</v>
      </c>
      <c r="AH333" s="384" t="s">
        <v>247</v>
      </c>
      <c r="AI333" s="384" t="s">
        <v>477</v>
      </c>
    </row>
    <row r="334" spans="1:68" ht="13.5" customHeight="1" thickBot="1" x14ac:dyDescent="0.25">
      <c r="A334" s="397"/>
      <c r="B334" s="385"/>
      <c r="C334" s="385"/>
      <c r="D334" s="385"/>
      <c r="E334" s="385"/>
      <c r="F334" s="385"/>
      <c r="G334" s="385"/>
      <c r="H334" s="385"/>
      <c r="I334" s="385"/>
      <c r="J334" s="385"/>
      <c r="K334" s="385"/>
      <c r="L334" s="385"/>
      <c r="M334" s="385"/>
      <c r="N334" s="1"/>
      <c r="O334" s="385"/>
      <c r="P334" s="385"/>
      <c r="Q334" s="385"/>
      <c r="R334" s="385"/>
      <c r="S334" s="385"/>
      <c r="T334" s="385"/>
      <c r="U334" s="385"/>
      <c r="V334" s="385"/>
      <c r="W334" s="385"/>
      <c r="X334" s="385"/>
      <c r="Y334" s="385"/>
      <c r="Z334" s="385"/>
      <c r="AA334" s="385"/>
      <c r="AB334" s="385"/>
      <c r="AC334" s="385"/>
      <c r="AD334" s="385"/>
      <c r="AE334" s="385"/>
      <c r="AF334" s="385"/>
      <c r="AG334" s="385"/>
      <c r="AH334" s="385"/>
      <c r="AI334" s="385"/>
    </row>
    <row r="335" spans="1:68" ht="18" customHeight="1" thickTop="1" thickBot="1" x14ac:dyDescent="0.25">
      <c r="A335" s="44" t="s">
        <v>492</v>
      </c>
      <c r="B335" s="50">
        <f>IFERROR(X22*H22,"0")</f>
        <v>0</v>
      </c>
      <c r="C335" s="50">
        <f>IFERROR(X28*H28,"0")+IFERROR(X29*H29,"0")+IFERROR(X30*H30,"0")</f>
        <v>84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48.6</v>
      </c>
      <c r="H335" s="50">
        <f>IFERROR(X84*H84,"0")</f>
        <v>0</v>
      </c>
      <c r="I335" s="50">
        <f>IFERROR(X89*H89,"0")+IFERROR(X90*H90,"0")</f>
        <v>100.8</v>
      </c>
      <c r="J335" s="50">
        <f>IFERROR(X95*H95,"0")+IFERROR(X96*H96,"0")+IFERROR(X97*H97,"0")+IFERROR(X98*H98,"0")+IFERROR(X99*H99,"0")+IFERROR(X100*H100,"0")</f>
        <v>0</v>
      </c>
      <c r="K335" s="50">
        <f>IFERROR(X105*H105,"0")+IFERROR(X106*H106,"0")+IFERROR(X107*H107,"0")</f>
        <v>104.16</v>
      </c>
      <c r="L335" s="50">
        <f>IFERROR(X112*H112,"0")+IFERROR(X113*H113,"0")+IFERROR(X114*H114,"0")+IFERROR(X115*H115,"0")+IFERROR(X116*H116,"0")+IFERROR(X117*H117,"0")+IFERROR(X121*H121,"0")</f>
        <v>556.32000000000005</v>
      </c>
      <c r="M335" s="50">
        <f>IFERROR(X126*H126,"0")+IFERROR(X127*H127,"0")</f>
        <v>588</v>
      </c>
      <c r="N335" s="1"/>
      <c r="O335" s="50">
        <f>IFERROR(X132*H132,"0")+IFERROR(X133*H133,"0")</f>
        <v>0</v>
      </c>
      <c r="P335" s="50">
        <f>IFERROR(X138*H138,"0")+IFERROR(X139*H139,"0")</f>
        <v>0</v>
      </c>
      <c r="Q335" s="50">
        <f>IFERROR(X144*H144,"0")</f>
        <v>42</v>
      </c>
      <c r="R335" s="50">
        <f>IFERROR(X149*H149,"0")</f>
        <v>75.600000000000009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126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108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493</v>
      </c>
      <c r="B337" s="67" t="s">
        <v>494</v>
      </c>
      <c r="C337" s="67" t="s">
        <v>495</v>
      </c>
    </row>
    <row r="338" spans="1:3" x14ac:dyDescent="0.2">
      <c r="A338" s="68">
        <f>SUMPRODUCT(--(BB:BB="ЗПФ"),--(W:W="кор"),H:H,Y:Y)+SUMPRODUCT(--(BB:BB="ЗПФ"),--(W:W="кг"),Y:Y)</f>
        <v>531</v>
      </c>
      <c r="B338" s="69">
        <f>SUMPRODUCT(--(BB:BB="ПГП"),--(W:W="кор"),H:H,Y:Y)+SUMPRODUCT(--(BB:BB="ПГП"),--(W:W="кг"),Y:Y)</f>
        <v>1302.48</v>
      </c>
      <c r="C338" s="69">
        <f>SUMPRODUCT(--(BB:BB="КИЗ"),--(W:W="кор"),H:H,Y:Y)+SUMPRODUCT(--(BB:BB="КИЗ"),--(W:W="кг"),Y:Y)</f>
        <v>0</v>
      </c>
    </row>
  </sheetData>
  <sheetProtection algorithmName="SHA-512" hashValue="q0Hoquy+y7cDKK9euh4ug2c4M+Urb0M/tjrhGEEucFMsmeGGF0ECmcqM8xetfrUT9qPS1NNX4B3oUgwZDVHkCg==" saltValue="kap1zwIlqQMSKZHySw367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33,48"/>
        <filter val="100,80"/>
        <filter val="104,16"/>
        <filter val="12,00"/>
        <filter val="126,00"/>
        <filter val="14,00"/>
        <filter val="18,00"/>
        <filter val="196,00"/>
        <filter val="2 121,95"/>
        <filter val="2 296,95"/>
        <filter val="24,00"/>
        <filter val="28,00"/>
        <filter val="32,40"/>
        <filter val="36,00"/>
        <filter val="38,00"/>
        <filter val="42,00"/>
        <filter val="48,60"/>
        <filter val="482,40"/>
        <filter val="56,00"/>
        <filter val="566,00"/>
        <filter val="588,00"/>
        <filter val="7"/>
        <filter val="72,00"/>
        <filter val="73,92"/>
        <filter val="75,60"/>
        <filter val="84,00"/>
        <filter val="98,00"/>
      </filters>
    </filterColumn>
    <filterColumn colId="29" showButton="0"/>
    <filterColumn colId="30" showButton="0"/>
  </autoFilter>
  <mergeCells count="589"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15:T315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A34:Z34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X332:AD332"/>
    <mergeCell ref="D306:E306"/>
    <mergeCell ref="P295:V295"/>
    <mergeCell ref="P312:T312"/>
    <mergeCell ref="D322:E322"/>
    <mergeCell ref="A290:Z290"/>
    <mergeCell ref="AA333:AA334"/>
    <mergeCell ref="P333:P334"/>
    <mergeCell ref="P302:T302"/>
    <mergeCell ref="R333:R334"/>
    <mergeCell ref="Y333:Y334"/>
    <mergeCell ref="P325:V325"/>
    <mergeCell ref="P327:V327"/>
    <mergeCell ref="X333:X334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AF333:AF334"/>
    <mergeCell ref="P187:T187"/>
    <mergeCell ref="AH333:AH334"/>
    <mergeCell ref="P223:T223"/>
    <mergeCell ref="P201:V201"/>
    <mergeCell ref="P176:V176"/>
    <mergeCell ref="P287:T287"/>
    <mergeCell ref="A120:Z120"/>
    <mergeCell ref="D235:E235"/>
    <mergeCell ref="A239:Z239"/>
    <mergeCell ref="P267:V267"/>
    <mergeCell ref="A159:Z159"/>
    <mergeCell ref="P78:T78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D276:E276"/>
    <mergeCell ref="D105:E105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38:O39"/>
    <mergeCell ref="D96:E96"/>
    <mergeCell ref="A201:O202"/>
    <mergeCell ref="D160:E160"/>
    <mergeCell ref="I17:I18"/>
    <mergeCell ref="D72:E72"/>
    <mergeCell ref="D260:E260"/>
    <mergeCell ref="P205:T205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V6:W9"/>
    <mergeCell ref="D199:E199"/>
    <mergeCell ref="D186:E186"/>
    <mergeCell ref="A226:O227"/>
    <mergeCell ref="D217:E217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P84:T84"/>
    <mergeCell ref="P222:T222"/>
    <mergeCell ref="D187:E187"/>
    <mergeCell ref="P144:T144"/>
    <mergeCell ref="D174:E174"/>
    <mergeCell ref="A83:Z83"/>
    <mergeCell ref="P132:T132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2:T22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268:V268"/>
    <mergeCell ref="A93:Z93"/>
    <mergeCell ref="Q13:R13"/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6 X54 X58 X62 X66:X67 X71:X73 X84 X89:X90 X95 X97:X99 X106 X112 X121 X132:X133 X144 X149 X154:X155 X160 X166 X171:X172 X174 X178:X179 X185:X187 X191 X197:X200 X206:X207 X214:X216 X230 X234:X236 X241 X246:X247 X253 X260 X266 X270 X276:X278 X287 X293 X297 X299:X303 X305:X317 X322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:X49 X78:X79 X105 X113:X114 X116:X117 X138:X139 X173 X205 X212:X213 X217 X222:X225 X259 X282 X286 X291:X292 X298 X304" xr:uid="{00000000-0002-0000-0000-000012000000}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00 X107 X115 X126:X127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1" t="s">
        <v>497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498</v>
      </c>
      <c r="D6" s="51" t="s">
        <v>499</v>
      </c>
      <c r="E6" s="51"/>
    </row>
    <row r="8" spans="2:8" x14ac:dyDescent="0.2">
      <c r="B8" s="51" t="s">
        <v>19</v>
      </c>
      <c r="C8" s="51" t="s">
        <v>498</v>
      </c>
      <c r="D8" s="51"/>
      <c r="E8" s="51"/>
    </row>
    <row r="10" spans="2:8" x14ac:dyDescent="0.2">
      <c r="B10" s="51" t="s">
        <v>500</v>
      </c>
      <c r="C10" s="51"/>
      <c r="D10" s="51"/>
      <c r="E10" s="51"/>
    </row>
    <row r="11" spans="2:8" x14ac:dyDescent="0.2">
      <c r="B11" s="51" t="s">
        <v>501</v>
      </c>
      <c r="C11" s="51"/>
      <c r="D11" s="51"/>
      <c r="E11" s="51"/>
    </row>
    <row r="12" spans="2:8" x14ac:dyDescent="0.2">
      <c r="B12" s="51" t="s">
        <v>502</v>
      </c>
      <c r="C12" s="51"/>
      <c r="D12" s="51"/>
      <c r="E12" s="51"/>
    </row>
    <row r="13" spans="2:8" x14ac:dyDescent="0.2">
      <c r="B13" s="51" t="s">
        <v>503</v>
      </c>
      <c r="C13" s="51"/>
      <c r="D13" s="51"/>
      <c r="E13" s="51"/>
    </row>
    <row r="14" spans="2:8" x14ac:dyDescent="0.2">
      <c r="B14" s="51" t="s">
        <v>504</v>
      </c>
      <c r="C14" s="51"/>
      <c r="D14" s="51"/>
      <c r="E14" s="51"/>
    </row>
    <row r="15" spans="2:8" x14ac:dyDescent="0.2">
      <c r="B15" s="51" t="s">
        <v>505</v>
      </c>
      <c r="C15" s="51"/>
      <c r="D15" s="51"/>
      <c r="E15" s="51"/>
    </row>
    <row r="16" spans="2:8" x14ac:dyDescent="0.2">
      <c r="B16" s="51" t="s">
        <v>506</v>
      </c>
      <c r="C16" s="51"/>
      <c r="D16" s="51"/>
      <c r="E16" s="51"/>
    </row>
    <row r="17" spans="2:5" x14ac:dyDescent="0.2">
      <c r="B17" s="51" t="s">
        <v>507</v>
      </c>
      <c r="C17" s="51"/>
      <c r="D17" s="51"/>
      <c r="E17" s="51"/>
    </row>
    <row r="18" spans="2:5" x14ac:dyDescent="0.2">
      <c r="B18" s="51" t="s">
        <v>508</v>
      </c>
      <c r="C18" s="51"/>
      <c r="D18" s="51"/>
      <c r="E18" s="51"/>
    </row>
    <row r="19" spans="2:5" x14ac:dyDescent="0.2">
      <c r="B19" s="51" t="s">
        <v>509</v>
      </c>
      <c r="C19" s="51"/>
      <c r="D19" s="51"/>
      <c r="E19" s="51"/>
    </row>
    <row r="20" spans="2:5" x14ac:dyDescent="0.2">
      <c r="B20" s="51" t="s">
        <v>510</v>
      </c>
      <c r="C20" s="51"/>
      <c r="D20" s="51"/>
      <c r="E20" s="51"/>
    </row>
  </sheetData>
  <sheetProtection algorithmName="SHA-512" hashValue="JopUjnS/919wz94ie5YtK03VS3Out5++IH6mte8dIeIeORR0tHtiLU7SFQnBsgj5OrN2gY/9eLrGcm4CHdIR6Q==" saltValue="SOw9tqUcnAnAfH8YwWos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2025-05-16T09:58:41Z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