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03C2EF-1205-49F3-848C-847E0400698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BP550" i="1" s="1"/>
  <c r="Y548" i="1"/>
  <c r="X548" i="1"/>
  <c r="X547" i="1"/>
  <c r="BP546" i="1"/>
  <c r="BO546" i="1"/>
  <c r="BM546" i="1"/>
  <c r="Y546" i="1"/>
  <c r="Y547" i="1" s="1"/>
  <c r="X544" i="1"/>
  <c r="X543" i="1"/>
  <c r="BO542" i="1"/>
  <c r="BM542" i="1"/>
  <c r="Y542" i="1"/>
  <c r="X539" i="1"/>
  <c r="X538" i="1"/>
  <c r="BP537" i="1"/>
  <c r="BO537" i="1"/>
  <c r="BM537" i="1"/>
  <c r="Y537" i="1"/>
  <c r="Z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X532" i="1"/>
  <c r="X531" i="1"/>
  <c r="BO530" i="1"/>
  <c r="BM530" i="1"/>
  <c r="Y530" i="1"/>
  <c r="BN530" i="1" s="1"/>
  <c r="BO529" i="1"/>
  <c r="BM529" i="1"/>
  <c r="Y529" i="1"/>
  <c r="X527" i="1"/>
  <c r="X526" i="1"/>
  <c r="BO525" i="1"/>
  <c r="BN525" i="1"/>
  <c r="BM525" i="1"/>
  <c r="Y525" i="1"/>
  <c r="Z525" i="1" s="1"/>
  <c r="BO524" i="1"/>
  <c r="BM524" i="1"/>
  <c r="Y524" i="1"/>
  <c r="Y526" i="1" s="1"/>
  <c r="X522" i="1"/>
  <c r="X521" i="1"/>
  <c r="BO520" i="1"/>
  <c r="BM520" i="1"/>
  <c r="Y520" i="1"/>
  <c r="Z520" i="1" s="1"/>
  <c r="BO519" i="1"/>
  <c r="BM519" i="1"/>
  <c r="Y519" i="1"/>
  <c r="BN519" i="1" s="1"/>
  <c r="BO518" i="1"/>
  <c r="BM518" i="1"/>
  <c r="Y518" i="1"/>
  <c r="BP518" i="1" s="1"/>
  <c r="BO517" i="1"/>
  <c r="BM517" i="1"/>
  <c r="Y517" i="1"/>
  <c r="BN517" i="1" s="1"/>
  <c r="X515" i="1"/>
  <c r="X514" i="1"/>
  <c r="BO513" i="1"/>
  <c r="BM513" i="1"/>
  <c r="Y513" i="1"/>
  <c r="BP513" i="1" s="1"/>
  <c r="BO512" i="1"/>
  <c r="BM512" i="1"/>
  <c r="Y512" i="1"/>
  <c r="BP512" i="1" s="1"/>
  <c r="BO511" i="1"/>
  <c r="BM511" i="1"/>
  <c r="Y511" i="1"/>
  <c r="BN511" i="1" s="1"/>
  <c r="X507" i="1"/>
  <c r="X506" i="1"/>
  <c r="BO505" i="1"/>
  <c r="BM505" i="1"/>
  <c r="Y505" i="1"/>
  <c r="Y507" i="1" s="1"/>
  <c r="P505" i="1"/>
  <c r="BP504" i="1"/>
  <c r="BO504" i="1"/>
  <c r="BM504" i="1"/>
  <c r="Y504" i="1"/>
  <c r="BN504" i="1" s="1"/>
  <c r="P504" i="1"/>
  <c r="X502" i="1"/>
  <c r="X501" i="1"/>
  <c r="BO500" i="1"/>
  <c r="BM500" i="1"/>
  <c r="Y500" i="1"/>
  <c r="BP500" i="1" s="1"/>
  <c r="P500" i="1"/>
  <c r="BO499" i="1"/>
  <c r="BM499" i="1"/>
  <c r="Y499" i="1"/>
  <c r="BN499" i="1" s="1"/>
  <c r="P499" i="1"/>
  <c r="BO498" i="1"/>
  <c r="BM498" i="1"/>
  <c r="Z498" i="1"/>
  <c r="Y498" i="1"/>
  <c r="BN498" i="1" s="1"/>
  <c r="P498" i="1"/>
  <c r="X496" i="1"/>
  <c r="X495" i="1"/>
  <c r="BO494" i="1"/>
  <c r="BM494" i="1"/>
  <c r="Y494" i="1"/>
  <c r="Z494" i="1" s="1"/>
  <c r="P494" i="1"/>
  <c r="BO493" i="1"/>
  <c r="BM493" i="1"/>
  <c r="Y493" i="1"/>
  <c r="Z493" i="1" s="1"/>
  <c r="P493" i="1"/>
  <c r="BO492" i="1"/>
  <c r="BM492" i="1"/>
  <c r="Y492" i="1"/>
  <c r="BN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Z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Y483" i="1" s="1"/>
  <c r="P480" i="1"/>
  <c r="X478" i="1"/>
  <c r="X477" i="1"/>
  <c r="BO476" i="1"/>
  <c r="BM476" i="1"/>
  <c r="Y476" i="1"/>
  <c r="BN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N463" i="1"/>
  <c r="BM463" i="1"/>
  <c r="Z463" i="1"/>
  <c r="Y463" i="1"/>
  <c r="BP463" i="1" s="1"/>
  <c r="P463" i="1"/>
  <c r="BO462" i="1"/>
  <c r="BN462" i="1"/>
  <c r="BM462" i="1"/>
  <c r="Y462" i="1"/>
  <c r="BP462" i="1" s="1"/>
  <c r="P462" i="1"/>
  <c r="BO461" i="1"/>
  <c r="BM461" i="1"/>
  <c r="Y461" i="1"/>
  <c r="BN461" i="1" s="1"/>
  <c r="P461" i="1"/>
  <c r="Y457" i="1"/>
  <c r="X457" i="1"/>
  <c r="X456" i="1"/>
  <c r="BP455" i="1"/>
  <c r="BO455" i="1"/>
  <c r="BM455" i="1"/>
  <c r="Y455" i="1"/>
  <c r="Z455" i="1" s="1"/>
  <c r="Z456" i="1" s="1"/>
  <c r="P455" i="1"/>
  <c r="X453" i="1"/>
  <c r="X452" i="1"/>
  <c r="BO451" i="1"/>
  <c r="BM451" i="1"/>
  <c r="Y451" i="1"/>
  <c r="AA563" i="1" s="1"/>
  <c r="P451" i="1"/>
  <c r="X448" i="1"/>
  <c r="X447" i="1"/>
  <c r="BO446" i="1"/>
  <c r="BM446" i="1"/>
  <c r="Y446" i="1"/>
  <c r="BP446" i="1" s="1"/>
  <c r="P446" i="1"/>
  <c r="BO445" i="1"/>
  <c r="BM445" i="1"/>
  <c r="Y445" i="1"/>
  <c r="P445" i="1"/>
  <c r="X442" i="1"/>
  <c r="X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N433" i="1"/>
  <c r="BM433" i="1"/>
  <c r="Y433" i="1"/>
  <c r="BP433" i="1" s="1"/>
  <c r="P433" i="1"/>
  <c r="BO432" i="1"/>
  <c r="BM432" i="1"/>
  <c r="Y432" i="1"/>
  <c r="P432" i="1"/>
  <c r="X429" i="1"/>
  <c r="X428" i="1"/>
  <c r="BO427" i="1"/>
  <c r="BM427" i="1"/>
  <c r="Y427" i="1"/>
  <c r="BN427" i="1" s="1"/>
  <c r="P427" i="1"/>
  <c r="BP426" i="1"/>
  <c r="BO426" i="1"/>
  <c r="BM426" i="1"/>
  <c r="Y426" i="1"/>
  <c r="Y429" i="1" s="1"/>
  <c r="P426" i="1"/>
  <c r="X424" i="1"/>
  <c r="X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N419" i="1" s="1"/>
  <c r="P419" i="1"/>
  <c r="BP418" i="1"/>
  <c r="BO418" i="1"/>
  <c r="BM418" i="1"/>
  <c r="Y418" i="1"/>
  <c r="BN418" i="1" s="1"/>
  <c r="P418" i="1"/>
  <c r="BO417" i="1"/>
  <c r="BN417" i="1"/>
  <c r="BM417" i="1"/>
  <c r="Y417" i="1"/>
  <c r="Z417" i="1" s="1"/>
  <c r="P417" i="1"/>
  <c r="BO416" i="1"/>
  <c r="BM416" i="1"/>
  <c r="Y416" i="1"/>
  <c r="Z416" i="1" s="1"/>
  <c r="P416" i="1"/>
  <c r="BO415" i="1"/>
  <c r="BM415" i="1"/>
  <c r="Y415" i="1"/>
  <c r="BP415" i="1" s="1"/>
  <c r="P415" i="1"/>
  <c r="BO414" i="1"/>
  <c r="BM414" i="1"/>
  <c r="Y414" i="1"/>
  <c r="P414" i="1"/>
  <c r="BO413" i="1"/>
  <c r="BN413" i="1"/>
  <c r="BM413" i="1"/>
  <c r="Y413" i="1"/>
  <c r="Z413" i="1" s="1"/>
  <c r="P413" i="1"/>
  <c r="X409" i="1"/>
  <c r="X408" i="1"/>
  <c r="BO407" i="1"/>
  <c r="BM407" i="1"/>
  <c r="Y407" i="1"/>
  <c r="Z407" i="1" s="1"/>
  <c r="Z408" i="1" s="1"/>
  <c r="P407" i="1"/>
  <c r="X405" i="1"/>
  <c r="X404" i="1"/>
  <c r="BO403" i="1"/>
  <c r="BM403" i="1"/>
  <c r="Z403" i="1"/>
  <c r="Y403" i="1"/>
  <c r="BP403" i="1" s="1"/>
  <c r="P403" i="1"/>
  <c r="BO402" i="1"/>
  <c r="BM402" i="1"/>
  <c r="Z402" i="1"/>
  <c r="Y402" i="1"/>
  <c r="BP402" i="1" s="1"/>
  <c r="P402" i="1"/>
  <c r="BO401" i="1"/>
  <c r="BM401" i="1"/>
  <c r="Y401" i="1"/>
  <c r="BN401" i="1" s="1"/>
  <c r="P401" i="1"/>
  <c r="BP400" i="1"/>
  <c r="BO400" i="1"/>
  <c r="BM400" i="1"/>
  <c r="Y400" i="1"/>
  <c r="BN400" i="1" s="1"/>
  <c r="P400" i="1"/>
  <c r="X398" i="1"/>
  <c r="X397" i="1"/>
  <c r="BO396" i="1"/>
  <c r="BM396" i="1"/>
  <c r="Y396" i="1"/>
  <c r="Y397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Z390" i="1" s="1"/>
  <c r="P390" i="1"/>
  <c r="BO389" i="1"/>
  <c r="BM389" i="1"/>
  <c r="Z389" i="1"/>
  <c r="Y389" i="1"/>
  <c r="BP389" i="1" s="1"/>
  <c r="P389" i="1"/>
  <c r="BO388" i="1"/>
  <c r="BM388" i="1"/>
  <c r="Y388" i="1"/>
  <c r="BN388" i="1" s="1"/>
  <c r="P388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Y380" i="1" s="1"/>
  <c r="P379" i="1"/>
  <c r="BO378" i="1"/>
  <c r="BM378" i="1"/>
  <c r="Y378" i="1"/>
  <c r="P378" i="1"/>
  <c r="X376" i="1"/>
  <c r="X375" i="1"/>
  <c r="BO374" i="1"/>
  <c r="BN374" i="1"/>
  <c r="BM374" i="1"/>
  <c r="Z374" i="1"/>
  <c r="Y374" i="1"/>
  <c r="P374" i="1"/>
  <c r="BO373" i="1"/>
  <c r="BM373" i="1"/>
  <c r="Y373" i="1"/>
  <c r="BP373" i="1" s="1"/>
  <c r="P373" i="1"/>
  <c r="X371" i="1"/>
  <c r="X370" i="1"/>
  <c r="BO369" i="1"/>
  <c r="BM369" i="1"/>
  <c r="Y369" i="1"/>
  <c r="Z369" i="1" s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Z363" i="1" s="1"/>
  <c r="P363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BP346" i="1" s="1"/>
  <c r="P346" i="1"/>
  <c r="BO345" i="1"/>
  <c r="BM345" i="1"/>
  <c r="Y345" i="1"/>
  <c r="BN345" i="1" s="1"/>
  <c r="P345" i="1"/>
  <c r="BO344" i="1"/>
  <c r="BM344" i="1"/>
  <c r="Y344" i="1"/>
  <c r="BP344" i="1" s="1"/>
  <c r="P344" i="1"/>
  <c r="X342" i="1"/>
  <c r="X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N338" i="1"/>
  <c r="BM338" i="1"/>
  <c r="Z338" i="1"/>
  <c r="Y338" i="1"/>
  <c r="BP338" i="1" s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BP332" i="1" s="1"/>
  <c r="P332" i="1"/>
  <c r="BP331" i="1"/>
  <c r="BO331" i="1"/>
  <c r="BN331" i="1"/>
  <c r="BM331" i="1"/>
  <c r="Y331" i="1"/>
  <c r="Z331" i="1" s="1"/>
  <c r="P331" i="1"/>
  <c r="X329" i="1"/>
  <c r="X328" i="1"/>
  <c r="BO327" i="1"/>
  <c r="BM327" i="1"/>
  <c r="Z327" i="1"/>
  <c r="Y327" i="1"/>
  <c r="BN327" i="1" s="1"/>
  <c r="P327" i="1"/>
  <c r="BO326" i="1"/>
  <c r="BM326" i="1"/>
  <c r="Y326" i="1"/>
  <c r="BP326" i="1" s="1"/>
  <c r="P326" i="1"/>
  <c r="BO325" i="1"/>
  <c r="BM325" i="1"/>
  <c r="Y325" i="1"/>
  <c r="BP325" i="1" s="1"/>
  <c r="P325" i="1"/>
  <c r="BP324" i="1"/>
  <c r="BO324" i="1"/>
  <c r="BN324" i="1"/>
  <c r="BM324" i="1"/>
  <c r="Y324" i="1"/>
  <c r="Z324" i="1" s="1"/>
  <c r="P324" i="1"/>
  <c r="BO323" i="1"/>
  <c r="BM323" i="1"/>
  <c r="Y323" i="1"/>
  <c r="BP323" i="1" s="1"/>
  <c r="P323" i="1"/>
  <c r="X321" i="1"/>
  <c r="X320" i="1"/>
  <c r="BO319" i="1"/>
  <c r="BM319" i="1"/>
  <c r="Y319" i="1"/>
  <c r="BN319" i="1" s="1"/>
  <c r="P319" i="1"/>
  <c r="BO318" i="1"/>
  <c r="BM318" i="1"/>
  <c r="Y318" i="1"/>
  <c r="Z318" i="1" s="1"/>
  <c r="P318" i="1"/>
  <c r="BO317" i="1"/>
  <c r="BM317" i="1"/>
  <c r="Y317" i="1"/>
  <c r="BP317" i="1" s="1"/>
  <c r="P317" i="1"/>
  <c r="BO316" i="1"/>
  <c r="BM316" i="1"/>
  <c r="Y316" i="1"/>
  <c r="BP316" i="1" s="1"/>
  <c r="P316" i="1"/>
  <c r="X314" i="1"/>
  <c r="X313" i="1"/>
  <c r="BO312" i="1"/>
  <c r="BM312" i="1"/>
  <c r="Y312" i="1"/>
  <c r="BP312" i="1" s="1"/>
  <c r="P312" i="1"/>
  <c r="BO311" i="1"/>
  <c r="BM311" i="1"/>
  <c r="Y311" i="1"/>
  <c r="BN311" i="1" s="1"/>
  <c r="P311" i="1"/>
  <c r="BP310" i="1"/>
  <c r="BO310" i="1"/>
  <c r="BM310" i="1"/>
  <c r="Y310" i="1"/>
  <c r="Z310" i="1" s="1"/>
  <c r="P310" i="1"/>
  <c r="BO309" i="1"/>
  <c r="BM309" i="1"/>
  <c r="Y309" i="1"/>
  <c r="BP309" i="1" s="1"/>
  <c r="P309" i="1"/>
  <c r="BO308" i="1"/>
  <c r="BM308" i="1"/>
  <c r="Y308" i="1"/>
  <c r="Z308" i="1" s="1"/>
  <c r="P308" i="1"/>
  <c r="BP307" i="1"/>
  <c r="BO307" i="1"/>
  <c r="BM307" i="1"/>
  <c r="Y307" i="1"/>
  <c r="Z307" i="1" s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X293" i="1"/>
  <c r="X292" i="1"/>
  <c r="BO291" i="1"/>
  <c r="BM291" i="1"/>
  <c r="Y291" i="1"/>
  <c r="Y293" i="1" s="1"/>
  <c r="P291" i="1"/>
  <c r="X288" i="1"/>
  <c r="X287" i="1"/>
  <c r="BO286" i="1"/>
  <c r="BN286" i="1"/>
  <c r="BM286" i="1"/>
  <c r="Y286" i="1"/>
  <c r="Z286" i="1" s="1"/>
  <c r="Z287" i="1" s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BN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N274" i="1"/>
  <c r="BM274" i="1"/>
  <c r="Z274" i="1"/>
  <c r="Y274" i="1"/>
  <c r="P274" i="1"/>
  <c r="X271" i="1"/>
  <c r="X270" i="1"/>
  <c r="BO269" i="1"/>
  <c r="BM269" i="1"/>
  <c r="Y269" i="1"/>
  <c r="BN269" i="1" s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M266" i="1"/>
  <c r="Y266" i="1"/>
  <c r="P266" i="1"/>
  <c r="X263" i="1"/>
  <c r="X262" i="1"/>
  <c r="BO261" i="1"/>
  <c r="BN261" i="1"/>
  <c r="BM261" i="1"/>
  <c r="Y261" i="1"/>
  <c r="BP261" i="1" s="1"/>
  <c r="P261" i="1"/>
  <c r="BO260" i="1"/>
  <c r="BM260" i="1"/>
  <c r="Y260" i="1"/>
  <c r="P260" i="1"/>
  <c r="BO259" i="1"/>
  <c r="BM259" i="1"/>
  <c r="Z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N257" i="1" s="1"/>
  <c r="P257" i="1"/>
  <c r="BO256" i="1"/>
  <c r="BM256" i="1"/>
  <c r="Y256" i="1"/>
  <c r="BP256" i="1" s="1"/>
  <c r="P256" i="1"/>
  <c r="X253" i="1"/>
  <c r="X252" i="1"/>
  <c r="BO251" i="1"/>
  <c r="BM251" i="1"/>
  <c r="Y251" i="1"/>
  <c r="BO250" i="1"/>
  <c r="BM250" i="1"/>
  <c r="Y250" i="1"/>
  <c r="Z250" i="1" s="1"/>
  <c r="BO249" i="1"/>
  <c r="BM249" i="1"/>
  <c r="Y249" i="1"/>
  <c r="BN249" i="1" s="1"/>
  <c r="BO248" i="1"/>
  <c r="BM248" i="1"/>
  <c r="Y248" i="1"/>
  <c r="BP248" i="1" s="1"/>
  <c r="P248" i="1"/>
  <c r="BO247" i="1"/>
  <c r="BM247" i="1"/>
  <c r="Z247" i="1"/>
  <c r="Y247" i="1"/>
  <c r="BN247" i="1" s="1"/>
  <c r="X245" i="1"/>
  <c r="X244" i="1"/>
  <c r="BO243" i="1"/>
  <c r="BM243" i="1"/>
  <c r="Y243" i="1"/>
  <c r="P243" i="1"/>
  <c r="X241" i="1"/>
  <c r="X240" i="1"/>
  <c r="BO239" i="1"/>
  <c r="BM239" i="1"/>
  <c r="Y239" i="1"/>
  <c r="BN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P231" i="1"/>
  <c r="BO231" i="1"/>
  <c r="BM231" i="1"/>
  <c r="Y231" i="1"/>
  <c r="Z231" i="1" s="1"/>
  <c r="P231" i="1"/>
  <c r="BO230" i="1"/>
  <c r="BM230" i="1"/>
  <c r="Y230" i="1"/>
  <c r="BP230" i="1" s="1"/>
  <c r="P230" i="1"/>
  <c r="BP229" i="1"/>
  <c r="BO229" i="1"/>
  <c r="BN229" i="1"/>
  <c r="BM229" i="1"/>
  <c r="Y229" i="1"/>
  <c r="Z229" i="1" s="1"/>
  <c r="P229" i="1"/>
  <c r="BO228" i="1"/>
  <c r="BN228" i="1"/>
  <c r="BM228" i="1"/>
  <c r="Z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BN222" i="1" s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N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Z212" i="1" s="1"/>
  <c r="P212" i="1"/>
  <c r="BO211" i="1"/>
  <c r="BM211" i="1"/>
  <c r="Y211" i="1"/>
  <c r="BP211" i="1" s="1"/>
  <c r="P211" i="1"/>
  <c r="BO210" i="1"/>
  <c r="BM210" i="1"/>
  <c r="Y210" i="1"/>
  <c r="Z210" i="1" s="1"/>
  <c r="P210" i="1"/>
  <c r="BO209" i="1"/>
  <c r="BM209" i="1"/>
  <c r="Y209" i="1"/>
  <c r="BN209" i="1" s="1"/>
  <c r="P209" i="1"/>
  <c r="X207" i="1"/>
  <c r="X206" i="1"/>
  <c r="BO205" i="1"/>
  <c r="BM205" i="1"/>
  <c r="Y205" i="1"/>
  <c r="P205" i="1"/>
  <c r="BO204" i="1"/>
  <c r="BN204" i="1"/>
  <c r="BM204" i="1"/>
  <c r="Z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N201" i="1" s="1"/>
  <c r="P201" i="1"/>
  <c r="BO200" i="1"/>
  <c r="BM200" i="1"/>
  <c r="Y200" i="1"/>
  <c r="Z200" i="1" s="1"/>
  <c r="P200" i="1"/>
  <c r="BO199" i="1"/>
  <c r="BM199" i="1"/>
  <c r="Y199" i="1"/>
  <c r="P199" i="1"/>
  <c r="BO198" i="1"/>
  <c r="BM198" i="1"/>
  <c r="Y198" i="1"/>
  <c r="Z198" i="1" s="1"/>
  <c r="P198" i="1"/>
  <c r="X196" i="1"/>
  <c r="X195" i="1"/>
  <c r="BO194" i="1"/>
  <c r="BM194" i="1"/>
  <c r="Z194" i="1"/>
  <c r="Y194" i="1"/>
  <c r="P194" i="1"/>
  <c r="BO193" i="1"/>
  <c r="BM193" i="1"/>
  <c r="Y193" i="1"/>
  <c r="Y196" i="1" s="1"/>
  <c r="P193" i="1"/>
  <c r="X191" i="1"/>
  <c r="X190" i="1"/>
  <c r="BO189" i="1"/>
  <c r="BM189" i="1"/>
  <c r="Y189" i="1"/>
  <c r="P189" i="1"/>
  <c r="BO188" i="1"/>
  <c r="BM188" i="1"/>
  <c r="Y188" i="1"/>
  <c r="P188" i="1"/>
  <c r="Y185" i="1"/>
  <c r="X185" i="1"/>
  <c r="X184" i="1"/>
  <c r="BO183" i="1"/>
  <c r="BM183" i="1"/>
  <c r="Y183" i="1"/>
  <c r="BP183" i="1" s="1"/>
  <c r="X181" i="1"/>
  <c r="X180" i="1"/>
  <c r="BO179" i="1"/>
  <c r="BM179" i="1"/>
  <c r="Z179" i="1"/>
  <c r="Y179" i="1"/>
  <c r="BN179" i="1" s="1"/>
  <c r="BO178" i="1"/>
  <c r="BN178" i="1"/>
  <c r="BM178" i="1"/>
  <c r="Y178" i="1"/>
  <c r="BP178" i="1" s="1"/>
  <c r="BO177" i="1"/>
  <c r="BM177" i="1"/>
  <c r="Z177" i="1"/>
  <c r="Y177" i="1"/>
  <c r="P177" i="1"/>
  <c r="X175" i="1"/>
  <c r="X174" i="1"/>
  <c r="BO173" i="1"/>
  <c r="BM173" i="1"/>
  <c r="Y173" i="1"/>
  <c r="Z173" i="1" s="1"/>
  <c r="P173" i="1"/>
  <c r="BO172" i="1"/>
  <c r="BM172" i="1"/>
  <c r="Y172" i="1"/>
  <c r="P172" i="1"/>
  <c r="BO171" i="1"/>
  <c r="BM171" i="1"/>
  <c r="Y171" i="1"/>
  <c r="BN171" i="1" s="1"/>
  <c r="P171" i="1"/>
  <c r="BO170" i="1"/>
  <c r="BM170" i="1"/>
  <c r="Y170" i="1"/>
  <c r="Z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N167" i="1" s="1"/>
  <c r="P167" i="1"/>
  <c r="BO166" i="1"/>
  <c r="BM166" i="1"/>
  <c r="Y166" i="1"/>
  <c r="BP166" i="1" s="1"/>
  <c r="P166" i="1"/>
  <c r="BO165" i="1"/>
  <c r="BM165" i="1"/>
  <c r="Z165" i="1"/>
  <c r="Y165" i="1"/>
  <c r="BP165" i="1" s="1"/>
  <c r="P165" i="1"/>
  <c r="X163" i="1"/>
  <c r="X162" i="1"/>
  <c r="BO161" i="1"/>
  <c r="BM161" i="1"/>
  <c r="Y161" i="1"/>
  <c r="Z161" i="1" s="1"/>
  <c r="Z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1" i="1" s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N139" i="1"/>
  <c r="BM139" i="1"/>
  <c r="Z139" i="1"/>
  <c r="Y139" i="1"/>
  <c r="BP139" i="1" s="1"/>
  <c r="P139" i="1"/>
  <c r="BO138" i="1"/>
  <c r="BN138" i="1"/>
  <c r="BM138" i="1"/>
  <c r="Y138" i="1"/>
  <c r="Z138" i="1" s="1"/>
  <c r="P138" i="1"/>
  <c r="X136" i="1"/>
  <c r="X135" i="1"/>
  <c r="BP134" i="1"/>
  <c r="BO134" i="1"/>
  <c r="BM134" i="1"/>
  <c r="Y134" i="1"/>
  <c r="BN134" i="1" s="1"/>
  <c r="P134" i="1"/>
  <c r="BO133" i="1"/>
  <c r="BM133" i="1"/>
  <c r="Y133" i="1"/>
  <c r="BP133" i="1" s="1"/>
  <c r="P133" i="1"/>
  <c r="X130" i="1"/>
  <c r="X129" i="1"/>
  <c r="BO128" i="1"/>
  <c r="BM128" i="1"/>
  <c r="Z128" i="1"/>
  <c r="Y128" i="1"/>
  <c r="BN128" i="1" s="1"/>
  <c r="P128" i="1"/>
  <c r="BO127" i="1"/>
  <c r="BN127" i="1"/>
  <c r="BM127" i="1"/>
  <c r="Y127" i="1"/>
  <c r="Z127" i="1" s="1"/>
  <c r="P127" i="1"/>
  <c r="X125" i="1"/>
  <c r="X124" i="1"/>
  <c r="BO123" i="1"/>
  <c r="BM123" i="1"/>
  <c r="Y123" i="1"/>
  <c r="BN123" i="1" s="1"/>
  <c r="P123" i="1"/>
  <c r="BP122" i="1"/>
  <c r="BO122" i="1"/>
  <c r="BM122" i="1"/>
  <c r="Y122" i="1"/>
  <c r="Z122" i="1" s="1"/>
  <c r="P122" i="1"/>
  <c r="BO121" i="1"/>
  <c r="BM121" i="1"/>
  <c r="Y121" i="1"/>
  <c r="P121" i="1"/>
  <c r="BO120" i="1"/>
  <c r="BM120" i="1"/>
  <c r="Y120" i="1"/>
  <c r="BP120" i="1" s="1"/>
  <c r="P120" i="1"/>
  <c r="BP119" i="1"/>
  <c r="BO119" i="1"/>
  <c r="BM119" i="1"/>
  <c r="Y119" i="1"/>
  <c r="BN119" i="1" s="1"/>
  <c r="P119" i="1"/>
  <c r="BO118" i="1"/>
  <c r="BM118" i="1"/>
  <c r="Y118" i="1"/>
  <c r="BP118" i="1" s="1"/>
  <c r="P118" i="1"/>
  <c r="BP117" i="1"/>
  <c r="BO117" i="1"/>
  <c r="BM117" i="1"/>
  <c r="Z117" i="1"/>
  <c r="Y117" i="1"/>
  <c r="P117" i="1"/>
  <c r="X115" i="1"/>
  <c r="X114" i="1"/>
  <c r="BO113" i="1"/>
  <c r="BM113" i="1"/>
  <c r="Y113" i="1"/>
  <c r="Z113" i="1" s="1"/>
  <c r="P113" i="1"/>
  <c r="BO112" i="1"/>
  <c r="BM112" i="1"/>
  <c r="Z112" i="1"/>
  <c r="Y112" i="1"/>
  <c r="BN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Z106" i="1" s="1"/>
  <c r="P106" i="1"/>
  <c r="BO105" i="1"/>
  <c r="BM105" i="1"/>
  <c r="Y105" i="1"/>
  <c r="P105" i="1"/>
  <c r="BO104" i="1"/>
  <c r="BM104" i="1"/>
  <c r="Y104" i="1"/>
  <c r="BN104" i="1" s="1"/>
  <c r="P104" i="1"/>
  <c r="X101" i="1"/>
  <c r="X100" i="1"/>
  <c r="BO99" i="1"/>
  <c r="BM99" i="1"/>
  <c r="Y99" i="1"/>
  <c r="P99" i="1"/>
  <c r="BO98" i="1"/>
  <c r="BM98" i="1"/>
  <c r="Y98" i="1"/>
  <c r="BN98" i="1" s="1"/>
  <c r="P98" i="1"/>
  <c r="BO97" i="1"/>
  <c r="BM97" i="1"/>
  <c r="Y97" i="1"/>
  <c r="Z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Z94" i="1"/>
  <c r="Y94" i="1"/>
  <c r="BN94" i="1" s="1"/>
  <c r="P94" i="1"/>
  <c r="BO93" i="1"/>
  <c r="BN93" i="1"/>
  <c r="BM93" i="1"/>
  <c r="Y93" i="1"/>
  <c r="BP93" i="1" s="1"/>
  <c r="BO92" i="1"/>
  <c r="BN92" i="1"/>
  <c r="BM92" i="1"/>
  <c r="Y92" i="1"/>
  <c r="P92" i="1"/>
  <c r="X90" i="1"/>
  <c r="X89" i="1"/>
  <c r="BO88" i="1"/>
  <c r="BM88" i="1"/>
  <c r="Y88" i="1"/>
  <c r="P88" i="1"/>
  <c r="BO87" i="1"/>
  <c r="BN87" i="1"/>
  <c r="BM87" i="1"/>
  <c r="Y87" i="1"/>
  <c r="P87" i="1"/>
  <c r="BP86" i="1"/>
  <c r="BO86" i="1"/>
  <c r="BM86" i="1"/>
  <c r="Y86" i="1"/>
  <c r="BN86" i="1" s="1"/>
  <c r="P86" i="1"/>
  <c r="X83" i="1"/>
  <c r="X82" i="1"/>
  <c r="BO81" i="1"/>
  <c r="BM81" i="1"/>
  <c r="Y81" i="1"/>
  <c r="BN81" i="1" s="1"/>
  <c r="P81" i="1"/>
  <c r="BO80" i="1"/>
  <c r="BM80" i="1"/>
  <c r="Y80" i="1"/>
  <c r="Z80" i="1" s="1"/>
  <c r="P80" i="1"/>
  <c r="X78" i="1"/>
  <c r="X77" i="1"/>
  <c r="BO76" i="1"/>
  <c r="BM76" i="1"/>
  <c r="Y76" i="1"/>
  <c r="BN76" i="1" s="1"/>
  <c r="P76" i="1"/>
  <c r="BO75" i="1"/>
  <c r="BM75" i="1"/>
  <c r="Y75" i="1"/>
  <c r="Z75" i="1" s="1"/>
  <c r="P75" i="1"/>
  <c r="BO74" i="1"/>
  <c r="BM74" i="1"/>
  <c r="Y74" i="1"/>
  <c r="P74" i="1"/>
  <c r="BP73" i="1"/>
  <c r="BO73" i="1"/>
  <c r="BM73" i="1"/>
  <c r="Y73" i="1"/>
  <c r="BN73" i="1" s="1"/>
  <c r="P73" i="1"/>
  <c r="BO72" i="1"/>
  <c r="BM72" i="1"/>
  <c r="Y72" i="1"/>
  <c r="BP72" i="1" s="1"/>
  <c r="P72" i="1"/>
  <c r="BO71" i="1"/>
  <c r="BM71" i="1"/>
  <c r="Y71" i="1"/>
  <c r="Z71" i="1" s="1"/>
  <c r="P71" i="1"/>
  <c r="X69" i="1"/>
  <c r="X68" i="1"/>
  <c r="BO67" i="1"/>
  <c r="BM67" i="1"/>
  <c r="Y67" i="1"/>
  <c r="BN67" i="1" s="1"/>
  <c r="P67" i="1"/>
  <c r="BO66" i="1"/>
  <c r="BM66" i="1"/>
  <c r="Y66" i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N60" i="1" s="1"/>
  <c r="P60" i="1"/>
  <c r="BO59" i="1"/>
  <c r="BN59" i="1"/>
  <c r="BM59" i="1"/>
  <c r="Z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N52" i="1" s="1"/>
  <c r="P52" i="1"/>
  <c r="BO51" i="1"/>
  <c r="BM51" i="1"/>
  <c r="Y51" i="1"/>
  <c r="Z51" i="1" s="1"/>
  <c r="P51" i="1"/>
  <c r="BO50" i="1"/>
  <c r="BM50" i="1"/>
  <c r="Y50" i="1"/>
  <c r="P50" i="1"/>
  <c r="BO49" i="1"/>
  <c r="BN49" i="1"/>
  <c r="BM49" i="1"/>
  <c r="Z49" i="1"/>
  <c r="Y49" i="1"/>
  <c r="BP49" i="1" s="1"/>
  <c r="P49" i="1"/>
  <c r="X46" i="1"/>
  <c r="X45" i="1"/>
  <c r="BO44" i="1"/>
  <c r="BM44" i="1"/>
  <c r="Y44" i="1"/>
  <c r="BP44" i="1" s="1"/>
  <c r="P44" i="1"/>
  <c r="X42" i="1"/>
  <c r="X41" i="1"/>
  <c r="BP40" i="1"/>
  <c r="BO40" i="1"/>
  <c r="BN40" i="1"/>
  <c r="BM40" i="1"/>
  <c r="Z40" i="1"/>
  <c r="Y40" i="1"/>
  <c r="P40" i="1"/>
  <c r="BP39" i="1"/>
  <c r="BO39" i="1"/>
  <c r="BN39" i="1"/>
  <c r="BM39" i="1"/>
  <c r="Y39" i="1"/>
  <c r="Z39" i="1" s="1"/>
  <c r="P39" i="1"/>
  <c r="BO38" i="1"/>
  <c r="BM38" i="1"/>
  <c r="Y38" i="1"/>
  <c r="BP38" i="1" s="1"/>
  <c r="P38" i="1"/>
  <c r="BO37" i="1"/>
  <c r="BM37" i="1"/>
  <c r="Y37" i="1"/>
  <c r="BN37" i="1" s="1"/>
  <c r="P37" i="1"/>
  <c r="X33" i="1"/>
  <c r="X32" i="1"/>
  <c r="BO31" i="1"/>
  <c r="BM31" i="1"/>
  <c r="Y31" i="1"/>
  <c r="BN31" i="1" s="1"/>
  <c r="P31" i="1"/>
  <c r="X29" i="1"/>
  <c r="X28" i="1"/>
  <c r="BO27" i="1"/>
  <c r="BM27" i="1"/>
  <c r="Z27" i="1"/>
  <c r="Y27" i="1"/>
  <c r="BP27" i="1" s="1"/>
  <c r="P27" i="1"/>
  <c r="BO26" i="1"/>
  <c r="BN26" i="1"/>
  <c r="BM26" i="1"/>
  <c r="Z26" i="1"/>
  <c r="Y26" i="1"/>
  <c r="BP26" i="1" s="1"/>
  <c r="P26" i="1"/>
  <c r="BO25" i="1"/>
  <c r="BM25" i="1"/>
  <c r="Y25" i="1"/>
  <c r="BN25" i="1" s="1"/>
  <c r="P25" i="1"/>
  <c r="BO24" i="1"/>
  <c r="BM24" i="1"/>
  <c r="Y24" i="1"/>
  <c r="BN24" i="1" s="1"/>
  <c r="P24" i="1"/>
  <c r="BO23" i="1"/>
  <c r="BN23" i="1"/>
  <c r="BM23" i="1"/>
  <c r="Y23" i="1"/>
  <c r="P23" i="1"/>
  <c r="BO22" i="1"/>
  <c r="BM22" i="1"/>
  <c r="Y22" i="1"/>
  <c r="P22" i="1"/>
  <c r="H10" i="1"/>
  <c r="A9" i="1"/>
  <c r="F10" i="1" s="1"/>
  <c r="D7" i="1"/>
  <c r="Q6" i="1"/>
  <c r="P2" i="1"/>
  <c r="BP138" i="1" l="1"/>
  <c r="BN259" i="1"/>
  <c r="Z215" i="1"/>
  <c r="BP81" i="1"/>
  <c r="BN111" i="1"/>
  <c r="BP167" i="1"/>
  <c r="BN234" i="1"/>
  <c r="BN308" i="1"/>
  <c r="BN379" i="1"/>
  <c r="Z530" i="1"/>
  <c r="BP67" i="1"/>
  <c r="Z118" i="1"/>
  <c r="BP215" i="1"/>
  <c r="Z275" i="1"/>
  <c r="Z326" i="1"/>
  <c r="Z339" i="1"/>
  <c r="BP345" i="1"/>
  <c r="BP499" i="1"/>
  <c r="BP308" i="1"/>
  <c r="BN332" i="1"/>
  <c r="BP379" i="1"/>
  <c r="BN520" i="1"/>
  <c r="BP179" i="1"/>
  <c r="Z256" i="1"/>
  <c r="BN326" i="1"/>
  <c r="BN339" i="1"/>
  <c r="BN390" i="1"/>
  <c r="Z469" i="1"/>
  <c r="BN493" i="1"/>
  <c r="Z111" i="1"/>
  <c r="BN173" i="1"/>
  <c r="BP75" i="1"/>
  <c r="Z93" i="1"/>
  <c r="BP200" i="1"/>
  <c r="Y241" i="1"/>
  <c r="BN256" i="1"/>
  <c r="Z323" i="1"/>
  <c r="BN366" i="1"/>
  <c r="BP493" i="1"/>
  <c r="Y539" i="1"/>
  <c r="BN97" i="1"/>
  <c r="Z119" i="1"/>
  <c r="BP173" i="1"/>
  <c r="BN231" i="1"/>
  <c r="Y335" i="1"/>
  <c r="BN438" i="1"/>
  <c r="BN465" i="1"/>
  <c r="Z248" i="1"/>
  <c r="Z261" i="1"/>
  <c r="Z269" i="1"/>
  <c r="BN323" i="1"/>
  <c r="Y435" i="1"/>
  <c r="Z468" i="1"/>
  <c r="Y141" i="1"/>
  <c r="Z462" i="1"/>
  <c r="Y181" i="1"/>
  <c r="BP269" i="1"/>
  <c r="BN310" i="1"/>
  <c r="Z451" i="1"/>
  <c r="Z452" i="1" s="1"/>
  <c r="BN363" i="1"/>
  <c r="Z214" i="1"/>
  <c r="BP239" i="1"/>
  <c r="BP277" i="1"/>
  <c r="Z166" i="1"/>
  <c r="Y224" i="1"/>
  <c r="BN307" i="1"/>
  <c r="BP363" i="1"/>
  <c r="Z433" i="1"/>
  <c r="BP525" i="1"/>
  <c r="Z222" i="1"/>
  <c r="Z345" i="1"/>
  <c r="Z419" i="1"/>
  <c r="BP94" i="1"/>
  <c r="BP127" i="1"/>
  <c r="BN214" i="1"/>
  <c r="BN318" i="1"/>
  <c r="BP476" i="1"/>
  <c r="Y124" i="1"/>
  <c r="Z178" i="1"/>
  <c r="Z180" i="1" s="1"/>
  <c r="BP318" i="1"/>
  <c r="Y532" i="1"/>
  <c r="Z25" i="1"/>
  <c r="Z72" i="1"/>
  <c r="BN75" i="1"/>
  <c r="BP106" i="1"/>
  <c r="BN144" i="1"/>
  <c r="Z155" i="1"/>
  <c r="BN212" i="1"/>
  <c r="BP222" i="1"/>
  <c r="Z346" i="1"/>
  <c r="Z388" i="1"/>
  <c r="Z401" i="1"/>
  <c r="Y405" i="1"/>
  <c r="Z415" i="1"/>
  <c r="Z422" i="1"/>
  <c r="Y453" i="1"/>
  <c r="Z519" i="1"/>
  <c r="BN72" i="1"/>
  <c r="Y108" i="1"/>
  <c r="BN155" i="1"/>
  <c r="Z203" i="1"/>
  <c r="BP212" i="1"/>
  <c r="Y223" i="1"/>
  <c r="Z297" i="1"/>
  <c r="BN346" i="1"/>
  <c r="BN415" i="1"/>
  <c r="BN422" i="1"/>
  <c r="Z432" i="1"/>
  <c r="Z434" i="1" s="1"/>
  <c r="Z512" i="1"/>
  <c r="Z536" i="1"/>
  <c r="Y240" i="1"/>
  <c r="Y140" i="1"/>
  <c r="BN166" i="1"/>
  <c r="BN170" i="1"/>
  <c r="BP249" i="1"/>
  <c r="Z366" i="1"/>
  <c r="Z379" i="1"/>
  <c r="BP401" i="1"/>
  <c r="Z471" i="1"/>
  <c r="BN494" i="1"/>
  <c r="BP519" i="1"/>
  <c r="Z546" i="1"/>
  <c r="Z547" i="1" s="1"/>
  <c r="Y82" i="1"/>
  <c r="Y101" i="1"/>
  <c r="BN203" i="1"/>
  <c r="BN297" i="1"/>
  <c r="BN407" i="1"/>
  <c r="BP419" i="1"/>
  <c r="BN432" i="1"/>
  <c r="BN455" i="1"/>
  <c r="BN512" i="1"/>
  <c r="BN536" i="1"/>
  <c r="BP170" i="1"/>
  <c r="Y496" i="1"/>
  <c r="BP494" i="1"/>
  <c r="BN546" i="1"/>
  <c r="BP432" i="1"/>
  <c r="Y56" i="1"/>
  <c r="Z67" i="1"/>
  <c r="Z73" i="1"/>
  <c r="Z104" i="1"/>
  <c r="Z167" i="1"/>
  <c r="Z277" i="1"/>
  <c r="Z396" i="1"/>
  <c r="Z397" i="1" s="1"/>
  <c r="Z420" i="1"/>
  <c r="Y428" i="1"/>
  <c r="Z504" i="1"/>
  <c r="Z37" i="1"/>
  <c r="Z54" i="1"/>
  <c r="Z134" i="1"/>
  <c r="Y184" i="1"/>
  <c r="BN200" i="1"/>
  <c r="O563" i="1"/>
  <c r="Y348" i="1"/>
  <c r="BN402" i="1"/>
  <c r="Y456" i="1"/>
  <c r="BP520" i="1"/>
  <c r="Y28" i="1"/>
  <c r="BN54" i="1"/>
  <c r="Y376" i="1"/>
  <c r="BN396" i="1"/>
  <c r="BN420" i="1"/>
  <c r="BP530" i="1"/>
  <c r="BN537" i="1"/>
  <c r="Z211" i="1"/>
  <c r="Z464" i="1"/>
  <c r="Y190" i="1"/>
  <c r="Z316" i="1"/>
  <c r="BN27" i="1"/>
  <c r="BN80" i="1"/>
  <c r="BP97" i="1"/>
  <c r="Z188" i="1"/>
  <c r="BN211" i="1"/>
  <c r="BP247" i="1"/>
  <c r="BP274" i="1"/>
  <c r="Y278" i="1"/>
  <c r="BP291" i="1"/>
  <c r="Z368" i="1"/>
  <c r="Z421" i="1"/>
  <c r="Z427" i="1"/>
  <c r="Z440" i="1"/>
  <c r="Z461" i="1"/>
  <c r="BP492" i="1"/>
  <c r="BP498" i="1"/>
  <c r="Z534" i="1"/>
  <c r="BN550" i="1"/>
  <c r="BN51" i="1"/>
  <c r="Y136" i="1"/>
  <c r="BN316" i="1"/>
  <c r="Y334" i="1"/>
  <c r="BP390" i="1"/>
  <c r="BN403" i="1"/>
  <c r="BN451" i="1"/>
  <c r="AD563" i="1"/>
  <c r="Y69" i="1"/>
  <c r="BP80" i="1"/>
  <c r="Z129" i="1"/>
  <c r="BN188" i="1"/>
  <c r="Z239" i="1"/>
  <c r="Y279" i="1"/>
  <c r="Z332" i="1"/>
  <c r="BN368" i="1"/>
  <c r="Y375" i="1"/>
  <c r="BN421" i="1"/>
  <c r="Y434" i="1"/>
  <c r="BN440" i="1"/>
  <c r="BP517" i="1"/>
  <c r="BN534" i="1"/>
  <c r="Z542" i="1"/>
  <c r="Z543" i="1" s="1"/>
  <c r="BP51" i="1"/>
  <c r="BP427" i="1"/>
  <c r="BP451" i="1"/>
  <c r="Y551" i="1"/>
  <c r="BP24" i="1"/>
  <c r="Y83" i="1"/>
  <c r="BN118" i="1"/>
  <c r="BN122" i="1"/>
  <c r="BP188" i="1"/>
  <c r="BP232" i="1"/>
  <c r="Z268" i="1"/>
  <c r="Y299" i="1"/>
  <c r="AC563" i="1"/>
  <c r="BP534" i="1"/>
  <c r="Y45" i="1"/>
  <c r="Z65" i="1"/>
  <c r="Y46" i="1"/>
  <c r="BN65" i="1"/>
  <c r="Z81" i="1"/>
  <c r="Z82" i="1" s="1"/>
  <c r="BN106" i="1"/>
  <c r="Z144" i="1"/>
  <c r="BN248" i="1"/>
  <c r="BN275" i="1"/>
  <c r="Y381" i="1"/>
  <c r="Y404" i="1"/>
  <c r="Y452" i="1"/>
  <c r="BP542" i="1"/>
  <c r="Y552" i="1"/>
  <c r="BP467" i="1"/>
  <c r="BN467" i="1"/>
  <c r="Z467" i="1"/>
  <c r="BN357" i="1"/>
  <c r="Z357" i="1"/>
  <c r="BP357" i="1"/>
  <c r="BP96" i="1"/>
  <c r="BN96" i="1"/>
  <c r="BP169" i="1"/>
  <c r="BN169" i="1"/>
  <c r="Z217" i="1"/>
  <c r="Y352" i="1"/>
  <c r="Z351" i="1"/>
  <c r="Z352" i="1" s="1"/>
  <c r="U563" i="1"/>
  <c r="BP391" i="1"/>
  <c r="Z391" i="1"/>
  <c r="Z169" i="1"/>
  <c r="BN260" i="1"/>
  <c r="Z260" i="1"/>
  <c r="BP260" i="1"/>
  <c r="Z311" i="1"/>
  <c r="Y329" i="1"/>
  <c r="BN369" i="1"/>
  <c r="BP210" i="1"/>
  <c r="BN210" i="1"/>
  <c r="BN217" i="1"/>
  <c r="BN351" i="1"/>
  <c r="BN391" i="1"/>
  <c r="Y41" i="1"/>
  <c r="BP87" i="1"/>
  <c r="Z87" i="1"/>
  <c r="BN107" i="1"/>
  <c r="BP113" i="1"/>
  <c r="BN113" i="1"/>
  <c r="BP128" i="1"/>
  <c r="Y130" i="1"/>
  <c r="BP201" i="1"/>
  <c r="Z201" i="1"/>
  <c r="Y236" i="1"/>
  <c r="Z227" i="1"/>
  <c r="BP227" i="1"/>
  <c r="BN227" i="1"/>
  <c r="K563" i="1"/>
  <c r="Z234" i="1"/>
  <c r="Y298" i="1"/>
  <c r="BP369" i="1"/>
  <c r="BP388" i="1"/>
  <c r="W563" i="1"/>
  <c r="Y393" i="1"/>
  <c r="BN414" i="1"/>
  <c r="Z414" i="1"/>
  <c r="BP414" i="1"/>
  <c r="Z472" i="1"/>
  <c r="BN38" i="1"/>
  <c r="Y42" i="1"/>
  <c r="BP104" i="1"/>
  <c r="F563" i="1"/>
  <c r="Y109" i="1"/>
  <c r="BP311" i="1"/>
  <c r="BP351" i="1"/>
  <c r="BN439" i="1"/>
  <c r="Z439" i="1"/>
  <c r="BP439" i="1"/>
  <c r="Y218" i="1"/>
  <c r="V563" i="1"/>
  <c r="BP392" i="1"/>
  <c r="BN392" i="1"/>
  <c r="Z392" i="1"/>
  <c r="Y191" i="1"/>
  <c r="BP189" i="1"/>
  <c r="BN189" i="1"/>
  <c r="Z189" i="1"/>
  <c r="Z190" i="1" s="1"/>
  <c r="BP198" i="1"/>
  <c r="Y207" i="1"/>
  <c r="Y206" i="1"/>
  <c r="Y244" i="1"/>
  <c r="BP243" i="1"/>
  <c r="Z243" i="1"/>
  <c r="Z244" i="1" s="1"/>
  <c r="BN243" i="1"/>
  <c r="Z257" i="1"/>
  <c r="Y371" i="1"/>
  <c r="AB563" i="1"/>
  <c r="BP472" i="1"/>
  <c r="BN491" i="1"/>
  <c r="Z491" i="1"/>
  <c r="BP491" i="1"/>
  <c r="H563" i="1"/>
  <c r="Y150" i="1"/>
  <c r="BN149" i="1"/>
  <c r="BP149" i="1"/>
  <c r="Z149" i="1"/>
  <c r="Z150" i="1" s="1"/>
  <c r="Y78" i="1"/>
  <c r="BP71" i="1"/>
  <c r="BN71" i="1"/>
  <c r="Y77" i="1"/>
  <c r="BN302" i="1"/>
  <c r="S563" i="1"/>
  <c r="Y304" i="1"/>
  <c r="Y303" i="1"/>
  <c r="Y353" i="1"/>
  <c r="Y484" i="1"/>
  <c r="BN480" i="1"/>
  <c r="Z96" i="1"/>
  <c r="B563" i="1"/>
  <c r="BP153" i="1"/>
  <c r="Y157" i="1"/>
  <c r="Y156" i="1"/>
  <c r="Z153" i="1"/>
  <c r="Z22" i="1"/>
  <c r="BP88" i="1"/>
  <c r="BN88" i="1"/>
  <c r="BP202" i="1"/>
  <c r="BN202" i="1"/>
  <c r="Y235" i="1"/>
  <c r="Y283" i="1"/>
  <c r="P563" i="1"/>
  <c r="BP282" i="1"/>
  <c r="BN282" i="1"/>
  <c r="Z282" i="1"/>
  <c r="Z283" i="1" s="1"/>
  <c r="Z302" i="1"/>
  <c r="Z303" i="1" s="1"/>
  <c r="Y328" i="1"/>
  <c r="BN367" i="1"/>
  <c r="Z367" i="1"/>
  <c r="BP367" i="1"/>
  <c r="Z480" i="1"/>
  <c r="I563" i="1"/>
  <c r="Y162" i="1"/>
  <c r="BP161" i="1"/>
  <c r="BN161" i="1"/>
  <c r="BP205" i="1"/>
  <c r="BN205" i="1"/>
  <c r="Z205" i="1"/>
  <c r="BP25" i="1"/>
  <c r="Z31" i="1"/>
  <c r="Z32" i="1" s="1"/>
  <c r="Y33" i="1"/>
  <c r="Y32" i="1"/>
  <c r="BP31" i="1"/>
  <c r="X554" i="1"/>
  <c r="Y55" i="1"/>
  <c r="BP60" i="1"/>
  <c r="Z88" i="1"/>
  <c r="Y115" i="1"/>
  <c r="Y129" i="1"/>
  <c r="Z140" i="1"/>
  <c r="BN153" i="1"/>
  <c r="BN198" i="1"/>
  <c r="Z202" i="1"/>
  <c r="BN250" i="1"/>
  <c r="BP257" i="1"/>
  <c r="BN268" i="1"/>
  <c r="BP105" i="1"/>
  <c r="BN105" i="1"/>
  <c r="Y313" i="1"/>
  <c r="BP327" i="1"/>
  <c r="Y394" i="1"/>
  <c r="Y441" i="1"/>
  <c r="BP107" i="1"/>
  <c r="Z107" i="1"/>
  <c r="Y29" i="1"/>
  <c r="BP66" i="1"/>
  <c r="BN66" i="1"/>
  <c r="Z66" i="1"/>
  <c r="X555" i="1"/>
  <c r="BP98" i="1"/>
  <c r="Z98" i="1"/>
  <c r="Z105" i="1"/>
  <c r="Z114" i="1"/>
  <c r="BN117" i="1"/>
  <c r="Y125" i="1"/>
  <c r="Z120" i="1"/>
  <c r="BP171" i="1"/>
  <c r="Z171" i="1"/>
  <c r="Y180" i="1"/>
  <c r="BP177" i="1"/>
  <c r="BN177" i="1"/>
  <c r="Y245" i="1"/>
  <c r="BP250" i="1"/>
  <c r="BP302" i="1"/>
  <c r="Y442" i="1"/>
  <c r="BP480" i="1"/>
  <c r="BN74" i="1"/>
  <c r="BP74" i="1"/>
  <c r="Z74" i="1"/>
  <c r="Z77" i="1" s="1"/>
  <c r="Z60" i="1"/>
  <c r="BP123" i="1"/>
  <c r="Z123" i="1"/>
  <c r="BP154" i="1"/>
  <c r="BN154" i="1"/>
  <c r="BP199" i="1"/>
  <c r="BN199" i="1"/>
  <c r="BN251" i="1"/>
  <c r="Z251" i="1"/>
  <c r="BP251" i="1"/>
  <c r="Y262" i="1"/>
  <c r="BN296" i="1"/>
  <c r="Z296" i="1"/>
  <c r="Z298" i="1" s="1"/>
  <c r="R563" i="1"/>
  <c r="BP296" i="1"/>
  <c r="BN364" i="1"/>
  <c r="Y370" i="1"/>
  <c r="Y563" i="1"/>
  <c r="Z262" i="1"/>
  <c r="X553" i="1"/>
  <c r="BN22" i="1"/>
  <c r="BP22" i="1"/>
  <c r="BN120" i="1"/>
  <c r="Y135" i="1"/>
  <c r="Z154" i="1"/>
  <c r="Y163" i="1"/>
  <c r="BP193" i="1"/>
  <c r="Z193" i="1"/>
  <c r="Z195" i="1" s="1"/>
  <c r="Y195" i="1"/>
  <c r="Z199" i="1"/>
  <c r="Z232" i="1"/>
  <c r="Y284" i="1"/>
  <c r="Y314" i="1"/>
  <c r="Z340" i="1"/>
  <c r="BP356" i="1"/>
  <c r="Y359" i="1"/>
  <c r="Z364" i="1"/>
  <c r="BN445" i="1"/>
  <c r="Z563" i="1"/>
  <c r="Y448" i="1"/>
  <c r="Y447" i="1"/>
  <c r="BN488" i="1"/>
  <c r="BP488" i="1"/>
  <c r="X557" i="1"/>
  <c r="Z23" i="1"/>
  <c r="BP23" i="1"/>
  <c r="BN58" i="1"/>
  <c r="BP58" i="1"/>
  <c r="Z58" i="1"/>
  <c r="Y219" i="1"/>
  <c r="BP209" i="1"/>
  <c r="Z209" i="1"/>
  <c r="Y263" i="1"/>
  <c r="Z319" i="1"/>
  <c r="Y341" i="1"/>
  <c r="BP337" i="1"/>
  <c r="Y342" i="1"/>
  <c r="Z356" i="1"/>
  <c r="Z445" i="1"/>
  <c r="Z447" i="1" s="1"/>
  <c r="BP466" i="1"/>
  <c r="Z466" i="1"/>
  <c r="Z488" i="1"/>
  <c r="Z76" i="1"/>
  <c r="Z52" i="1"/>
  <c r="Y90" i="1"/>
  <c r="BP37" i="1"/>
  <c r="C563" i="1"/>
  <c r="D563" i="1"/>
  <c r="Y62" i="1"/>
  <c r="Z95" i="1"/>
  <c r="Y145" i="1"/>
  <c r="Y175" i="1"/>
  <c r="Y174" i="1"/>
  <c r="BN165" i="1"/>
  <c r="Z168" i="1"/>
  <c r="BN193" i="1"/>
  <c r="Y287" i="1"/>
  <c r="BP286" i="1"/>
  <c r="Y288" i="1"/>
  <c r="T563" i="1"/>
  <c r="Y321" i="1"/>
  <c r="Z337" i="1"/>
  <c r="BN340" i="1"/>
  <c r="BN356" i="1"/>
  <c r="BP364" i="1"/>
  <c r="Y384" i="1"/>
  <c r="BP383" i="1"/>
  <c r="BN383" i="1"/>
  <c r="Z383" i="1"/>
  <c r="Z384" i="1" s="1"/>
  <c r="BN416" i="1"/>
  <c r="BN466" i="1"/>
  <c r="BN475" i="1"/>
  <c r="Z475" i="1"/>
  <c r="BP475" i="1"/>
  <c r="Z38" i="1"/>
  <c r="Z41" i="1" s="1"/>
  <c r="BP76" i="1"/>
  <c r="BP92" i="1"/>
  <c r="Y100" i="1"/>
  <c r="BP99" i="1"/>
  <c r="BN99" i="1"/>
  <c r="BP121" i="1"/>
  <c r="BN121" i="1"/>
  <c r="BP172" i="1"/>
  <c r="BN172" i="1"/>
  <c r="BN266" i="1"/>
  <c r="Y271" i="1"/>
  <c r="M563" i="1"/>
  <c r="Y270" i="1"/>
  <c r="BP52" i="1"/>
  <c r="E563" i="1"/>
  <c r="Z92" i="1"/>
  <c r="BN95" i="1"/>
  <c r="Z99" i="1"/>
  <c r="BP112" i="1"/>
  <c r="Y114" i="1"/>
  <c r="Z121" i="1"/>
  <c r="Y146" i="1"/>
  <c r="BN168" i="1"/>
  <c r="Z172" i="1"/>
  <c r="Z266" i="1"/>
  <c r="BP319" i="1"/>
  <c r="BN337" i="1"/>
  <c r="Y423" i="1"/>
  <c r="BP445" i="1"/>
  <c r="BP50" i="1"/>
  <c r="BN50" i="1"/>
  <c r="Z50" i="1"/>
  <c r="Y63" i="1"/>
  <c r="Y68" i="1"/>
  <c r="BP194" i="1"/>
  <c r="BN194" i="1"/>
  <c r="BP213" i="1"/>
  <c r="BN213" i="1"/>
  <c r="Z213" i="1"/>
  <c r="L563" i="1"/>
  <c r="BP416" i="1"/>
  <c r="J563" i="1"/>
  <c r="Y521" i="1"/>
  <c r="Y527" i="1"/>
  <c r="Z221" i="1"/>
  <c r="Z223" i="1" s="1"/>
  <c r="Z230" i="1"/>
  <c r="Z238" i="1"/>
  <c r="Z276" i="1"/>
  <c r="Z309" i="1"/>
  <c r="Z317" i="1"/>
  <c r="Y320" i="1"/>
  <c r="Z325" i="1"/>
  <c r="Z328" i="1" s="1"/>
  <c r="Z333" i="1"/>
  <c r="Z334" i="1" s="1"/>
  <c r="Z378" i="1"/>
  <c r="Z380" i="1" s="1"/>
  <c r="BN389" i="1"/>
  <c r="Y398" i="1"/>
  <c r="BP407" i="1"/>
  <c r="BP417" i="1"/>
  <c r="Y424" i="1"/>
  <c r="BN464" i="1"/>
  <c r="Z470" i="1"/>
  <c r="Z486" i="1"/>
  <c r="F9" i="1"/>
  <c r="Z44" i="1"/>
  <c r="Z45" i="1" s="1"/>
  <c r="Z53" i="1"/>
  <c r="Z61" i="1"/>
  <c r="Z143" i="1"/>
  <c r="Z145" i="1" s="1"/>
  <c r="Z183" i="1"/>
  <c r="Z184" i="1" s="1"/>
  <c r="Z216" i="1"/>
  <c r="Z233" i="1"/>
  <c r="Y252" i="1"/>
  <c r="Z258" i="1"/>
  <c r="Z267" i="1"/>
  <c r="Z312" i="1"/>
  <c r="Z355" i="1"/>
  <c r="Y358" i="1"/>
  <c r="Z365" i="1"/>
  <c r="Z373" i="1"/>
  <c r="Z375" i="1" s="1"/>
  <c r="Z437" i="1"/>
  <c r="Z446" i="1"/>
  <c r="BP461" i="1"/>
  <c r="Z473" i="1"/>
  <c r="Z481" i="1"/>
  <c r="Z489" i="1"/>
  <c r="Z505" i="1"/>
  <c r="Z506" i="1" s="1"/>
  <c r="Z518" i="1"/>
  <c r="Z529" i="1"/>
  <c r="Z531" i="1" s="1"/>
  <c r="BN470" i="1"/>
  <c r="Z476" i="1"/>
  <c r="BN486" i="1"/>
  <c r="Z492" i="1"/>
  <c r="Y495" i="1"/>
  <c r="Z500" i="1"/>
  <c r="Y522" i="1"/>
  <c r="Y538" i="1"/>
  <c r="BN238" i="1"/>
  <c r="BN309" i="1"/>
  <c r="BN317" i="1"/>
  <c r="BN325" i="1"/>
  <c r="BN378" i="1"/>
  <c r="Y408" i="1"/>
  <c r="J9" i="1"/>
  <c r="Z24" i="1"/>
  <c r="BN44" i="1"/>
  <c r="BN53" i="1"/>
  <c r="BN61" i="1"/>
  <c r="Z133" i="1"/>
  <c r="Z135" i="1" s="1"/>
  <c r="BN143" i="1"/>
  <c r="BN183" i="1"/>
  <c r="BN216" i="1"/>
  <c r="BN233" i="1"/>
  <c r="Z249" i="1"/>
  <c r="Z252" i="1" s="1"/>
  <c r="BN258" i="1"/>
  <c r="BN267" i="1"/>
  <c r="Z291" i="1"/>
  <c r="Z292" i="1" s="1"/>
  <c r="BN312" i="1"/>
  <c r="Z344" i="1"/>
  <c r="Z347" i="1" s="1"/>
  <c r="Y347" i="1"/>
  <c r="BN355" i="1"/>
  <c r="BN365" i="1"/>
  <c r="BN373" i="1"/>
  <c r="Z400" i="1"/>
  <c r="Z404" i="1" s="1"/>
  <c r="Z418" i="1"/>
  <c r="Z426" i="1"/>
  <c r="BN437" i="1"/>
  <c r="BN446" i="1"/>
  <c r="BN473" i="1"/>
  <c r="BN481" i="1"/>
  <c r="BN489" i="1"/>
  <c r="BN505" i="1"/>
  <c r="BN518" i="1"/>
  <c r="BN529" i="1"/>
  <c r="H9" i="1"/>
  <c r="BN221" i="1"/>
  <c r="BN276" i="1"/>
  <c r="BN333" i="1"/>
  <c r="Y253" i="1"/>
  <c r="BP333" i="1"/>
  <c r="BP378" i="1"/>
  <c r="BP486" i="1"/>
  <c r="BN500" i="1"/>
  <c r="Z513" i="1"/>
  <c r="Z524" i="1"/>
  <c r="Z526" i="1" s="1"/>
  <c r="Z535" i="1"/>
  <c r="Z538" i="1" s="1"/>
  <c r="Q563" i="1"/>
  <c r="BN230" i="1"/>
  <c r="A10" i="1"/>
  <c r="BP221" i="1"/>
  <c r="BP238" i="1"/>
  <c r="Z86" i="1"/>
  <c r="Y89" i="1"/>
  <c r="BN133" i="1"/>
  <c r="BN291" i="1"/>
  <c r="BN344" i="1"/>
  <c r="Y409" i="1"/>
  <c r="BN426" i="1"/>
  <c r="BP437" i="1"/>
  <c r="Z465" i="1"/>
  <c r="BP505" i="1"/>
  <c r="BP529" i="1"/>
  <c r="BN513" i="1"/>
  <c r="BN524" i="1"/>
  <c r="BN535" i="1"/>
  <c r="Y506" i="1"/>
  <c r="Z438" i="1"/>
  <c r="BN468" i="1"/>
  <c r="Z474" i="1"/>
  <c r="Y477" i="1"/>
  <c r="Z482" i="1"/>
  <c r="Z490" i="1"/>
  <c r="Y501" i="1"/>
  <c r="BP524" i="1"/>
  <c r="Y292" i="1"/>
  <c r="BN471" i="1"/>
  <c r="BN487" i="1"/>
  <c r="BN542" i="1"/>
  <c r="Z550" i="1"/>
  <c r="Z551" i="1" s="1"/>
  <c r="BN474" i="1"/>
  <c r="BN482" i="1"/>
  <c r="BN490" i="1"/>
  <c r="Y514" i="1"/>
  <c r="Y478" i="1"/>
  <c r="Y502" i="1"/>
  <c r="X563" i="1"/>
  <c r="BP374" i="1"/>
  <c r="BP413" i="1"/>
  <c r="Z511" i="1"/>
  <c r="Y515" i="1"/>
  <c r="Y531" i="1"/>
  <c r="Y543" i="1"/>
  <c r="BN469" i="1"/>
  <c r="Z499" i="1"/>
  <c r="Z517" i="1"/>
  <c r="Z521" i="1" s="1"/>
  <c r="G563" i="1"/>
  <c r="BP396" i="1"/>
  <c r="BP511" i="1"/>
  <c r="Y544" i="1"/>
  <c r="Z278" i="1" l="1"/>
  <c r="Z495" i="1"/>
  <c r="Z370" i="1"/>
  <c r="Z428" i="1"/>
  <c r="Z174" i="1"/>
  <c r="Y557" i="1"/>
  <c r="Z441" i="1"/>
  <c r="Z477" i="1"/>
  <c r="Z206" i="1"/>
  <c r="Z423" i="1"/>
  <c r="Z55" i="1"/>
  <c r="Z124" i="1"/>
  <c r="Z89" i="1"/>
  <c r="Z320" i="1"/>
  <c r="Z393" i="1"/>
  <c r="Z313" i="1"/>
  <c r="Z240" i="1"/>
  <c r="Z68" i="1"/>
  <c r="Z501" i="1"/>
  <c r="Y554" i="1"/>
  <c r="Y553" i="1"/>
  <c r="X556" i="1"/>
  <c r="Z218" i="1"/>
  <c r="Z235" i="1"/>
  <c r="Z358" i="1"/>
  <c r="Z62" i="1"/>
  <c r="Z100" i="1"/>
  <c r="Z514" i="1"/>
  <c r="Z28" i="1"/>
  <c r="Z156" i="1"/>
  <c r="Z483" i="1"/>
  <c r="Z270" i="1"/>
  <c r="Z341" i="1"/>
  <c r="Z108" i="1"/>
  <c r="Y555" i="1"/>
  <c r="Y556" i="1" s="1"/>
  <c r="Z558" i="1" l="1"/>
</calcChain>
</file>

<file path=xl/sharedStrings.xml><?xml version="1.0" encoding="utf-8"?>
<sst xmlns="http://schemas.openxmlformats.org/spreadsheetml/2006/main" count="2483" uniqueCount="871">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</sst>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69"/>
      <c r="P5" s="26" t="s">
        <v>10</v>
      </c>
      <c r="Q5" s="929">
        <v>45795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Воскресенье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20</v>
      </c>
      <c r="Q8" s="756">
        <v>0.54166666666666663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21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22</v>
      </c>
      <c r="Q10" s="770"/>
      <c r="R10" s="771"/>
      <c r="U10" s="26" t="s">
        <v>23</v>
      </c>
      <c r="V10" s="664" t="s">
        <v>24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3"/>
      <c r="R11" s="744"/>
      <c r="U11" s="26" t="s">
        <v>27</v>
      </c>
      <c r="V11" s="901" t="s">
        <v>28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30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32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61</v>
      </c>
      <c r="V18" s="78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69</v>
      </c>
      <c r="X37" s="56">
        <v>170</v>
      </c>
      <c r="Y37" s="53">
        <f>IFERROR(IF(X37="",0,CEILING((X37/$H37),1)*$H37),"")</f>
        <v>172.8</v>
      </c>
      <c r="Z37" s="39">
        <f>IFERROR(IF(Y37=0,"",ROUNDUP(Y37/H37,0)*0.01898),"")</f>
        <v>0.30368000000000001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176.8472222222222</v>
      </c>
      <c r="BN37" s="75">
        <f>IFERROR(Y37*I37/H37,"0")</f>
        <v>179.76</v>
      </c>
      <c r="BO37" s="75">
        <f>IFERROR(1/J37*(X37/H37),"0")</f>
        <v>0.24594907407407407</v>
      </c>
      <c r="BP37" s="75">
        <f>IFERROR(1/J37*(Y37/H37),"0")</f>
        <v>0.25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69</v>
      </c>
      <c r="X38" s="56">
        <v>80</v>
      </c>
      <c r="Y38" s="53">
        <f>IFERROR(IF(X38="",0,CEILING((X38/$H38),1)*$H38),"")</f>
        <v>80</v>
      </c>
      <c r="Z38" s="39">
        <f>IFERROR(IF(Y38=0,"",ROUNDUP(Y38/H38,0)*0.00902),"")</f>
        <v>0.1804</v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84.2</v>
      </c>
      <c r="BN38" s="75">
        <f>IFERROR(Y38*I38/H38,"0")</f>
        <v>84.2</v>
      </c>
      <c r="BO38" s="75">
        <f>IFERROR(1/J38*(X38/H38),"0")</f>
        <v>0.15151515151515152</v>
      </c>
      <c r="BP38" s="75">
        <f>IFERROR(1/J38*(Y38/H38),"0")</f>
        <v>0.15151515151515152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40" t="s">
        <v>87</v>
      </c>
      <c r="X41" s="41">
        <f>IFERROR(X37/H37,"0")+IFERROR(X38/H38,"0")+IFERROR(X39/H39,"0")+IFERROR(X40/H40,"0")</f>
        <v>35.74074074074074</v>
      </c>
      <c r="Y41" s="41">
        <f>IFERROR(Y37/H37,"0")+IFERROR(Y38/H38,"0")+IFERROR(Y39/H39,"0")+IFERROR(Y40/H40,"0")</f>
        <v>36</v>
      </c>
      <c r="Z41" s="41">
        <f>IFERROR(IF(Z37="",0,Z37),"0")+IFERROR(IF(Z38="",0,Z38),"0")+IFERROR(IF(Z39="",0,Z39),"0")+IFERROR(IF(Z40="",0,Z40),"0")</f>
        <v>0.48408000000000001</v>
      </c>
      <c r="AA41" s="64"/>
      <c r="AB41" s="64"/>
      <c r="AC41" s="64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40" t="s">
        <v>69</v>
      </c>
      <c r="X42" s="41">
        <f>IFERROR(SUM(X37:X40),"0")</f>
        <v>250</v>
      </c>
      <c r="Y42" s="41">
        <f>IFERROR(SUM(Y37:Y40),"0")</f>
        <v>252.8</v>
      </c>
      <c r="Z42" s="40"/>
      <c r="AA42" s="64"/>
      <c r="AB42" s="64"/>
      <c r="AC42" s="64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69</v>
      </c>
      <c r="X50" s="56">
        <v>320</v>
      </c>
      <c r="Y50" s="53">
        <f t="shared" si="6"/>
        <v>324</v>
      </c>
      <c r="Z50" s="39">
        <f>IFERROR(IF(Y50=0,"",ROUNDUP(Y50/H50,0)*0.01898),"")</f>
        <v>0.56940000000000002</v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332.88888888888886</v>
      </c>
      <c r="BN50" s="75">
        <f t="shared" si="8"/>
        <v>337.04999999999995</v>
      </c>
      <c r="BO50" s="75">
        <f t="shared" si="9"/>
        <v>0.46296296296296291</v>
      </c>
      <c r="BP50" s="75">
        <f t="shared" si="10"/>
        <v>0.46874999999999994</v>
      </c>
    </row>
    <row r="51" spans="1:68" ht="27" hidden="1" customHeight="1" x14ac:dyDescent="0.25">
      <c r="A51" s="60" t="s">
        <v>125</v>
      </c>
      <c r="B51" s="60" t="s">
        <v>126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128</v>
      </c>
      <c r="B52" s="60" t="s">
        <v>129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130</v>
      </c>
      <c r="B53" s="60" t="s">
        <v>131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134</v>
      </c>
      <c r="B54" s="60" t="s">
        <v>135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40" t="s">
        <v>87</v>
      </c>
      <c r="X55" s="41">
        <f>IFERROR(X49/H49,"0")+IFERROR(X50/H50,"0")+IFERROR(X51/H51,"0")+IFERROR(X52/H52,"0")+IFERROR(X53/H53,"0")+IFERROR(X54/H54,"0")</f>
        <v>29.629629629629626</v>
      </c>
      <c r="Y55" s="41">
        <f>IFERROR(Y49/H49,"0")+IFERROR(Y50/H50,"0")+IFERROR(Y51/H51,"0")+IFERROR(Y52/H52,"0")+IFERROR(Y53/H53,"0")+IFERROR(Y54/H54,"0")</f>
        <v>29.999999999999996</v>
      </c>
      <c r="Z55" s="41">
        <f>IFERROR(IF(Z49="",0,Z49),"0")+IFERROR(IF(Z50="",0,Z50),"0")+IFERROR(IF(Z51="",0,Z51),"0")+IFERROR(IF(Z52="",0,Z52),"0")+IFERROR(IF(Z53="",0,Z53),"0")+IFERROR(IF(Z54="",0,Z54),"0")</f>
        <v>0.56940000000000002</v>
      </c>
      <c r="AA55" s="64"/>
      <c r="AB55" s="64"/>
      <c r="AC55" s="64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40" t="s">
        <v>69</v>
      </c>
      <c r="X56" s="41">
        <f>IFERROR(SUM(X49:X54),"0")</f>
        <v>320</v>
      </c>
      <c r="Y56" s="41">
        <f>IFERROR(SUM(Y49:Y54),"0")</f>
        <v>324</v>
      </c>
      <c r="Z56" s="40"/>
      <c r="AA56" s="64"/>
      <c r="AB56" s="64"/>
      <c r="AC56" s="64"/>
    </row>
    <row r="57" spans="1:68" ht="14.25" hidden="1" customHeight="1" x14ac:dyDescent="0.25">
      <c r="A57" s="633" t="s">
        <v>137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hidden="1" customHeight="1" x14ac:dyDescent="0.25">
      <c r="A58" s="60" t="s">
        <v>138</v>
      </c>
      <c r="B58" s="60" t="s">
        <v>139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141</v>
      </c>
      <c r="B59" s="60" t="s">
        <v>142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144</v>
      </c>
      <c r="B60" s="60" t="s">
        <v>145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69</v>
      </c>
      <c r="X61" s="56">
        <v>68</v>
      </c>
      <c r="Y61" s="53">
        <f>IFERROR(IF(X61="",0,CEILING((X61/$H61),1)*$H61),"")</f>
        <v>70.2</v>
      </c>
      <c r="Z61" s="39">
        <f>IFERROR(IF(Y61=0,"",ROUNDUP(Y61/H61,0)*0.00651),"")</f>
        <v>0.16925999999999999</v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72.533333333333331</v>
      </c>
      <c r="BN61" s="75">
        <f>IFERROR(Y61*I61/H61,"0")</f>
        <v>74.88</v>
      </c>
      <c r="BO61" s="75">
        <f>IFERROR(1/J61*(X61/H61),"0")</f>
        <v>0.13838013838013838</v>
      </c>
      <c r="BP61" s="75">
        <f>IFERROR(1/J61*(Y61/H61),"0")</f>
        <v>0.14285714285714288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40" t="s">
        <v>87</v>
      </c>
      <c r="X62" s="41">
        <f>IFERROR(X58/H58,"0")+IFERROR(X59/H59,"0")+IFERROR(X60/H60,"0")+IFERROR(X61/H61,"0")</f>
        <v>25.185185185185183</v>
      </c>
      <c r="Y62" s="41">
        <f>IFERROR(Y58/H58,"0")+IFERROR(Y59/H59,"0")+IFERROR(Y60/H60,"0")+IFERROR(Y61/H61,"0")</f>
        <v>26</v>
      </c>
      <c r="Z62" s="41">
        <f>IFERROR(IF(Z58="",0,Z58),"0")+IFERROR(IF(Z59="",0,Z59),"0")+IFERROR(IF(Z60="",0,Z60),"0")+IFERROR(IF(Z61="",0,Z61),"0")</f>
        <v>0.16925999999999999</v>
      </c>
      <c r="AA62" s="64"/>
      <c r="AB62" s="64"/>
      <c r="AC62" s="64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40" t="s">
        <v>69</v>
      </c>
      <c r="X63" s="41">
        <f>IFERROR(SUM(X58:X61),"0")</f>
        <v>68</v>
      </c>
      <c r="Y63" s="41">
        <f>IFERROR(SUM(Y58:Y61),"0")</f>
        <v>70.2</v>
      </c>
      <c r="Z63" s="40"/>
      <c r="AA63" s="64"/>
      <c r="AB63" s="64"/>
      <c r="AC63" s="64"/>
    </row>
    <row r="64" spans="1:68" ht="14.25" hidden="1" customHeight="1" x14ac:dyDescent="0.25">
      <c r="A64" s="633" t="s">
        <v>148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149</v>
      </c>
      <c r="B65" s="60" t="s">
        <v>150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153</v>
      </c>
      <c r="B66" s="60" t="s">
        <v>154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156</v>
      </c>
      <c r="B67" s="60" t="s">
        <v>157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159</v>
      </c>
      <c r="B71" s="60" t="s">
        <v>160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162</v>
      </c>
      <c r="B72" s="60" t="s">
        <v>163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165</v>
      </c>
      <c r="B73" s="60" t="s">
        <v>166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168</v>
      </c>
      <c r="B74" s="60" t="s">
        <v>169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170</v>
      </c>
      <c r="B75" s="60" t="s">
        <v>171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172</v>
      </c>
      <c r="B76" s="60" t="s">
        <v>173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174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175</v>
      </c>
      <c r="B80" s="60" t="s">
        <v>176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178</v>
      </c>
      <c r="B81" s="60" t="s">
        <v>179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181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69</v>
      </c>
      <c r="X86" s="56">
        <v>130</v>
      </c>
      <c r="Y86" s="53">
        <f>IFERROR(IF(X86="",0,CEILING((X86/$H86),1)*$H86),"")</f>
        <v>140.4</v>
      </c>
      <c r="Z86" s="39">
        <f>IFERROR(IF(Y86=0,"",ROUNDUP(Y86/H86,0)*0.01898),"")</f>
        <v>0.24674000000000001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135.23611111111109</v>
      </c>
      <c r="BN86" s="75">
        <f>IFERROR(Y86*I86/H86,"0")</f>
        <v>146.05499999999998</v>
      </c>
      <c r="BO86" s="75">
        <f>IFERROR(1/J86*(X86/H86),"0")</f>
        <v>0.18807870370370369</v>
      </c>
      <c r="BP86" s="75">
        <f>IFERROR(1/J86*(Y86/H86),"0")</f>
        <v>0.203125</v>
      </c>
    </row>
    <row r="87" spans="1:68" ht="16.5" hidden="1" customHeight="1" x14ac:dyDescent="0.25">
      <c r="A87" s="60" t="s">
        <v>185</v>
      </c>
      <c r="B87" s="60" t="s">
        <v>186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69</v>
      </c>
      <c r="X88" s="56">
        <v>99</v>
      </c>
      <c r="Y88" s="53">
        <f>IFERROR(IF(X88="",0,CEILING((X88/$H88),1)*$H88),"")</f>
        <v>99</v>
      </c>
      <c r="Z88" s="39">
        <f>IFERROR(IF(Y88=0,"",ROUNDUP(Y88/H88,0)*0.00902),"")</f>
        <v>0.19844000000000001</v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103.62</v>
      </c>
      <c r="BN88" s="75">
        <f>IFERROR(Y88*I88/H88,"0")</f>
        <v>103.62</v>
      </c>
      <c r="BO88" s="75">
        <f>IFERROR(1/J88*(X88/H88),"0")</f>
        <v>0.16666666666666669</v>
      </c>
      <c r="BP88" s="75">
        <f>IFERROR(1/J88*(Y88/H88),"0")</f>
        <v>0.16666666666666669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40" t="s">
        <v>87</v>
      </c>
      <c r="X89" s="41">
        <f>IFERROR(X86/H86,"0")+IFERROR(X87/H87,"0")+IFERROR(X88/H88,"0")</f>
        <v>34.037037037037038</v>
      </c>
      <c r="Y89" s="41">
        <f>IFERROR(Y86/H86,"0")+IFERROR(Y87/H87,"0")+IFERROR(Y88/H88,"0")</f>
        <v>35</v>
      </c>
      <c r="Z89" s="41">
        <f>IFERROR(IF(Z86="",0,Z86),"0")+IFERROR(IF(Z87="",0,Z87),"0")+IFERROR(IF(Z88="",0,Z88),"0")</f>
        <v>0.44518000000000002</v>
      </c>
      <c r="AA89" s="64"/>
      <c r="AB89" s="64"/>
      <c r="AC89" s="64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40" t="s">
        <v>69</v>
      </c>
      <c r="X90" s="41">
        <f>IFERROR(SUM(X86:X88),"0")</f>
        <v>229</v>
      </c>
      <c r="Y90" s="41">
        <f>IFERROR(SUM(Y86:Y88),"0")</f>
        <v>239.4</v>
      </c>
      <c r="Z90" s="40"/>
      <c r="AA90" s="64"/>
      <c r="AB90" s="64"/>
      <c r="AC90" s="64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69</v>
      </c>
      <c r="X92" s="56">
        <v>50</v>
      </c>
      <c r="Y92" s="53">
        <f t="shared" ref="Y92:Y99" si="16">IFERROR(IF(X92="",0,CEILING((X92/$H92),1)*$H92),"")</f>
        <v>50.400000000000006</v>
      </c>
      <c r="Z92" s="39">
        <f>IFERROR(IF(Y92=0,"",ROUNDUP(Y92/H92,0)*0.01898),"")</f>
        <v>0.11388000000000001</v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53.089285714285715</v>
      </c>
      <c r="BN92" s="75">
        <f t="shared" ref="BN92:BN99" si="18">IFERROR(Y92*I92/H92,"0")</f>
        <v>53.514000000000003</v>
      </c>
      <c r="BO92" s="75">
        <f t="shared" ref="BO92:BO99" si="19">IFERROR(1/J92*(X92/H92),"0")</f>
        <v>9.3005952380952384E-2</v>
      </c>
      <c r="BP92" s="75">
        <f t="shared" ref="BP92:BP99" si="20">IFERROR(1/J92*(Y92/H92),"0")</f>
        <v>9.375E-2</v>
      </c>
    </row>
    <row r="93" spans="1:68" ht="16.5" hidden="1" customHeight="1" x14ac:dyDescent="0.25">
      <c r="A93" s="60" t="s">
        <v>190</v>
      </c>
      <c r="B93" s="60" t="s">
        <v>193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4" t="s">
        <v>194</v>
      </c>
      <c r="Q93" s="623"/>
      <c r="R93" s="623"/>
      <c r="S93" s="623"/>
      <c r="T93" s="624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190</v>
      </c>
      <c r="B94" s="60" t="s">
        <v>195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196</v>
      </c>
      <c r="B95" s="60" t="s">
        <v>197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199</v>
      </c>
      <c r="B96" s="60" t="s">
        <v>200</v>
      </c>
      <c r="C96" s="34">
        <v>4301051718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132</v>
      </c>
      <c r="N96" s="36"/>
      <c r="O96" s="35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192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199</v>
      </c>
      <c r="B97" s="60" t="s">
        <v>201</v>
      </c>
      <c r="C97" s="34">
        <v>4301052039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106</v>
      </c>
      <c r="N97" s="36"/>
      <c r="O97" s="35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202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69</v>
      </c>
      <c r="X98" s="56">
        <v>33</v>
      </c>
      <c r="Y98" s="53">
        <f t="shared" si="16"/>
        <v>33.659999999999997</v>
      </c>
      <c r="Z98" s="39">
        <f>IFERROR(IF(Y98=0,"",ROUNDUP(Y98/H98,0)*0.00651),"")</f>
        <v>0.11067</v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37.299999999999997</v>
      </c>
      <c r="BN98" s="75">
        <f t="shared" si="18"/>
        <v>38.045999999999992</v>
      </c>
      <c r="BO98" s="75">
        <f t="shared" si="19"/>
        <v>9.1575091575091583E-2</v>
      </c>
      <c r="BP98" s="75">
        <f t="shared" si="20"/>
        <v>9.3406593406593408E-2</v>
      </c>
    </row>
    <row r="99" spans="1:68" ht="16.5" hidden="1" customHeight="1" x14ac:dyDescent="0.25">
      <c r="A99" s="60" t="s">
        <v>206</v>
      </c>
      <c r="B99" s="60" t="s">
        <v>207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22.61904761904762</v>
      </c>
      <c r="Y100" s="41">
        <f>IFERROR(Y92/H92,"0")+IFERROR(Y93/H93,"0")+IFERROR(Y94/H94,"0")+IFERROR(Y95/H95,"0")+IFERROR(Y96/H96,"0")+IFERROR(Y97/H97,"0")+IFERROR(Y98/H98,"0")+IFERROR(Y99/H99,"0")</f>
        <v>23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0.22455000000000003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40" t="s">
        <v>69</v>
      </c>
      <c r="X101" s="41">
        <f>IFERROR(SUM(X92:X99),"0")</f>
        <v>83</v>
      </c>
      <c r="Y101" s="41">
        <f>IFERROR(SUM(Y92:Y99),"0")</f>
        <v>84.06</v>
      </c>
      <c r="Z101" s="40"/>
      <c r="AA101" s="64"/>
      <c r="AB101" s="64"/>
      <c r="AC101" s="64"/>
    </row>
    <row r="102" spans="1:68" ht="16.5" hidden="1" customHeight="1" x14ac:dyDescent="0.25">
      <c r="A102" s="630" t="s">
        <v>208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69</v>
      </c>
      <c r="X104" s="56">
        <v>20</v>
      </c>
      <c r="Y104" s="53">
        <f>IFERROR(IF(X104="",0,CEILING((X104/$H104),1)*$H104),"")</f>
        <v>21.6</v>
      </c>
      <c r="Z104" s="39">
        <f>IFERROR(IF(Y104=0,"",ROUNDUP(Y104/H104,0)*0.01898),"")</f>
        <v>3.7960000000000001E-2</v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20.805555555555554</v>
      </c>
      <c r="BN104" s="75">
        <f>IFERROR(Y104*I104/H104,"0")</f>
        <v>22.47</v>
      </c>
      <c r="BO104" s="75">
        <f>IFERROR(1/J104*(X104/H104),"0")</f>
        <v>2.8935185185185182E-2</v>
      </c>
      <c r="BP104" s="75">
        <f>IFERROR(1/J104*(Y104/H104),"0")</f>
        <v>3.125E-2</v>
      </c>
    </row>
    <row r="105" spans="1:68" ht="16.5" hidden="1" customHeight="1" x14ac:dyDescent="0.25">
      <c r="A105" s="60" t="s">
        <v>212</v>
      </c>
      <c r="B105" s="60" t="s">
        <v>213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214</v>
      </c>
      <c r="B106" s="60" t="s">
        <v>215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216</v>
      </c>
      <c r="B107" s="60" t="s">
        <v>217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40" t="s">
        <v>87</v>
      </c>
      <c r="X108" s="41">
        <f>IFERROR(X104/H104,"0")+IFERROR(X105/H105,"0")+IFERROR(X106/H106,"0")+IFERROR(X107/H107,"0")</f>
        <v>1.8518518518518516</v>
      </c>
      <c r="Y108" s="41">
        <f>IFERROR(Y104/H104,"0")+IFERROR(Y105/H105,"0")+IFERROR(Y106/H106,"0")+IFERROR(Y107/H107,"0")</f>
        <v>2</v>
      </c>
      <c r="Z108" s="41">
        <f>IFERROR(IF(Z104="",0,Z104),"0")+IFERROR(IF(Z105="",0,Z105),"0")+IFERROR(IF(Z106="",0,Z106),"0")+IFERROR(IF(Z107="",0,Z107),"0")</f>
        <v>3.7960000000000001E-2</v>
      </c>
      <c r="AA108" s="64"/>
      <c r="AB108" s="64"/>
      <c r="AC108" s="64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40" t="s">
        <v>69</v>
      </c>
      <c r="X109" s="41">
        <f>IFERROR(SUM(X104:X107),"0")</f>
        <v>20</v>
      </c>
      <c r="Y109" s="41">
        <f>IFERROR(SUM(Y104:Y107),"0")</f>
        <v>21.6</v>
      </c>
      <c r="Z109" s="40"/>
      <c r="AA109" s="64"/>
      <c r="AB109" s="64"/>
      <c r="AC109" s="64"/>
    </row>
    <row r="110" spans="1:68" ht="14.25" hidden="1" customHeight="1" x14ac:dyDescent="0.25">
      <c r="A110" s="633" t="s">
        <v>137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225</v>
      </c>
      <c r="B117" s="60" t="s">
        <v>226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225</v>
      </c>
      <c r="B118" s="60" t="s">
        <v>228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69</v>
      </c>
      <c r="X119" s="56">
        <v>80</v>
      </c>
      <c r="Y119" s="53">
        <f t="shared" si="21"/>
        <v>84</v>
      </c>
      <c r="Z119" s="39">
        <f>IFERROR(IF(Y119=0,"",ROUNDUP(Y119/H119,0)*0.01898),"")</f>
        <v>0.1898</v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84.885714285714272</v>
      </c>
      <c r="BN119" s="75">
        <f t="shared" si="23"/>
        <v>89.13</v>
      </c>
      <c r="BO119" s="75">
        <f t="shared" si="24"/>
        <v>0.14880952380952381</v>
      </c>
      <c r="BP119" s="75">
        <f t="shared" si="25"/>
        <v>0.15625</v>
      </c>
    </row>
    <row r="120" spans="1:68" ht="27" hidden="1" customHeight="1" x14ac:dyDescent="0.25">
      <c r="A120" s="60" t="s">
        <v>231</v>
      </c>
      <c r="B120" s="60" t="s">
        <v>232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233</v>
      </c>
      <c r="B121" s="60" t="s">
        <v>234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235</v>
      </c>
      <c r="B122" s="60" t="s">
        <v>236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238</v>
      </c>
      <c r="B123" s="60" t="s">
        <v>239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40" t="s">
        <v>87</v>
      </c>
      <c r="X124" s="41">
        <f>IFERROR(X117/H117,"0")+IFERROR(X118/H118,"0")+IFERROR(X119/H119,"0")+IFERROR(X120/H120,"0")+IFERROR(X121/H121,"0")+IFERROR(X122/H122,"0")+IFERROR(X123/H123,"0")</f>
        <v>9.5238095238095237</v>
      </c>
      <c r="Y124" s="41">
        <f>IFERROR(Y117/H117,"0")+IFERROR(Y118/H118,"0")+IFERROR(Y119/H119,"0")+IFERROR(Y120/H120,"0")+IFERROR(Y121/H121,"0")+IFERROR(Y122/H122,"0")+IFERROR(Y123/H123,"0")</f>
        <v>10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0.1898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40" t="s">
        <v>69</v>
      </c>
      <c r="X125" s="41">
        <f>IFERROR(SUM(X117:X123),"0")</f>
        <v>80</v>
      </c>
      <c r="Y125" s="41">
        <f>IFERROR(SUM(Y117:Y123),"0")</f>
        <v>84</v>
      </c>
      <c r="Z125" s="40"/>
      <c r="AA125" s="64"/>
      <c r="AB125" s="64"/>
      <c r="AC125" s="64"/>
    </row>
    <row r="126" spans="1:68" ht="14.25" hidden="1" customHeight="1" x14ac:dyDescent="0.25">
      <c r="A126" s="633" t="s">
        <v>174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241</v>
      </c>
      <c r="B127" s="60" t="s">
        <v>242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244</v>
      </c>
      <c r="B128" s="60" t="s">
        <v>245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247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248</v>
      </c>
      <c r="B133" s="60" t="s">
        <v>249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248</v>
      </c>
      <c r="B134" s="60" t="s">
        <v>251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148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252</v>
      </c>
      <c r="B138" s="60" t="s">
        <v>253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69</v>
      </c>
      <c r="X139" s="56">
        <v>42</v>
      </c>
      <c r="Y139" s="53">
        <f>IFERROR(IF(X139="",0,CEILING((X139/$H139),1)*$H139),"")</f>
        <v>42</v>
      </c>
      <c r="Z139" s="39">
        <f>IFERROR(IF(Y139=0,"",ROUNDUP(Y139/H139,0)*0.00651),"")</f>
        <v>9.7650000000000001E-2</v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46.02</v>
      </c>
      <c r="BN139" s="75">
        <f>IFERROR(Y139*I139/H139,"0")</f>
        <v>46.02</v>
      </c>
      <c r="BO139" s="75">
        <f>IFERROR(1/J139*(X139/H139),"0")</f>
        <v>8.241758241758243E-2</v>
      </c>
      <c r="BP139" s="75">
        <f>IFERROR(1/J139*(Y139/H139),"0")</f>
        <v>8.241758241758243E-2</v>
      </c>
    </row>
    <row r="140" spans="1:68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40" t="s">
        <v>87</v>
      </c>
      <c r="X140" s="41">
        <f>IFERROR(X138/H138,"0")+IFERROR(X139/H139,"0")</f>
        <v>15.000000000000002</v>
      </c>
      <c r="Y140" s="41">
        <f>IFERROR(Y138/H138,"0")+IFERROR(Y139/H139,"0")</f>
        <v>15.000000000000002</v>
      </c>
      <c r="Z140" s="41">
        <f>IFERROR(IF(Z138="",0,Z138),"0")+IFERROR(IF(Z139="",0,Z139),"0")</f>
        <v>9.7650000000000001E-2</v>
      </c>
      <c r="AA140" s="64"/>
      <c r="AB140" s="64"/>
      <c r="AC140" s="64"/>
    </row>
    <row r="141" spans="1:68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40" t="s">
        <v>69</v>
      </c>
      <c r="X141" s="41">
        <f>IFERROR(SUM(X138:X139),"0")</f>
        <v>42</v>
      </c>
      <c r="Y141" s="41">
        <f>IFERROR(SUM(Y138:Y139),"0")</f>
        <v>42</v>
      </c>
      <c r="Z141" s="40"/>
      <c r="AA141" s="64"/>
      <c r="AB141" s="64"/>
      <c r="AC141" s="64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256</v>
      </c>
      <c r="B143" s="60" t="s">
        <v>257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69</v>
      </c>
      <c r="X144" s="56">
        <v>40</v>
      </c>
      <c r="Y144" s="53">
        <f>IFERROR(IF(X144="",0,CEILING((X144/$H144),1)*$H144),"")</f>
        <v>42.24</v>
      </c>
      <c r="Z144" s="39">
        <f>IFERROR(IF(Y144=0,"",ROUNDUP(Y144/H144,0)*0.00651),"")</f>
        <v>0.10416</v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44.060606060606055</v>
      </c>
      <c r="BN144" s="75">
        <f>IFERROR(Y144*I144/H144,"0")</f>
        <v>46.527999999999999</v>
      </c>
      <c r="BO144" s="75">
        <f>IFERROR(1/J144*(X144/H144),"0")</f>
        <v>8.3250083250083248E-2</v>
      </c>
      <c r="BP144" s="75">
        <f>IFERROR(1/J144*(Y144/H144),"0")</f>
        <v>8.7912087912087919E-2</v>
      </c>
    </row>
    <row r="145" spans="1:68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40" t="s">
        <v>87</v>
      </c>
      <c r="X145" s="41">
        <f>IFERROR(X143/H143,"0")+IFERROR(X144/H144,"0")</f>
        <v>15.15151515151515</v>
      </c>
      <c r="Y145" s="41">
        <f>IFERROR(Y143/H143,"0")+IFERROR(Y144/H144,"0")</f>
        <v>16</v>
      </c>
      <c r="Z145" s="41">
        <f>IFERROR(IF(Z143="",0,Z143),"0")+IFERROR(IF(Z144="",0,Z144),"0")</f>
        <v>0.10416</v>
      </c>
      <c r="AA145" s="64"/>
      <c r="AB145" s="64"/>
      <c r="AC145" s="64"/>
    </row>
    <row r="146" spans="1:68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40" t="s">
        <v>69</v>
      </c>
      <c r="X146" s="41">
        <f>IFERROR(SUM(X143:X144),"0")</f>
        <v>40</v>
      </c>
      <c r="Y146" s="41">
        <f>IFERROR(SUM(Y143:Y144),"0")</f>
        <v>42.24</v>
      </c>
      <c r="Z146" s="40"/>
      <c r="AA146" s="64"/>
      <c r="AB146" s="64"/>
      <c r="AC146" s="64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259</v>
      </c>
      <c r="B149" s="60" t="s">
        <v>260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148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69</v>
      </c>
      <c r="X153" s="56">
        <v>10</v>
      </c>
      <c r="Y153" s="53">
        <f>IFERROR(IF(X153="",0,CEILING((X153/$H153),1)*$H153),"")</f>
        <v>18</v>
      </c>
      <c r="Z153" s="39">
        <f>IFERROR(IF(Y153=0,"",ROUNDUP(Y153/H153,0)*0.01898),"")</f>
        <v>3.7960000000000001E-2</v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10.65</v>
      </c>
      <c r="BN153" s="75">
        <f>IFERROR(Y153*I153/H153,"0")</f>
        <v>19.170000000000002</v>
      </c>
      <c r="BO153" s="75">
        <f>IFERROR(1/J153*(X153/H153),"0")</f>
        <v>1.7361111111111112E-2</v>
      </c>
      <c r="BP153" s="75">
        <f>IFERROR(1/J153*(Y153/H153),"0")</f>
        <v>3.125E-2</v>
      </c>
    </row>
    <row r="154" spans="1:68" ht="16.5" hidden="1" customHeight="1" x14ac:dyDescent="0.25">
      <c r="A154" s="60" t="s">
        <v>265</v>
      </c>
      <c r="B154" s="60" t="s">
        <v>266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268</v>
      </c>
      <c r="B155" s="60" t="s">
        <v>269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40" t="s">
        <v>87</v>
      </c>
      <c r="X156" s="41">
        <f>IFERROR(X153/H153,"0")+IFERROR(X154/H154,"0")+IFERROR(X155/H155,"0")</f>
        <v>1.1111111111111112</v>
      </c>
      <c r="Y156" s="41">
        <f>IFERROR(Y153/H153,"0")+IFERROR(Y154/H154,"0")+IFERROR(Y155/H155,"0")</f>
        <v>2</v>
      </c>
      <c r="Z156" s="41">
        <f>IFERROR(IF(Z153="",0,Z153),"0")+IFERROR(IF(Z154="",0,Z154),"0")+IFERROR(IF(Z155="",0,Z155),"0")</f>
        <v>3.7960000000000001E-2</v>
      </c>
      <c r="AA156" s="64"/>
      <c r="AB156" s="64"/>
      <c r="AC156" s="64"/>
    </row>
    <row r="157" spans="1:68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40" t="s">
        <v>69</v>
      </c>
      <c r="X157" s="41">
        <f>IFERROR(SUM(X153:X155),"0")</f>
        <v>10</v>
      </c>
      <c r="Y157" s="41">
        <f>IFERROR(SUM(Y153:Y155),"0")</f>
        <v>18</v>
      </c>
      <c r="Z157" s="40"/>
      <c r="AA157" s="64"/>
      <c r="AB157" s="64"/>
      <c r="AC157" s="64"/>
    </row>
    <row r="158" spans="1:68" ht="27.75" hidden="1" customHeight="1" x14ac:dyDescent="0.2">
      <c r="A158" s="667" t="s">
        <v>271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272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137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273</v>
      </c>
      <c r="B161" s="60" t="s">
        <v>274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151</v>
      </c>
      <c r="L161" s="35"/>
      <c r="M161" s="36" t="s">
        <v>68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69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275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40" t="s">
        <v>87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40" t="s">
        <v>69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148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hidden="1" customHeight="1" x14ac:dyDescent="0.25">
      <c r="A165" s="60" t="s">
        <v>276</v>
      </c>
      <c r="B165" s="60" t="s">
        <v>277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104</v>
      </c>
      <c r="L165" s="35"/>
      <c r="M165" s="36" t="s">
        <v>68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69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279</v>
      </c>
      <c r="B166" s="60" t="s">
        <v>280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104</v>
      </c>
      <c r="L166" s="35"/>
      <c r="M166" s="36" t="s">
        <v>68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69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281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hidden="1" customHeight="1" x14ac:dyDescent="0.25">
      <c r="A167" s="60" t="s">
        <v>282</v>
      </c>
      <c r="B167" s="60" t="s">
        <v>283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104</v>
      </c>
      <c r="L167" s="35"/>
      <c r="M167" s="36" t="s">
        <v>68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69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284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285</v>
      </c>
      <c r="B168" s="60" t="s">
        <v>286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151</v>
      </c>
      <c r="L168" s="35"/>
      <c r="M168" s="36" t="s">
        <v>68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69</v>
      </c>
      <c r="X168" s="56">
        <v>18</v>
      </c>
      <c r="Y168" s="53">
        <f t="shared" si="26"/>
        <v>18.900000000000002</v>
      </c>
      <c r="Z168" s="39">
        <f>IFERROR(IF(Y168=0,"",ROUNDUP(Y168/H168,0)*0.00502),"")</f>
        <v>4.5179999999999998E-2</v>
      </c>
      <c r="AA168" s="65"/>
      <c r="AB168" s="66"/>
      <c r="AC168" s="229" t="s">
        <v>278</v>
      </c>
      <c r="AG168" s="75"/>
      <c r="AJ168" s="79"/>
      <c r="AK168" s="79">
        <v>0</v>
      </c>
      <c r="BB168" s="230" t="s">
        <v>1</v>
      </c>
      <c r="BM168" s="75">
        <f t="shared" si="27"/>
        <v>19.114285714285714</v>
      </c>
      <c r="BN168" s="75">
        <f t="shared" si="28"/>
        <v>20.07</v>
      </c>
      <c r="BO168" s="75">
        <f t="shared" si="29"/>
        <v>3.6630036630036632E-2</v>
      </c>
      <c r="BP168" s="75">
        <f t="shared" si="30"/>
        <v>3.8461538461538464E-2</v>
      </c>
    </row>
    <row r="169" spans="1:68" ht="27" customHeight="1" x14ac:dyDescent="0.25">
      <c r="A169" s="60" t="s">
        <v>287</v>
      </c>
      <c r="B169" s="60" t="s">
        <v>288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151</v>
      </c>
      <c r="L169" s="35"/>
      <c r="M169" s="36" t="s">
        <v>68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69</v>
      </c>
      <c r="X169" s="56">
        <v>28</v>
      </c>
      <c r="Y169" s="53">
        <f t="shared" si="26"/>
        <v>29.400000000000002</v>
      </c>
      <c r="Z169" s="39">
        <f>IFERROR(IF(Y169=0,"",ROUNDUP(Y169/H169,0)*0.00502),"")</f>
        <v>7.0280000000000009E-2</v>
      </c>
      <c r="AA169" s="65"/>
      <c r="AB169" s="66"/>
      <c r="AC169" s="231" t="s">
        <v>281</v>
      </c>
      <c r="AG169" s="75"/>
      <c r="AJ169" s="79"/>
      <c r="AK169" s="79">
        <v>0</v>
      </c>
      <c r="BB169" s="232" t="s">
        <v>1</v>
      </c>
      <c r="BM169" s="75">
        <f t="shared" si="27"/>
        <v>29.733333333333331</v>
      </c>
      <c r="BN169" s="75">
        <f t="shared" si="28"/>
        <v>31.22</v>
      </c>
      <c r="BO169" s="75">
        <f t="shared" si="29"/>
        <v>5.6980056980056981E-2</v>
      </c>
      <c r="BP169" s="75">
        <f t="shared" si="30"/>
        <v>5.9829059829059839E-2</v>
      </c>
    </row>
    <row r="170" spans="1:68" ht="27" hidden="1" customHeight="1" x14ac:dyDescent="0.25">
      <c r="A170" s="60" t="s">
        <v>289</v>
      </c>
      <c r="B170" s="60" t="s">
        <v>290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151</v>
      </c>
      <c r="L170" s="35"/>
      <c r="M170" s="36" t="s">
        <v>68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291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292</v>
      </c>
      <c r="B171" s="60" t="s">
        <v>293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151</v>
      </c>
      <c r="L171" s="35"/>
      <c r="M171" s="36" t="s">
        <v>68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69</v>
      </c>
      <c r="X171" s="56">
        <v>39</v>
      </c>
      <c r="Y171" s="53">
        <f t="shared" si="26"/>
        <v>39.9</v>
      </c>
      <c r="Z171" s="39">
        <f>IFERROR(IF(Y171=0,"",ROUNDUP(Y171/H171,0)*0.00502),"")</f>
        <v>9.5380000000000006E-2</v>
      </c>
      <c r="AA171" s="65"/>
      <c r="AB171" s="66"/>
      <c r="AC171" s="235" t="s">
        <v>284</v>
      </c>
      <c r="AG171" s="75"/>
      <c r="AJ171" s="79"/>
      <c r="AK171" s="79">
        <v>0</v>
      </c>
      <c r="BB171" s="236" t="s">
        <v>1</v>
      </c>
      <c r="BM171" s="75">
        <f t="shared" si="27"/>
        <v>40.857142857142861</v>
      </c>
      <c r="BN171" s="75">
        <f t="shared" si="28"/>
        <v>41.8</v>
      </c>
      <c r="BO171" s="75">
        <f t="shared" si="29"/>
        <v>7.9365079365079361E-2</v>
      </c>
      <c r="BP171" s="75">
        <f t="shared" si="30"/>
        <v>8.11965811965812E-2</v>
      </c>
    </row>
    <row r="172" spans="1:68" ht="27" hidden="1" customHeight="1" x14ac:dyDescent="0.25">
      <c r="A172" s="60" t="s">
        <v>294</v>
      </c>
      <c r="B172" s="60" t="s">
        <v>295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67</v>
      </c>
      <c r="L172" s="35"/>
      <c r="M172" s="36" t="s">
        <v>68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284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296</v>
      </c>
      <c r="B173" s="60" t="s">
        <v>297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298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40" t="s">
        <v>87</v>
      </c>
      <c r="X174" s="41">
        <f>IFERROR(X165/H165,"0")+IFERROR(X166/H166,"0")+IFERROR(X167/H167,"0")+IFERROR(X168/H168,"0")+IFERROR(X169/H169,"0")+IFERROR(X170/H170,"0")+IFERROR(X171/H171,"0")+IFERROR(X172/H172,"0")+IFERROR(X173/H173,"0")</f>
        <v>40.476190476190474</v>
      </c>
      <c r="Y174" s="41">
        <f>IFERROR(Y165/H165,"0")+IFERROR(Y166/H166,"0")+IFERROR(Y167/H167,"0")+IFERROR(Y168/H168,"0")+IFERROR(Y169/H169,"0")+IFERROR(Y170/H170,"0")+IFERROR(Y171/H171,"0")+IFERROR(Y172/H172,"0")+IFERROR(Y173/H173,"0")</f>
        <v>42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0.21084000000000003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40" t="s">
        <v>69</v>
      </c>
      <c r="X175" s="41">
        <f>IFERROR(SUM(X165:X173),"0")</f>
        <v>85</v>
      </c>
      <c r="Y175" s="41">
        <f>IFERROR(SUM(Y165:Y173),"0")</f>
        <v>88.2</v>
      </c>
      <c r="Z175" s="40"/>
      <c r="AA175" s="64"/>
      <c r="AB175" s="64"/>
      <c r="AC175" s="64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299</v>
      </c>
      <c r="B177" s="60" t="s">
        <v>300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301</v>
      </c>
      <c r="L177" s="35"/>
      <c r="M177" s="36" t="s">
        <v>302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303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304</v>
      </c>
      <c r="B178" s="60" t="s">
        <v>305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301</v>
      </c>
      <c r="L178" s="35"/>
      <c r="M178" s="36" t="s">
        <v>302</v>
      </c>
      <c r="N178" s="36"/>
      <c r="O178" s="35">
        <v>90</v>
      </c>
      <c r="P178" s="905" t="s">
        <v>306</v>
      </c>
      <c r="Q178" s="623"/>
      <c r="R178" s="623"/>
      <c r="S178" s="623"/>
      <c r="T178" s="624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307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308</v>
      </c>
      <c r="B179" s="60" t="s">
        <v>309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301</v>
      </c>
      <c r="L179" s="35"/>
      <c r="M179" s="36" t="s">
        <v>302</v>
      </c>
      <c r="N179" s="36"/>
      <c r="O179" s="35">
        <v>90</v>
      </c>
      <c r="P179" s="828" t="s">
        <v>310</v>
      </c>
      <c r="Q179" s="623"/>
      <c r="R179" s="623"/>
      <c r="S179" s="623"/>
      <c r="T179" s="624"/>
      <c r="U179" s="37"/>
      <c r="V179" s="37"/>
      <c r="W179" s="38" t="s">
        <v>69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307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40" t="s">
        <v>87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40" t="s">
        <v>69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311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312</v>
      </c>
      <c r="B183" s="60" t="s">
        <v>313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301</v>
      </c>
      <c r="L183" s="35"/>
      <c r="M183" s="36" t="s">
        <v>302</v>
      </c>
      <c r="N183" s="36"/>
      <c r="O183" s="35">
        <v>90</v>
      </c>
      <c r="P183" s="918" t="s">
        <v>314</v>
      </c>
      <c r="Q183" s="623"/>
      <c r="R183" s="623"/>
      <c r="S183" s="623"/>
      <c r="T183" s="624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307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40" t="s">
        <v>87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40" t="s">
        <v>69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315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316</v>
      </c>
      <c r="B188" s="60" t="s">
        <v>317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99</v>
      </c>
      <c r="L188" s="35"/>
      <c r="M188" s="36" t="s">
        <v>100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318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319</v>
      </c>
      <c r="B189" s="60" t="s">
        <v>320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67</v>
      </c>
      <c r="L189" s="35"/>
      <c r="M189" s="36" t="s">
        <v>100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69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318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40" t="s">
        <v>87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40" t="s">
        <v>69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137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321</v>
      </c>
      <c r="B193" s="60" t="s">
        <v>322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99</v>
      </c>
      <c r="L193" s="35"/>
      <c r="M193" s="36" t="s">
        <v>106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323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324</v>
      </c>
      <c r="B194" s="60" t="s">
        <v>325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67</v>
      </c>
      <c r="L194" s="35"/>
      <c r="M194" s="36" t="s">
        <v>100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69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323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40" t="s">
        <v>87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40" t="s">
        <v>69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148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326</v>
      </c>
      <c r="B198" s="60" t="s">
        <v>327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104</v>
      </c>
      <c r="L198" s="35"/>
      <c r="M198" s="36" t="s">
        <v>68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69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328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329</v>
      </c>
      <c r="B199" s="60" t="s">
        <v>330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104</v>
      </c>
      <c r="L199" s="35"/>
      <c r="M199" s="36" t="s">
        <v>68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69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331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332</v>
      </c>
      <c r="B200" s="60" t="s">
        <v>333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104</v>
      </c>
      <c r="L200" s="35"/>
      <c r="M200" s="36" t="s">
        <v>68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69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334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335</v>
      </c>
      <c r="B201" s="60" t="s">
        <v>336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104</v>
      </c>
      <c r="L201" s="35"/>
      <c r="M201" s="36" t="s">
        <v>68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69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337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338</v>
      </c>
      <c r="B202" s="60" t="s">
        <v>339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151</v>
      </c>
      <c r="L202" s="35"/>
      <c r="M202" s="36" t="s">
        <v>68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69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328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340</v>
      </c>
      <c r="B203" s="60" t="s">
        <v>341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151</v>
      </c>
      <c r="L203" s="35"/>
      <c r="M203" s="36" t="s">
        <v>68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331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342</v>
      </c>
      <c r="B204" s="60" t="s">
        <v>343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151</v>
      </c>
      <c r="L204" s="35"/>
      <c r="M204" s="36" t="s">
        <v>68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334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344</v>
      </c>
      <c r="B205" s="60" t="s">
        <v>345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151</v>
      </c>
      <c r="L205" s="35"/>
      <c r="M205" s="36" t="s">
        <v>68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337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40" t="s">
        <v>87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40" t="s">
        <v>69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346</v>
      </c>
      <c r="B209" s="60" t="s">
        <v>347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99</v>
      </c>
      <c r="L209" s="35"/>
      <c r="M209" s="36" t="s">
        <v>106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69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348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349</v>
      </c>
      <c r="B210" s="60" t="s">
        <v>350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99</v>
      </c>
      <c r="L210" s="35"/>
      <c r="M210" s="36" t="s">
        <v>106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69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351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hidden="1" customHeight="1" x14ac:dyDescent="0.25">
      <c r="A211" s="60" t="s">
        <v>352</v>
      </c>
      <c r="B211" s="60" t="s">
        <v>353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99</v>
      </c>
      <c r="L211" s="35"/>
      <c r="M211" s="36" t="s">
        <v>106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69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354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355</v>
      </c>
      <c r="B212" s="60" t="s">
        <v>356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67</v>
      </c>
      <c r="L212" s="35"/>
      <c r="M212" s="36" t="s">
        <v>106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69</v>
      </c>
      <c r="X212" s="56">
        <v>60</v>
      </c>
      <c r="Y212" s="53">
        <f t="shared" si="36"/>
        <v>60</v>
      </c>
      <c r="Z212" s="39">
        <f t="shared" ref="Z212:Z217" si="41">IFERROR(IF(Y212=0,"",ROUNDUP(Y212/H212,0)*0.00651),"")</f>
        <v>0.16275000000000001</v>
      </c>
      <c r="AA212" s="65"/>
      <c r="AB212" s="66"/>
      <c r="AC212" s="279" t="s">
        <v>348</v>
      </c>
      <c r="AG212" s="75"/>
      <c r="AJ212" s="79"/>
      <c r="AK212" s="79">
        <v>0</v>
      </c>
      <c r="BB212" s="280" t="s">
        <v>1</v>
      </c>
      <c r="BM212" s="75">
        <f t="shared" si="37"/>
        <v>66.75</v>
      </c>
      <c r="BN212" s="75">
        <f t="shared" si="38"/>
        <v>66.75</v>
      </c>
      <c r="BO212" s="75">
        <f t="shared" si="39"/>
        <v>0.13736263736263737</v>
      </c>
      <c r="BP212" s="75">
        <f t="shared" si="40"/>
        <v>0.13736263736263737</v>
      </c>
    </row>
    <row r="213" spans="1:68" ht="27" hidden="1" customHeight="1" x14ac:dyDescent="0.25">
      <c r="A213" s="60" t="s">
        <v>357</v>
      </c>
      <c r="B213" s="60" t="s">
        <v>358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67</v>
      </c>
      <c r="L213" s="35"/>
      <c r="M213" s="36" t="s">
        <v>132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69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359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hidden="1" customHeight="1" x14ac:dyDescent="0.25">
      <c r="A214" s="60" t="s">
        <v>360</v>
      </c>
      <c r="B214" s="60" t="s">
        <v>361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67</v>
      </c>
      <c r="L214" s="35"/>
      <c r="M214" s="36" t="s">
        <v>106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 t="shared" si="41"/>
        <v/>
      </c>
      <c r="AA214" s="65"/>
      <c r="AB214" s="66"/>
      <c r="AC214" s="283" t="s">
        <v>354</v>
      </c>
      <c r="AG214" s="75"/>
      <c r="AJ214" s="79"/>
      <c r="AK214" s="79">
        <v>0</v>
      </c>
      <c r="BB214" s="284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hidden="1" customHeight="1" x14ac:dyDescent="0.25">
      <c r="A215" s="60" t="s">
        <v>362</v>
      </c>
      <c r="B215" s="60" t="s">
        <v>363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67</v>
      </c>
      <c r="L215" s="35"/>
      <c r="M215" s="36" t="s">
        <v>106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354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364</v>
      </c>
      <c r="B216" s="60" t="s">
        <v>365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67</v>
      </c>
      <c r="L216" s="35"/>
      <c r="M216" s="36" t="s">
        <v>132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366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367</v>
      </c>
      <c r="B217" s="60" t="s">
        <v>368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67</v>
      </c>
      <c r="L217" s="35"/>
      <c r="M217" s="36" t="s">
        <v>106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9" t="s">
        <v>369</v>
      </c>
      <c r="AG217" s="75"/>
      <c r="AJ217" s="79"/>
      <c r="AK217" s="79">
        <v>0</v>
      </c>
      <c r="BB217" s="290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40" t="s">
        <v>87</v>
      </c>
      <c r="X218" s="41">
        <f>IFERROR(X209/H209,"0")+IFERROR(X210/H210,"0")+IFERROR(X211/H211,"0")+IFERROR(X212/H212,"0")+IFERROR(X213/H213,"0")+IFERROR(X214/H214,"0")+IFERROR(X215/H215,"0")+IFERROR(X216/H216,"0")+IFERROR(X217/H217,"0")</f>
        <v>25</v>
      </c>
      <c r="Y218" s="41">
        <f>IFERROR(Y209/H209,"0")+IFERROR(Y210/H210,"0")+IFERROR(Y211/H211,"0")+IFERROR(Y212/H212,"0")+IFERROR(Y213/H213,"0")+IFERROR(Y214/H214,"0")+IFERROR(Y215/H215,"0")+IFERROR(Y216/H216,"0")+IFERROR(Y217/H217,"0")</f>
        <v>25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0.16275000000000001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40" t="s">
        <v>69</v>
      </c>
      <c r="X219" s="41">
        <f>IFERROR(SUM(X209:X217),"0")</f>
        <v>60</v>
      </c>
      <c r="Y219" s="41">
        <f>IFERROR(SUM(Y209:Y217),"0")</f>
        <v>60</v>
      </c>
      <c r="Z219" s="40"/>
      <c r="AA219" s="64"/>
      <c r="AB219" s="64"/>
      <c r="AC219" s="64"/>
    </row>
    <row r="220" spans="1:68" ht="14.25" hidden="1" customHeight="1" x14ac:dyDescent="0.25">
      <c r="A220" s="633" t="s">
        <v>174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370</v>
      </c>
      <c r="B221" s="60" t="s">
        <v>371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67</v>
      </c>
      <c r="L221" s="35"/>
      <c r="M221" s="36" t="s">
        <v>132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372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hidden="1" customHeight="1" x14ac:dyDescent="0.25">
      <c r="A222" s="60" t="s">
        <v>373</v>
      </c>
      <c r="B222" s="60" t="s">
        <v>374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67</v>
      </c>
      <c r="L222" s="35"/>
      <c r="M222" s="36" t="s">
        <v>106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69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375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40" t="s">
        <v>87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40" t="s">
        <v>69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hidden="1" customHeight="1" x14ac:dyDescent="0.25">
      <c r="A225" s="630" t="s">
        <v>376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377</v>
      </c>
      <c r="B227" s="60" t="s">
        <v>378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99</v>
      </c>
      <c r="L227" s="35"/>
      <c r="M227" s="36" t="s">
        <v>100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69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379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377</v>
      </c>
      <c r="B228" s="60" t="s">
        <v>380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99</v>
      </c>
      <c r="L228" s="35"/>
      <c r="M228" s="36" t="s">
        <v>381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69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382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383</v>
      </c>
      <c r="B229" s="60" t="s">
        <v>384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99</v>
      </c>
      <c r="L229" s="35"/>
      <c r="M229" s="36" t="s">
        <v>100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69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385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386</v>
      </c>
      <c r="B230" s="60" t="s">
        <v>387</v>
      </c>
      <c r="C230" s="34">
        <v>4301011721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99</v>
      </c>
      <c r="L230" s="35"/>
      <c r="M230" s="36" t="s">
        <v>100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69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/>
      <c r="AB230" s="66"/>
      <c r="AC230" s="301" t="s">
        <v>388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386</v>
      </c>
      <c r="B231" s="60" t="s">
        <v>389</v>
      </c>
      <c r="C231" s="34">
        <v>4301011941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99</v>
      </c>
      <c r="L231" s="35"/>
      <c r="M231" s="36" t="s">
        <v>381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69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/>
      <c r="AB231" s="66"/>
      <c r="AC231" s="303" t="s">
        <v>382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390</v>
      </c>
      <c r="B232" s="60" t="s">
        <v>391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104</v>
      </c>
      <c r="L232" s="35"/>
      <c r="M232" s="36" t="s">
        <v>100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379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392</v>
      </c>
      <c r="B233" s="60" t="s">
        <v>393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104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385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394</v>
      </c>
      <c r="B234" s="60" t="s">
        <v>395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104</v>
      </c>
      <c r="L234" s="35"/>
      <c r="M234" s="36" t="s">
        <v>100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388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40" t="s">
        <v>87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40" t="s">
        <v>69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137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396</v>
      </c>
      <c r="B238" s="60" t="s">
        <v>397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151</v>
      </c>
      <c r="L238" s="35"/>
      <c r="M238" s="36" t="s">
        <v>106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398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396</v>
      </c>
      <c r="B239" s="60" t="s">
        <v>399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151</v>
      </c>
      <c r="L239" s="35"/>
      <c r="M239" s="36" t="s">
        <v>106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69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398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40" t="s">
        <v>87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40" t="s">
        <v>69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400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401</v>
      </c>
      <c r="B243" s="60" t="s">
        <v>402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301</v>
      </c>
      <c r="L243" s="35"/>
      <c r="M243" s="36" t="s">
        <v>302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403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40" t="s">
        <v>87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40" t="s">
        <v>69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404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405</v>
      </c>
      <c r="B247" s="60" t="s">
        <v>406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301</v>
      </c>
      <c r="L247" s="35"/>
      <c r="M247" s="36" t="s">
        <v>302</v>
      </c>
      <c r="N247" s="36"/>
      <c r="O247" s="35">
        <v>90</v>
      </c>
      <c r="P247" s="904" t="s">
        <v>407</v>
      </c>
      <c r="Q247" s="623"/>
      <c r="R247" s="623"/>
      <c r="S247" s="623"/>
      <c r="T247" s="624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409</v>
      </c>
      <c r="B248" s="60" t="s">
        <v>410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301</v>
      </c>
      <c r="L248" s="35"/>
      <c r="M248" s="36" t="s">
        <v>302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69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408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411</v>
      </c>
      <c r="B249" s="60" t="s">
        <v>412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301</v>
      </c>
      <c r="L249" s="35"/>
      <c r="M249" s="36" t="s">
        <v>302</v>
      </c>
      <c r="N249" s="36"/>
      <c r="O249" s="35">
        <v>90</v>
      </c>
      <c r="P249" s="649" t="s">
        <v>413</v>
      </c>
      <c r="Q249" s="623"/>
      <c r="R249" s="623"/>
      <c r="S249" s="623"/>
      <c r="T249" s="624"/>
      <c r="U249" s="37"/>
      <c r="V249" s="37"/>
      <c r="W249" s="38" t="s">
        <v>69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408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414</v>
      </c>
      <c r="B250" s="60" t="s">
        <v>415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301</v>
      </c>
      <c r="L250" s="35"/>
      <c r="M250" s="36" t="s">
        <v>302</v>
      </c>
      <c r="N250" s="36"/>
      <c r="O250" s="35">
        <v>90</v>
      </c>
      <c r="P250" s="732" t="s">
        <v>416</v>
      </c>
      <c r="Q250" s="623"/>
      <c r="R250" s="623"/>
      <c r="S250" s="623"/>
      <c r="T250" s="624"/>
      <c r="U250" s="37"/>
      <c r="V250" s="37"/>
      <c r="W250" s="38" t="s">
        <v>69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408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417</v>
      </c>
      <c r="B251" s="60" t="s">
        <v>418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301</v>
      </c>
      <c r="L251" s="35"/>
      <c r="M251" s="36" t="s">
        <v>302</v>
      </c>
      <c r="N251" s="36"/>
      <c r="O251" s="35">
        <v>90</v>
      </c>
      <c r="P251" s="859" t="s">
        <v>419</v>
      </c>
      <c r="Q251" s="623"/>
      <c r="R251" s="623"/>
      <c r="S251" s="623"/>
      <c r="T251" s="624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408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40" t="s">
        <v>87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40" t="s">
        <v>69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420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421</v>
      </c>
      <c r="B256" s="60" t="s">
        <v>422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99</v>
      </c>
      <c r="L256" s="35"/>
      <c r="M256" s="36" t="s">
        <v>100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69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423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424</v>
      </c>
      <c r="B257" s="60" t="s">
        <v>425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99</v>
      </c>
      <c r="L257" s="35"/>
      <c r="M257" s="36" t="s">
        <v>381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69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426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424</v>
      </c>
      <c r="B258" s="60" t="s">
        <v>427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99</v>
      </c>
      <c r="L258" s="35"/>
      <c r="M258" s="36" t="s">
        <v>100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69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428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429</v>
      </c>
      <c r="B259" s="60" t="s">
        <v>430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99</v>
      </c>
      <c r="L259" s="35"/>
      <c r="M259" s="36" t="s">
        <v>100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69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431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432</v>
      </c>
      <c r="B260" s="60" t="s">
        <v>433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104</v>
      </c>
      <c r="L260" s="35"/>
      <c r="M260" s="36" t="s">
        <v>100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69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434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435</v>
      </c>
      <c r="B261" s="60" t="s">
        <v>436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104</v>
      </c>
      <c r="L261" s="35"/>
      <c r="M261" s="36" t="s">
        <v>100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437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40" t="s">
        <v>87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40" t="s">
        <v>69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438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439</v>
      </c>
      <c r="B266" s="60" t="s">
        <v>440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99</v>
      </c>
      <c r="L266" s="35"/>
      <c r="M266" s="36" t="s">
        <v>106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101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441</v>
      </c>
      <c r="B267" s="60" t="s">
        <v>442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99</v>
      </c>
      <c r="L267" s="35"/>
      <c r="M267" s="36" t="s">
        <v>106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443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444</v>
      </c>
      <c r="B268" s="60" t="s">
        <v>445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99</v>
      </c>
      <c r="L268" s="35"/>
      <c r="M268" s="36" t="s">
        <v>106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446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447</v>
      </c>
      <c r="B269" s="60" t="s">
        <v>448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99</v>
      </c>
      <c r="L269" s="35"/>
      <c r="M269" s="36" t="s">
        <v>100</v>
      </c>
      <c r="N269" s="36"/>
      <c r="O269" s="35">
        <v>31</v>
      </c>
      <c r="P269" s="911" t="s">
        <v>449</v>
      </c>
      <c r="Q269" s="623"/>
      <c r="R269" s="623"/>
      <c r="S269" s="623"/>
      <c r="T269" s="624"/>
      <c r="U269" s="37"/>
      <c r="V269" s="37"/>
      <c r="W269" s="38" t="s">
        <v>69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450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40" t="s">
        <v>87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40" t="s">
        <v>69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451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452</v>
      </c>
      <c r="B274" s="60" t="s">
        <v>453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67</v>
      </c>
      <c r="L274" s="35"/>
      <c r="M274" s="36" t="s">
        <v>106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454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455</v>
      </c>
      <c r="B275" s="60" t="s">
        <v>456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67</v>
      </c>
      <c r="L275" s="35"/>
      <c r="M275" s="36" t="s">
        <v>132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9" t="s">
        <v>457</v>
      </c>
      <c r="AG275" s="75"/>
      <c r="AJ275" s="79"/>
      <c r="AK275" s="79">
        <v>0</v>
      </c>
      <c r="BB275" s="350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458</v>
      </c>
      <c r="B276" s="60" t="s">
        <v>459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67</v>
      </c>
      <c r="L276" s="35" t="s">
        <v>105</v>
      </c>
      <c r="M276" s="36" t="s">
        <v>106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69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/>
      <c r="AB276" s="66"/>
      <c r="AC276" s="351" t="s">
        <v>460</v>
      </c>
      <c r="AG276" s="75"/>
      <c r="AJ276" s="79" t="s">
        <v>107</v>
      </c>
      <c r="AK276" s="79">
        <v>33.6</v>
      </c>
      <c r="BB276" s="352" t="s">
        <v>1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hidden="1" customHeight="1" x14ac:dyDescent="0.25">
      <c r="A277" s="60" t="s">
        <v>461</v>
      </c>
      <c r="B277" s="60" t="s">
        <v>462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104</v>
      </c>
      <c r="L277" s="35"/>
      <c r="M277" s="36" t="s">
        <v>106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69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454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40" t="s">
        <v>87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40" t="s">
        <v>69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hidden="1" customHeight="1" x14ac:dyDescent="0.25">
      <c r="A280" s="630" t="s">
        <v>463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148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464</v>
      </c>
      <c r="B282" s="60" t="s">
        <v>465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151</v>
      </c>
      <c r="L282" s="35"/>
      <c r="M282" s="36" t="s">
        <v>68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69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466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40" t="s">
        <v>87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40" t="s">
        <v>69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467</v>
      </c>
      <c r="B286" s="60" t="s">
        <v>468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104</v>
      </c>
      <c r="L286" s="35"/>
      <c r="M286" s="36" t="s">
        <v>106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469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470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471</v>
      </c>
      <c r="B291" s="60" t="s">
        <v>472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67</v>
      </c>
      <c r="L291" s="35"/>
      <c r="M291" s="36" t="s">
        <v>106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69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473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40" t="s">
        <v>87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40" t="s">
        <v>69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474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148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customHeight="1" x14ac:dyDescent="0.25">
      <c r="A296" s="60" t="s">
        <v>475</v>
      </c>
      <c r="B296" s="60" t="s">
        <v>476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151</v>
      </c>
      <c r="L296" s="35"/>
      <c r="M296" s="36" t="s">
        <v>68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69</v>
      </c>
      <c r="X296" s="56">
        <v>28</v>
      </c>
      <c r="Y296" s="53">
        <f>IFERROR(IF(X296="",0,CEILING((X296/$H296),1)*$H296),"")</f>
        <v>29.400000000000002</v>
      </c>
      <c r="Z296" s="39">
        <f>IFERROR(IF(Y296=0,"",ROUNDUP(Y296/H296,0)*0.00502),"")</f>
        <v>7.0280000000000009E-2</v>
      </c>
      <c r="AA296" s="65"/>
      <c r="AB296" s="66"/>
      <c r="AC296" s="361" t="s">
        <v>477</v>
      </c>
      <c r="AG296" s="75"/>
      <c r="AJ296" s="79"/>
      <c r="AK296" s="79">
        <v>0</v>
      </c>
      <c r="BB296" s="362" t="s">
        <v>1</v>
      </c>
      <c r="BM296" s="75">
        <f>IFERROR(X296*I296/H296,"0")</f>
        <v>29.333333333333336</v>
      </c>
      <c r="BN296" s="75">
        <f>IFERROR(Y296*I296/H296,"0")</f>
        <v>30.8</v>
      </c>
      <c r="BO296" s="75">
        <f>IFERROR(1/J296*(X296/H296),"0")</f>
        <v>5.6980056980056981E-2</v>
      </c>
      <c r="BP296" s="75">
        <f>IFERROR(1/J296*(Y296/H296),"0")</f>
        <v>5.9829059829059839E-2</v>
      </c>
    </row>
    <row r="297" spans="1:68" ht="37.5" hidden="1" customHeight="1" x14ac:dyDescent="0.25">
      <c r="A297" s="60" t="s">
        <v>478</v>
      </c>
      <c r="B297" s="60" t="s">
        <v>479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151</v>
      </c>
      <c r="L297" s="35"/>
      <c r="M297" s="36" t="s">
        <v>68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69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477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40" t="s">
        <v>87</v>
      </c>
      <c r="X298" s="41">
        <f>IFERROR(X296/H296,"0")+IFERROR(X297/H297,"0")</f>
        <v>13.333333333333332</v>
      </c>
      <c r="Y298" s="41">
        <f>IFERROR(Y296/H296,"0")+IFERROR(Y297/H297,"0")</f>
        <v>14</v>
      </c>
      <c r="Z298" s="41">
        <f>IFERROR(IF(Z296="",0,Z296),"0")+IFERROR(IF(Z297="",0,Z297),"0")</f>
        <v>7.0280000000000009E-2</v>
      </c>
      <c r="AA298" s="64"/>
      <c r="AB298" s="64"/>
      <c r="AC298" s="64"/>
    </row>
    <row r="299" spans="1:68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40" t="s">
        <v>69</v>
      </c>
      <c r="X299" s="41">
        <f>IFERROR(SUM(X296:X297),"0")</f>
        <v>28</v>
      </c>
      <c r="Y299" s="41">
        <f>IFERROR(SUM(Y296:Y297),"0")</f>
        <v>29.400000000000002</v>
      </c>
      <c r="Z299" s="40"/>
      <c r="AA299" s="64"/>
      <c r="AB299" s="64"/>
      <c r="AC299" s="64"/>
    </row>
    <row r="300" spans="1:68" ht="16.5" hidden="1" customHeight="1" x14ac:dyDescent="0.25">
      <c r="A300" s="630" t="s">
        <v>480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481</v>
      </c>
      <c r="B302" s="60" t="s">
        <v>482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99</v>
      </c>
      <c r="L302" s="35"/>
      <c r="M302" s="36" t="s">
        <v>100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69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483</v>
      </c>
      <c r="AB302" s="66"/>
      <c r="AC302" s="365" t="s">
        <v>484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40" t="s">
        <v>87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40" t="s">
        <v>69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485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customHeight="1" x14ac:dyDescent="0.25">
      <c r="A307" s="60" t="s">
        <v>486</v>
      </c>
      <c r="B307" s="60" t="s">
        <v>487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99</v>
      </c>
      <c r="L307" s="35"/>
      <c r="M307" s="36" t="s">
        <v>106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69</v>
      </c>
      <c r="X307" s="56">
        <v>80</v>
      </c>
      <c r="Y307" s="53">
        <f t="shared" ref="Y307:Y312" si="52">IFERROR(IF(X307="",0,CEILING((X307/$H307),1)*$H307),"")</f>
        <v>86.4</v>
      </c>
      <c r="Z307" s="39">
        <f>IFERROR(IF(Y307=0,"",ROUNDUP(Y307/H307,0)*0.01898),"")</f>
        <v>0.15184</v>
      </c>
      <c r="AA307" s="65"/>
      <c r="AB307" s="66"/>
      <c r="AC307" s="367" t="s">
        <v>488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83.222222222222214</v>
      </c>
      <c r="BN307" s="75">
        <f t="shared" ref="BN307:BN312" si="54">IFERROR(Y307*I307/H307,"0")</f>
        <v>89.88</v>
      </c>
      <c r="BO307" s="75">
        <f t="shared" ref="BO307:BO312" si="55">IFERROR(1/J307*(X307/H307),"0")</f>
        <v>0.11574074074074073</v>
      </c>
      <c r="BP307" s="75">
        <f t="shared" ref="BP307:BP312" si="56">IFERROR(1/J307*(Y307/H307),"0")</f>
        <v>0.125</v>
      </c>
    </row>
    <row r="308" spans="1:68" ht="27" hidden="1" customHeight="1" x14ac:dyDescent="0.25">
      <c r="A308" s="60" t="s">
        <v>489</v>
      </c>
      <c r="B308" s="60" t="s">
        <v>490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99</v>
      </c>
      <c r="L308" s="35"/>
      <c r="M308" s="36" t="s">
        <v>381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69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491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489</v>
      </c>
      <c r="B309" s="60" t="s">
        <v>492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99</v>
      </c>
      <c r="L309" s="35" t="s">
        <v>122</v>
      </c>
      <c r="M309" s="36" t="s">
        <v>106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69</v>
      </c>
      <c r="X309" s="56">
        <v>620</v>
      </c>
      <c r="Y309" s="53">
        <f t="shared" si="52"/>
        <v>626.40000000000009</v>
      </c>
      <c r="Z309" s="39">
        <f>IFERROR(IF(Y309=0,"",ROUNDUP(Y309/H309,0)*0.01898),"")</f>
        <v>1.10084</v>
      </c>
      <c r="AA309" s="65"/>
      <c r="AB309" s="66"/>
      <c r="AC309" s="371" t="s">
        <v>493</v>
      </c>
      <c r="AG309" s="75"/>
      <c r="AJ309" s="79" t="s">
        <v>124</v>
      </c>
      <c r="AK309" s="79">
        <v>691.2</v>
      </c>
      <c r="BB309" s="372" t="s">
        <v>1</v>
      </c>
      <c r="BM309" s="75">
        <f t="shared" si="53"/>
        <v>644.97222222222217</v>
      </c>
      <c r="BN309" s="75">
        <f t="shared" si="54"/>
        <v>651.63</v>
      </c>
      <c r="BO309" s="75">
        <f t="shared" si="55"/>
        <v>0.8969907407407407</v>
      </c>
      <c r="BP309" s="75">
        <f t="shared" si="56"/>
        <v>0.90625000000000011</v>
      </c>
    </row>
    <row r="310" spans="1:68" ht="37.5" hidden="1" customHeight="1" x14ac:dyDescent="0.25">
      <c r="A310" s="60" t="s">
        <v>494</v>
      </c>
      <c r="B310" s="60" t="s">
        <v>495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99</v>
      </c>
      <c r="L310" s="35"/>
      <c r="M310" s="36" t="s">
        <v>100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69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496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497</v>
      </c>
      <c r="B311" s="60" t="s">
        <v>498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104</v>
      </c>
      <c r="L311" s="35"/>
      <c r="M311" s="36" t="s">
        <v>100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69</v>
      </c>
      <c r="X311" s="56">
        <v>16</v>
      </c>
      <c r="Y311" s="53">
        <f t="shared" si="52"/>
        <v>16</v>
      </c>
      <c r="Z311" s="39">
        <f>IFERROR(IF(Y311=0,"",ROUNDUP(Y311/H311,0)*0.00902),"")</f>
        <v>3.6080000000000001E-2</v>
      </c>
      <c r="AA311" s="65"/>
      <c r="AB311" s="66"/>
      <c r="AC311" s="375" t="s">
        <v>499</v>
      </c>
      <c r="AG311" s="75"/>
      <c r="AJ311" s="79"/>
      <c r="AK311" s="79">
        <v>0</v>
      </c>
      <c r="BB311" s="376" t="s">
        <v>1</v>
      </c>
      <c r="BM311" s="75">
        <f t="shared" si="53"/>
        <v>16.84</v>
      </c>
      <c r="BN311" s="75">
        <f t="shared" si="54"/>
        <v>16.84</v>
      </c>
      <c r="BO311" s="75">
        <f t="shared" si="55"/>
        <v>3.0303030303030304E-2</v>
      </c>
      <c r="BP311" s="75">
        <f t="shared" si="56"/>
        <v>3.0303030303030304E-2</v>
      </c>
    </row>
    <row r="312" spans="1:68" ht="27" hidden="1" customHeight="1" x14ac:dyDescent="0.25">
      <c r="A312" s="60" t="s">
        <v>500</v>
      </c>
      <c r="B312" s="60" t="s">
        <v>501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104</v>
      </c>
      <c r="L312" s="35"/>
      <c r="M312" s="36" t="s">
        <v>100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493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40" t="s">
        <v>87</v>
      </c>
      <c r="X313" s="41">
        <f>IFERROR(X307/H307,"0")+IFERROR(X308/H308,"0")+IFERROR(X309/H309,"0")+IFERROR(X310/H310,"0")+IFERROR(X311/H311,"0")+IFERROR(X312/H312,"0")</f>
        <v>68.81481481481481</v>
      </c>
      <c r="Y313" s="41">
        <f>IFERROR(Y307/H307,"0")+IFERROR(Y308/H308,"0")+IFERROR(Y309/H309,"0")+IFERROR(Y310/H310,"0")+IFERROR(Y311/H311,"0")+IFERROR(Y312/H312,"0")</f>
        <v>70</v>
      </c>
      <c r="Z313" s="41">
        <f>IFERROR(IF(Z307="",0,Z307),"0")+IFERROR(IF(Z308="",0,Z308),"0")+IFERROR(IF(Z309="",0,Z309),"0")+IFERROR(IF(Z310="",0,Z310),"0")+IFERROR(IF(Z311="",0,Z311),"0")+IFERROR(IF(Z312="",0,Z312),"0")</f>
        <v>1.2887599999999999</v>
      </c>
      <c r="AA313" s="64"/>
      <c r="AB313" s="64"/>
      <c r="AC313" s="64"/>
    </row>
    <row r="314" spans="1:68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40" t="s">
        <v>69</v>
      </c>
      <c r="X314" s="41">
        <f>IFERROR(SUM(X307:X312),"0")</f>
        <v>716</v>
      </c>
      <c r="Y314" s="41">
        <f>IFERROR(SUM(Y307:Y312),"0")</f>
        <v>728.80000000000007</v>
      </c>
      <c r="Z314" s="40"/>
      <c r="AA314" s="64"/>
      <c r="AB314" s="64"/>
      <c r="AC314" s="64"/>
    </row>
    <row r="315" spans="1:68" ht="14.25" hidden="1" customHeight="1" x14ac:dyDescent="0.25">
      <c r="A315" s="633" t="s">
        <v>148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104</v>
      </c>
      <c r="L316" s="35"/>
      <c r="M316" s="36" t="s">
        <v>68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69</v>
      </c>
      <c r="X316" s="56">
        <v>130</v>
      </c>
      <c r="Y316" s="53">
        <f>IFERROR(IF(X316="",0,CEILING((X316/$H316),1)*$H316),"")</f>
        <v>130.20000000000002</v>
      </c>
      <c r="Z316" s="39">
        <f>IFERROR(IF(Y316=0,"",ROUNDUP(Y316/H316,0)*0.00902),"")</f>
        <v>0.27961999999999998</v>
      </c>
      <c r="AA316" s="65"/>
      <c r="AB316" s="66"/>
      <c r="AC316" s="379" t="s">
        <v>504</v>
      </c>
      <c r="AG316" s="75"/>
      <c r="AJ316" s="79"/>
      <c r="AK316" s="79">
        <v>0</v>
      </c>
      <c r="BB316" s="380" t="s">
        <v>1</v>
      </c>
      <c r="BM316" s="75">
        <f>IFERROR(X316*I316/H316,"0")</f>
        <v>138.35714285714286</v>
      </c>
      <c r="BN316" s="75">
        <f>IFERROR(Y316*I316/H316,"0")</f>
        <v>138.57</v>
      </c>
      <c r="BO316" s="75">
        <f>IFERROR(1/J316*(X316/H316),"0")</f>
        <v>0.23448773448773449</v>
      </c>
      <c r="BP316" s="75">
        <f>IFERROR(1/J316*(Y316/H316),"0")</f>
        <v>0.23484848484848489</v>
      </c>
    </row>
    <row r="317" spans="1:68" ht="27" hidden="1" customHeight="1" x14ac:dyDescent="0.25">
      <c r="A317" s="60" t="s">
        <v>505</v>
      </c>
      <c r="B317" s="60" t="s">
        <v>506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104</v>
      </c>
      <c r="L317" s="35"/>
      <c r="M317" s="36" t="s">
        <v>68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507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508</v>
      </c>
      <c r="B318" s="60" t="s">
        <v>509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104</v>
      </c>
      <c r="L318" s="35"/>
      <c r="M318" s="36" t="s">
        <v>68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510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511</v>
      </c>
      <c r="B319" s="60" t="s">
        <v>512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151</v>
      </c>
      <c r="L319" s="35"/>
      <c r="M319" s="36" t="s">
        <v>68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69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507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40" t="s">
        <v>87</v>
      </c>
      <c r="X320" s="41">
        <f>IFERROR(X316/H316,"0")+IFERROR(X317/H317,"0")+IFERROR(X318/H318,"0")+IFERROR(X319/H319,"0")</f>
        <v>30.952380952380953</v>
      </c>
      <c r="Y320" s="41">
        <f>IFERROR(Y316/H316,"0")+IFERROR(Y317/H317,"0")+IFERROR(Y318/H318,"0")+IFERROR(Y319/H319,"0")</f>
        <v>31.000000000000004</v>
      </c>
      <c r="Z320" s="41">
        <f>IFERROR(IF(Z316="",0,Z316),"0")+IFERROR(IF(Z317="",0,Z317),"0")+IFERROR(IF(Z318="",0,Z318),"0")+IFERROR(IF(Z319="",0,Z319),"0")</f>
        <v>0.27961999999999998</v>
      </c>
      <c r="AA320" s="64"/>
      <c r="AB320" s="64"/>
      <c r="AC320" s="64"/>
    </row>
    <row r="321" spans="1:68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40" t="s">
        <v>69</v>
      </c>
      <c r="X321" s="41">
        <f>IFERROR(SUM(X316:X319),"0")</f>
        <v>130</v>
      </c>
      <c r="Y321" s="41">
        <f>IFERROR(SUM(Y316:Y319),"0")</f>
        <v>130.20000000000002</v>
      </c>
      <c r="Z321" s="40"/>
      <c r="AA321" s="64"/>
      <c r="AB321" s="64"/>
      <c r="AC321" s="64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customHeight="1" x14ac:dyDescent="0.25">
      <c r="A323" s="60" t="s">
        <v>513</v>
      </c>
      <c r="B323" s="60" t="s">
        <v>514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99</v>
      </c>
      <c r="L323" s="35"/>
      <c r="M323" s="36" t="s">
        <v>106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69</v>
      </c>
      <c r="X323" s="56">
        <v>1220</v>
      </c>
      <c r="Y323" s="53">
        <f>IFERROR(IF(X323="",0,CEILING((X323/$H323),1)*$H323),"")</f>
        <v>1224.5999999999999</v>
      </c>
      <c r="Z323" s="39">
        <f>IFERROR(IF(Y323=0,"",ROUNDUP(Y323/H323,0)*0.01898),"")</f>
        <v>2.97986</v>
      </c>
      <c r="AA323" s="65"/>
      <c r="AB323" s="66"/>
      <c r="AC323" s="387" t="s">
        <v>515</v>
      </c>
      <c r="AG323" s="75"/>
      <c r="AJ323" s="79"/>
      <c r="AK323" s="79">
        <v>0</v>
      </c>
      <c r="BB323" s="388" t="s">
        <v>1</v>
      </c>
      <c r="BM323" s="75">
        <f>IFERROR(X323*I323/H323,"0")</f>
        <v>1300.2384615384617</v>
      </c>
      <c r="BN323" s="75">
        <f>IFERROR(Y323*I323/H323,"0")</f>
        <v>1305.1410000000001</v>
      </c>
      <c r="BO323" s="75">
        <f>IFERROR(1/J323*(X323/H323),"0")</f>
        <v>2.4439102564102564</v>
      </c>
      <c r="BP323" s="75">
        <f>IFERROR(1/J323*(Y323/H323),"0")</f>
        <v>2.453125</v>
      </c>
    </row>
    <row r="324" spans="1:68" ht="27" hidden="1" customHeight="1" x14ac:dyDescent="0.25">
      <c r="A324" s="60" t="s">
        <v>516</v>
      </c>
      <c r="B324" s="60" t="s">
        <v>517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99</v>
      </c>
      <c r="L324" s="35"/>
      <c r="M324" s="36" t="s">
        <v>106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518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519</v>
      </c>
      <c r="B325" s="60" t="s">
        <v>520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99</v>
      </c>
      <c r="L325" s="35"/>
      <c r="M325" s="36" t="s">
        <v>106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521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522</v>
      </c>
      <c r="B326" s="60" t="s">
        <v>523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67</v>
      </c>
      <c r="L326" s="35"/>
      <c r="M326" s="36" t="s">
        <v>106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69</v>
      </c>
      <c r="X326" s="56">
        <v>60</v>
      </c>
      <c r="Y326" s="53">
        <f>IFERROR(IF(X326="",0,CEILING((X326/$H326),1)*$H326),"")</f>
        <v>60</v>
      </c>
      <c r="Z326" s="39">
        <f>IFERROR(IF(Y326=0,"",ROUNDUP(Y326/H326,0)*0.00651),"")</f>
        <v>0.13020000000000001</v>
      </c>
      <c r="AA326" s="65"/>
      <c r="AB326" s="66"/>
      <c r="AC326" s="393" t="s">
        <v>524</v>
      </c>
      <c r="AG326" s="75"/>
      <c r="AJ326" s="79"/>
      <c r="AK326" s="79">
        <v>0</v>
      </c>
      <c r="BB326" s="394" t="s">
        <v>1</v>
      </c>
      <c r="BM326" s="75">
        <f>IFERROR(X326*I326/H326,"0")</f>
        <v>64.92</v>
      </c>
      <c r="BN326" s="75">
        <f>IFERROR(Y326*I326/H326,"0")</f>
        <v>64.92</v>
      </c>
      <c r="BO326" s="75">
        <f>IFERROR(1/J326*(X326/H326),"0")</f>
        <v>0.1098901098901099</v>
      </c>
      <c r="BP326" s="75">
        <f>IFERROR(1/J326*(Y326/H326),"0")</f>
        <v>0.1098901098901099</v>
      </c>
    </row>
    <row r="327" spans="1:68" ht="27" hidden="1" customHeight="1" x14ac:dyDescent="0.25">
      <c r="A327" s="60" t="s">
        <v>525</v>
      </c>
      <c r="B327" s="60" t="s">
        <v>526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67</v>
      </c>
      <c r="L327" s="35"/>
      <c r="M327" s="36" t="s">
        <v>132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527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40" t="s">
        <v>87</v>
      </c>
      <c r="X328" s="41">
        <f>IFERROR(X323/H323,"0")+IFERROR(X324/H324,"0")+IFERROR(X325/H325,"0")+IFERROR(X326/H326,"0")+IFERROR(X327/H327,"0")</f>
        <v>176.41025641025641</v>
      </c>
      <c r="Y328" s="41">
        <f>IFERROR(Y323/H323,"0")+IFERROR(Y324/H324,"0")+IFERROR(Y325/H325,"0")+IFERROR(Y326/H326,"0")+IFERROR(Y327/H327,"0")</f>
        <v>177</v>
      </c>
      <c r="Z328" s="41">
        <f>IFERROR(IF(Z323="",0,Z323),"0")+IFERROR(IF(Z324="",0,Z324),"0")+IFERROR(IF(Z325="",0,Z325),"0")+IFERROR(IF(Z326="",0,Z326),"0")+IFERROR(IF(Z327="",0,Z327),"0")</f>
        <v>3.1100599999999998</v>
      </c>
      <c r="AA328" s="64"/>
      <c r="AB328" s="64"/>
      <c r="AC328" s="64"/>
    </row>
    <row r="329" spans="1:68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40" t="s">
        <v>69</v>
      </c>
      <c r="X329" s="41">
        <f>IFERROR(SUM(X323:X327),"0")</f>
        <v>1280</v>
      </c>
      <c r="Y329" s="41">
        <f>IFERROR(SUM(Y323:Y327),"0")</f>
        <v>1284.5999999999999</v>
      </c>
      <c r="Z329" s="40"/>
      <c r="AA329" s="64"/>
      <c r="AB329" s="64"/>
      <c r="AC329" s="64"/>
    </row>
    <row r="330" spans="1:68" ht="14.25" hidden="1" customHeight="1" x14ac:dyDescent="0.25">
      <c r="A330" s="633" t="s">
        <v>174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customHeight="1" x14ac:dyDescent="0.25">
      <c r="A331" s="60" t="s">
        <v>528</v>
      </c>
      <c r="B331" s="60" t="s">
        <v>529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99</v>
      </c>
      <c r="L331" s="35"/>
      <c r="M331" s="36" t="s">
        <v>106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69</v>
      </c>
      <c r="X331" s="56">
        <v>70</v>
      </c>
      <c r="Y331" s="53">
        <f>IFERROR(IF(X331="",0,CEILING((X331/$H331),1)*$H331),"")</f>
        <v>75.600000000000009</v>
      </c>
      <c r="Z331" s="39">
        <f>IFERROR(IF(Y331=0,"",ROUNDUP(Y331/H331,0)*0.01898),"")</f>
        <v>0.17082</v>
      </c>
      <c r="AA331" s="65"/>
      <c r="AB331" s="66"/>
      <c r="AC331" s="397" t="s">
        <v>530</v>
      </c>
      <c r="AG331" s="75"/>
      <c r="AJ331" s="79"/>
      <c r="AK331" s="79">
        <v>0</v>
      </c>
      <c r="BB331" s="398" t="s">
        <v>1</v>
      </c>
      <c r="BM331" s="75">
        <f>IFERROR(X331*I331/H331,"0")</f>
        <v>74.325000000000003</v>
      </c>
      <c r="BN331" s="75">
        <f>IFERROR(Y331*I331/H331,"0")</f>
        <v>80.271000000000001</v>
      </c>
      <c r="BO331" s="75">
        <f>IFERROR(1/J331*(X331/H331),"0")</f>
        <v>0.13020833333333331</v>
      </c>
      <c r="BP331" s="75">
        <f>IFERROR(1/J331*(Y331/H331),"0")</f>
        <v>0.140625</v>
      </c>
    </row>
    <row r="332" spans="1:68" ht="27" customHeight="1" x14ac:dyDescent="0.25">
      <c r="A332" s="60" t="s">
        <v>531</v>
      </c>
      <c r="B332" s="60" t="s">
        <v>532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99</v>
      </c>
      <c r="L332" s="35"/>
      <c r="M332" s="36" t="s">
        <v>106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69</v>
      </c>
      <c r="X332" s="56">
        <v>420</v>
      </c>
      <c r="Y332" s="53">
        <f>IFERROR(IF(X332="",0,CEILING((X332/$H332),1)*$H332),"")</f>
        <v>421.2</v>
      </c>
      <c r="Z332" s="39">
        <f>IFERROR(IF(Y332=0,"",ROUNDUP(Y332/H332,0)*0.01898),"")</f>
        <v>1.0249200000000001</v>
      </c>
      <c r="AA332" s="65"/>
      <c r="AB332" s="66"/>
      <c r="AC332" s="399" t="s">
        <v>533</v>
      </c>
      <c r="AG332" s="75"/>
      <c r="AJ332" s="79"/>
      <c r="AK332" s="79">
        <v>0</v>
      </c>
      <c r="BB332" s="400" t="s">
        <v>1</v>
      </c>
      <c r="BM332" s="75">
        <f>IFERROR(X332*I332/H332,"0")</f>
        <v>447.94615384615389</v>
      </c>
      <c r="BN332" s="75">
        <f>IFERROR(Y332*I332/H332,"0")</f>
        <v>449.22600000000006</v>
      </c>
      <c r="BO332" s="75">
        <f>IFERROR(1/J332*(X332/H332),"0")</f>
        <v>0.84134615384615385</v>
      </c>
      <c r="BP332" s="75">
        <f>IFERROR(1/J332*(Y332/H332),"0")</f>
        <v>0.84375</v>
      </c>
    </row>
    <row r="333" spans="1:68" ht="16.5" customHeight="1" x14ac:dyDescent="0.25">
      <c r="A333" s="60" t="s">
        <v>534</v>
      </c>
      <c r="B333" s="60" t="s">
        <v>535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99</v>
      </c>
      <c r="L333" s="35"/>
      <c r="M333" s="36" t="s">
        <v>132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69</v>
      </c>
      <c r="X333" s="56">
        <v>80</v>
      </c>
      <c r="Y333" s="53">
        <f>IFERROR(IF(X333="",0,CEILING((X333/$H333),1)*$H333),"")</f>
        <v>84</v>
      </c>
      <c r="Z333" s="39">
        <f>IFERROR(IF(Y333=0,"",ROUNDUP(Y333/H333,0)*0.01898),"")</f>
        <v>0.1898</v>
      </c>
      <c r="AA333" s="65"/>
      <c r="AB333" s="66"/>
      <c r="AC333" s="401" t="s">
        <v>536</v>
      </c>
      <c r="AG333" s="75"/>
      <c r="AJ333" s="79"/>
      <c r="AK333" s="79">
        <v>0</v>
      </c>
      <c r="BB333" s="402" t="s">
        <v>1</v>
      </c>
      <c r="BM333" s="75">
        <f>IFERROR(X333*I333/H333,"0")</f>
        <v>84.942857142857136</v>
      </c>
      <c r="BN333" s="75">
        <f>IFERROR(Y333*I333/H333,"0")</f>
        <v>89.19</v>
      </c>
      <c r="BO333" s="75">
        <f>IFERROR(1/J333*(X333/H333),"0")</f>
        <v>0.14880952380952381</v>
      </c>
      <c r="BP333" s="75">
        <f>IFERROR(1/J333*(Y333/H333),"0")</f>
        <v>0.15625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40" t="s">
        <v>87</v>
      </c>
      <c r="X334" s="41">
        <f>IFERROR(X331/H331,"0")+IFERROR(X332/H332,"0")+IFERROR(X333/H333,"0")</f>
        <v>71.703296703296701</v>
      </c>
      <c r="Y334" s="41">
        <f>IFERROR(Y331/H331,"0")+IFERROR(Y332/H332,"0")+IFERROR(Y333/H333,"0")</f>
        <v>73</v>
      </c>
      <c r="Z334" s="41">
        <f>IFERROR(IF(Z331="",0,Z331),"0")+IFERROR(IF(Z332="",0,Z332),"0")+IFERROR(IF(Z333="",0,Z333),"0")</f>
        <v>1.38554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40" t="s">
        <v>69</v>
      </c>
      <c r="X335" s="41">
        <f>IFERROR(SUM(X331:X333),"0")</f>
        <v>570</v>
      </c>
      <c r="Y335" s="41">
        <f>IFERROR(SUM(Y331:Y333),"0")</f>
        <v>580.79999999999995</v>
      </c>
      <c r="Z335" s="40"/>
      <c r="AA335" s="64"/>
      <c r="AB335" s="64"/>
      <c r="AC335" s="64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537</v>
      </c>
      <c r="B337" s="60" t="s">
        <v>538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104</v>
      </c>
      <c r="L337" s="35"/>
      <c r="M337" s="36" t="s">
        <v>91</v>
      </c>
      <c r="N337" s="36"/>
      <c r="O337" s="35">
        <v>180</v>
      </c>
      <c r="P337" s="715" t="s">
        <v>539</v>
      </c>
      <c r="Q337" s="623"/>
      <c r="R337" s="623"/>
      <c r="S337" s="623"/>
      <c r="T337" s="624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540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541</v>
      </c>
      <c r="B338" s="60" t="s">
        <v>542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104</v>
      </c>
      <c r="L338" s="35"/>
      <c r="M338" s="36" t="s">
        <v>91</v>
      </c>
      <c r="N338" s="36"/>
      <c r="O338" s="35">
        <v>180</v>
      </c>
      <c r="P338" s="973" t="s">
        <v>543</v>
      </c>
      <c r="Q338" s="623"/>
      <c r="R338" s="623"/>
      <c r="S338" s="623"/>
      <c r="T338" s="624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544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545</v>
      </c>
      <c r="B339" s="60" t="s">
        <v>546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67</v>
      </c>
      <c r="L339" s="35"/>
      <c r="M339" s="36" t="s">
        <v>91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69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547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548</v>
      </c>
      <c r="B340" s="60" t="s">
        <v>549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67</v>
      </c>
      <c r="L340" s="35"/>
      <c r="M340" s="36" t="s">
        <v>91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69</v>
      </c>
      <c r="X340" s="56">
        <v>10</v>
      </c>
      <c r="Y340" s="53">
        <f>IFERROR(IF(X340="",0,CEILING((X340/$H340),1)*$H340),"")</f>
        <v>10.199999999999999</v>
      </c>
      <c r="Z340" s="39">
        <f>IFERROR(IF(Y340=0,"",ROUNDUP(Y340/H340,0)*0.00651),"")</f>
        <v>2.6040000000000001E-2</v>
      </c>
      <c r="AA340" s="65"/>
      <c r="AB340" s="66"/>
      <c r="AC340" s="409" t="s">
        <v>544</v>
      </c>
      <c r="AG340" s="75"/>
      <c r="AJ340" s="79"/>
      <c r="AK340" s="79">
        <v>0</v>
      </c>
      <c r="BB340" s="410" t="s">
        <v>1</v>
      </c>
      <c r="BM340" s="75">
        <f>IFERROR(X340*I340/H340,"0")</f>
        <v>11.294117647058822</v>
      </c>
      <c r="BN340" s="75">
        <f>IFERROR(Y340*I340/H340,"0")</f>
        <v>11.52</v>
      </c>
      <c r="BO340" s="75">
        <f>IFERROR(1/J340*(X340/H340),"0")</f>
        <v>2.1547080370609786E-2</v>
      </c>
      <c r="BP340" s="75">
        <f>IFERROR(1/J340*(Y340/H340),"0")</f>
        <v>2.197802197802198E-2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40" t="s">
        <v>87</v>
      </c>
      <c r="X341" s="41">
        <f>IFERROR(X337/H337,"0")+IFERROR(X338/H338,"0")+IFERROR(X339/H339,"0")+IFERROR(X340/H340,"0")</f>
        <v>3.9215686274509807</v>
      </c>
      <c r="Y341" s="41">
        <f>IFERROR(Y337/H337,"0")+IFERROR(Y338/H338,"0")+IFERROR(Y339/H339,"0")+IFERROR(Y340/H340,"0")</f>
        <v>4</v>
      </c>
      <c r="Z341" s="41">
        <f>IFERROR(IF(Z337="",0,Z337),"0")+IFERROR(IF(Z338="",0,Z338),"0")+IFERROR(IF(Z339="",0,Z339),"0")+IFERROR(IF(Z340="",0,Z340),"0")</f>
        <v>2.6040000000000001E-2</v>
      </c>
      <c r="AA341" s="64"/>
      <c r="AB341" s="64"/>
      <c r="AC341" s="64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40" t="s">
        <v>69</v>
      </c>
      <c r="X342" s="41">
        <f>IFERROR(SUM(X337:X340),"0")</f>
        <v>10</v>
      </c>
      <c r="Y342" s="41">
        <f>IFERROR(SUM(Y337:Y340),"0")</f>
        <v>10.199999999999999</v>
      </c>
      <c r="Z342" s="40"/>
      <c r="AA342" s="64"/>
      <c r="AB342" s="64"/>
      <c r="AC342" s="64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customHeight="1" x14ac:dyDescent="0.25">
      <c r="A344" s="60" t="s">
        <v>551</v>
      </c>
      <c r="B344" s="60" t="s">
        <v>552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67</v>
      </c>
      <c r="L344" s="35"/>
      <c r="M344" s="36" t="s">
        <v>553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69</v>
      </c>
      <c r="X344" s="56">
        <v>30</v>
      </c>
      <c r="Y344" s="53">
        <f>IFERROR(IF(X344="",0,CEILING((X344/$H344),1)*$H344),"")</f>
        <v>30</v>
      </c>
      <c r="Z344" s="39">
        <f>IFERROR(IF(Y344=0,"",ROUNDUP(Y344/H344,0)*0.00474),"")</f>
        <v>7.110000000000001E-2</v>
      </c>
      <c r="AA344" s="65"/>
      <c r="AB344" s="66"/>
      <c r="AC344" s="411" t="s">
        <v>554</v>
      </c>
      <c r="AG344" s="75"/>
      <c r="AJ344" s="79"/>
      <c r="AK344" s="79">
        <v>0</v>
      </c>
      <c r="BB344" s="412" t="s">
        <v>1</v>
      </c>
      <c r="BM344" s="75">
        <f>IFERROR(X344*I344/H344,"0")</f>
        <v>33.6</v>
      </c>
      <c r="BN344" s="75">
        <f>IFERROR(Y344*I344/H344,"0")</f>
        <v>33.6</v>
      </c>
      <c r="BO344" s="75">
        <f>IFERROR(1/J344*(X344/H344),"0")</f>
        <v>6.3025210084033612E-2</v>
      </c>
      <c r="BP344" s="75">
        <f>IFERROR(1/J344*(Y344/H344),"0")</f>
        <v>6.3025210084033612E-2</v>
      </c>
    </row>
    <row r="345" spans="1:68" ht="27" customHeight="1" x14ac:dyDescent="0.25">
      <c r="A345" s="60" t="s">
        <v>555</v>
      </c>
      <c r="B345" s="60" t="s">
        <v>556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67</v>
      </c>
      <c r="L345" s="35"/>
      <c r="M345" s="36" t="s">
        <v>553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69</v>
      </c>
      <c r="X345" s="56">
        <v>30</v>
      </c>
      <c r="Y345" s="53">
        <f>IFERROR(IF(X345="",0,CEILING((X345/$H345),1)*$H345),"")</f>
        <v>30</v>
      </c>
      <c r="Z345" s="39">
        <f>IFERROR(IF(Y345=0,"",ROUNDUP(Y345/H345,0)*0.00474),"")</f>
        <v>7.110000000000001E-2</v>
      </c>
      <c r="AA345" s="65"/>
      <c r="AB345" s="66"/>
      <c r="AC345" s="413" t="s">
        <v>554</v>
      </c>
      <c r="AG345" s="75"/>
      <c r="AJ345" s="79"/>
      <c r="AK345" s="79">
        <v>0</v>
      </c>
      <c r="BB345" s="414" t="s">
        <v>1</v>
      </c>
      <c r="BM345" s="75">
        <f>IFERROR(X345*I345/H345,"0")</f>
        <v>33.6</v>
      </c>
      <c r="BN345" s="75">
        <f>IFERROR(Y345*I345/H345,"0")</f>
        <v>33.6</v>
      </c>
      <c r="BO345" s="75">
        <f>IFERROR(1/J345*(X345/H345),"0")</f>
        <v>6.3025210084033612E-2</v>
      </c>
      <c r="BP345" s="75">
        <f>IFERROR(1/J345*(Y345/H345),"0")</f>
        <v>6.3025210084033612E-2</v>
      </c>
    </row>
    <row r="346" spans="1:68" ht="27" customHeight="1" x14ac:dyDescent="0.25">
      <c r="A346" s="60" t="s">
        <v>557</v>
      </c>
      <c r="B346" s="60" t="s">
        <v>558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67</v>
      </c>
      <c r="L346" s="35"/>
      <c r="M346" s="36" t="s">
        <v>553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69</v>
      </c>
      <c r="X346" s="56">
        <v>40</v>
      </c>
      <c r="Y346" s="53">
        <f>IFERROR(IF(X346="",0,CEILING((X346/$H346),1)*$H346),"")</f>
        <v>40</v>
      </c>
      <c r="Z346" s="39">
        <f>IFERROR(IF(Y346=0,"",ROUNDUP(Y346/H346,0)*0.00474),"")</f>
        <v>9.4800000000000009E-2</v>
      </c>
      <c r="AA346" s="65"/>
      <c r="AB346" s="66"/>
      <c r="AC346" s="415" t="s">
        <v>554</v>
      </c>
      <c r="AG346" s="75"/>
      <c r="AJ346" s="79"/>
      <c r="AK346" s="79">
        <v>0</v>
      </c>
      <c r="BB346" s="416" t="s">
        <v>1</v>
      </c>
      <c r="BM346" s="75">
        <f>IFERROR(X346*I346/H346,"0")</f>
        <v>44.800000000000004</v>
      </c>
      <c r="BN346" s="75">
        <f>IFERROR(Y346*I346/H346,"0")</f>
        <v>44.800000000000004</v>
      </c>
      <c r="BO346" s="75">
        <f>IFERROR(1/J346*(X346/H346),"0")</f>
        <v>8.4033613445378144E-2</v>
      </c>
      <c r="BP346" s="75">
        <f>IFERROR(1/J346*(Y346/H346),"0")</f>
        <v>8.4033613445378144E-2</v>
      </c>
    </row>
    <row r="347" spans="1:68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40" t="s">
        <v>87</v>
      </c>
      <c r="X347" s="41">
        <f>IFERROR(X344/H344,"0")+IFERROR(X345/H345,"0")+IFERROR(X346/H346,"0")</f>
        <v>50</v>
      </c>
      <c r="Y347" s="41">
        <f>IFERROR(Y344/H344,"0")+IFERROR(Y345/H345,"0")+IFERROR(Y346/H346,"0")</f>
        <v>50</v>
      </c>
      <c r="Z347" s="41">
        <f>IFERROR(IF(Z344="",0,Z344),"0")+IFERROR(IF(Z345="",0,Z345),"0")+IFERROR(IF(Z346="",0,Z346),"0")</f>
        <v>0.23700000000000004</v>
      </c>
      <c r="AA347" s="64"/>
      <c r="AB347" s="64"/>
      <c r="AC347" s="64"/>
    </row>
    <row r="348" spans="1:68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40" t="s">
        <v>69</v>
      </c>
      <c r="X348" s="41">
        <f>IFERROR(SUM(X344:X346),"0")</f>
        <v>100</v>
      </c>
      <c r="Y348" s="41">
        <f>IFERROR(SUM(Y344:Y346),"0")</f>
        <v>100</v>
      </c>
      <c r="Z348" s="40"/>
      <c r="AA348" s="64"/>
      <c r="AB348" s="64"/>
      <c r="AC348" s="64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148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560</v>
      </c>
      <c r="B351" s="60" t="s">
        <v>561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67</v>
      </c>
      <c r="L351" s="35"/>
      <c r="M351" s="36" t="s">
        <v>68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69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562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40" t="s">
        <v>87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40" t="s">
        <v>69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563</v>
      </c>
      <c r="B355" s="60" t="s">
        <v>564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99</v>
      </c>
      <c r="L355" s="35"/>
      <c r="M355" s="36" t="s">
        <v>132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566</v>
      </c>
      <c r="B356" s="60" t="s">
        <v>567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67</v>
      </c>
      <c r="L356" s="35"/>
      <c r="M356" s="36" t="s">
        <v>106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69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568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569</v>
      </c>
      <c r="B357" s="60" t="s">
        <v>570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67</v>
      </c>
      <c r="L357" s="35"/>
      <c r="M357" s="36" t="s">
        <v>132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69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571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40" t="s">
        <v>87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40" t="s">
        <v>69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574</v>
      </c>
      <c r="B363" s="60" t="s">
        <v>575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99</v>
      </c>
      <c r="L363" s="35" t="s">
        <v>122</v>
      </c>
      <c r="M363" s="36" t="s">
        <v>68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69</v>
      </c>
      <c r="X363" s="56">
        <v>320</v>
      </c>
      <c r="Y363" s="53">
        <f t="shared" ref="Y363:Y369" si="57">IFERROR(IF(X363="",0,CEILING((X363/$H363),1)*$H363),"")</f>
        <v>330</v>
      </c>
      <c r="Z363" s="39">
        <f>IFERROR(IF(Y363=0,"",ROUNDUP(Y363/H363,0)*0.02175),"")</f>
        <v>0.47849999999999998</v>
      </c>
      <c r="AA363" s="65"/>
      <c r="AB363" s="66"/>
      <c r="AC363" s="425" t="s">
        <v>576</v>
      </c>
      <c r="AG363" s="75"/>
      <c r="AJ363" s="79" t="s">
        <v>124</v>
      </c>
      <c r="AK363" s="79">
        <v>720</v>
      </c>
      <c r="BB363" s="426" t="s">
        <v>1</v>
      </c>
      <c r="BM363" s="75">
        <f t="shared" ref="BM363:BM369" si="58">IFERROR(X363*I363/H363,"0")</f>
        <v>330.24</v>
      </c>
      <c r="BN363" s="75">
        <f t="shared" ref="BN363:BN369" si="59">IFERROR(Y363*I363/H363,"0")</f>
        <v>340.56000000000006</v>
      </c>
      <c r="BO363" s="75">
        <f t="shared" ref="BO363:BO369" si="60">IFERROR(1/J363*(X363/H363),"0")</f>
        <v>0.44444444444444442</v>
      </c>
      <c r="BP363" s="75">
        <f t="shared" ref="BP363:BP369" si="61">IFERROR(1/J363*(Y363/H363),"0")</f>
        <v>0.45833333333333331</v>
      </c>
    </row>
    <row r="364" spans="1:68" ht="27" customHeight="1" x14ac:dyDescent="0.25">
      <c r="A364" s="60" t="s">
        <v>577</v>
      </c>
      <c r="B364" s="60" t="s">
        <v>578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99</v>
      </c>
      <c r="L364" s="35" t="s">
        <v>122</v>
      </c>
      <c r="M364" s="36" t="s">
        <v>68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69</v>
      </c>
      <c r="X364" s="56">
        <v>370</v>
      </c>
      <c r="Y364" s="53">
        <f t="shared" si="57"/>
        <v>375</v>
      </c>
      <c r="Z364" s="39">
        <f>IFERROR(IF(Y364=0,"",ROUNDUP(Y364/H364,0)*0.02175),"")</f>
        <v>0.54374999999999996</v>
      </c>
      <c r="AA364" s="65"/>
      <c r="AB364" s="66"/>
      <c r="AC364" s="427" t="s">
        <v>579</v>
      </c>
      <c r="AG364" s="75"/>
      <c r="AJ364" s="79" t="s">
        <v>124</v>
      </c>
      <c r="AK364" s="79">
        <v>720</v>
      </c>
      <c r="BB364" s="428" t="s">
        <v>1</v>
      </c>
      <c r="BM364" s="75">
        <f t="shared" si="58"/>
        <v>381.84000000000003</v>
      </c>
      <c r="BN364" s="75">
        <f t="shared" si="59"/>
        <v>387</v>
      </c>
      <c r="BO364" s="75">
        <f t="shared" si="60"/>
        <v>0.51388888888888884</v>
      </c>
      <c r="BP364" s="75">
        <f t="shared" si="61"/>
        <v>0.52083333333333326</v>
      </c>
    </row>
    <row r="365" spans="1:68" ht="27" customHeight="1" x14ac:dyDescent="0.25">
      <c r="A365" s="60" t="s">
        <v>580</v>
      </c>
      <c r="B365" s="60" t="s">
        <v>581</v>
      </c>
      <c r="C365" s="34">
        <v>4301011832</v>
      </c>
      <c r="D365" s="617">
        <v>4607091383997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99</v>
      </c>
      <c r="L365" s="35"/>
      <c r="M365" s="36" t="s">
        <v>132</v>
      </c>
      <c r="N365" s="36"/>
      <c r="O365" s="35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7"/>
      <c r="V365" s="37"/>
      <c r="W365" s="38" t="s">
        <v>69</v>
      </c>
      <c r="X365" s="56">
        <v>820</v>
      </c>
      <c r="Y365" s="53">
        <f t="shared" si="57"/>
        <v>825</v>
      </c>
      <c r="Z365" s="39">
        <f>IFERROR(IF(Y365=0,"",ROUNDUP(Y365/H365,0)*0.02175),"")</f>
        <v>1.1962499999999998</v>
      </c>
      <c r="AA365" s="65"/>
      <c r="AB365" s="66"/>
      <c r="AC365" s="429" t="s">
        <v>582</v>
      </c>
      <c r="AG365" s="75"/>
      <c r="AJ365" s="79"/>
      <c r="AK365" s="79">
        <v>0</v>
      </c>
      <c r="BB365" s="430" t="s">
        <v>1</v>
      </c>
      <c r="BM365" s="75">
        <f t="shared" si="58"/>
        <v>846.24</v>
      </c>
      <c r="BN365" s="75">
        <f t="shared" si="59"/>
        <v>851.4</v>
      </c>
      <c r="BO365" s="75">
        <f t="shared" si="60"/>
        <v>1.1388888888888888</v>
      </c>
      <c r="BP365" s="75">
        <f t="shared" si="61"/>
        <v>1.1458333333333333</v>
      </c>
    </row>
    <row r="366" spans="1:68" ht="37.5" hidden="1" customHeight="1" x14ac:dyDescent="0.25">
      <c r="A366" s="60" t="s">
        <v>583</v>
      </c>
      <c r="B366" s="60" t="s">
        <v>584</v>
      </c>
      <c r="C366" s="34">
        <v>4301011867</v>
      </c>
      <c r="D366" s="617">
        <v>4680115884830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99</v>
      </c>
      <c r="L366" s="35" t="s">
        <v>122</v>
      </c>
      <c r="M366" s="36" t="s">
        <v>68</v>
      </c>
      <c r="N366" s="36"/>
      <c r="O366" s="35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7"/>
      <c r="V366" s="37"/>
      <c r="W366" s="38" t="s">
        <v>69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585</v>
      </c>
      <c r="AG366" s="75"/>
      <c r="AJ366" s="79" t="s">
        <v>124</v>
      </c>
      <c r="AK366" s="79">
        <v>720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hidden="1" customHeight="1" x14ac:dyDescent="0.25">
      <c r="A367" s="60" t="s">
        <v>586</v>
      </c>
      <c r="B367" s="60" t="s">
        <v>587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104</v>
      </c>
      <c r="L367" s="35"/>
      <c r="M367" s="36" t="s">
        <v>100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69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588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589</v>
      </c>
      <c r="B368" s="60" t="s">
        <v>590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104</v>
      </c>
      <c r="L368" s="35"/>
      <c r="M368" s="36" t="s">
        <v>68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69</v>
      </c>
      <c r="X368" s="56">
        <v>10</v>
      </c>
      <c r="Y368" s="53">
        <f t="shared" si="57"/>
        <v>10</v>
      </c>
      <c r="Z368" s="39">
        <f>IFERROR(IF(Y368=0,"",ROUNDUP(Y368/H368,0)*0.00902),"")</f>
        <v>1.804E-2</v>
      </c>
      <c r="AA368" s="65"/>
      <c r="AB368" s="66"/>
      <c r="AC368" s="435" t="s">
        <v>579</v>
      </c>
      <c r="AG368" s="75"/>
      <c r="AJ368" s="79"/>
      <c r="AK368" s="79">
        <v>0</v>
      </c>
      <c r="BB368" s="436" t="s">
        <v>1</v>
      </c>
      <c r="BM368" s="75">
        <f t="shared" si="58"/>
        <v>10.42</v>
      </c>
      <c r="BN368" s="75">
        <f t="shared" si="59"/>
        <v>10.42</v>
      </c>
      <c r="BO368" s="75">
        <f t="shared" si="60"/>
        <v>1.5151515151515152E-2</v>
      </c>
      <c r="BP368" s="75">
        <f t="shared" si="61"/>
        <v>1.5151515151515152E-2</v>
      </c>
    </row>
    <row r="369" spans="1:68" ht="37.5" hidden="1" customHeight="1" x14ac:dyDescent="0.25">
      <c r="A369" s="60" t="s">
        <v>591</v>
      </c>
      <c r="B369" s="60" t="s">
        <v>592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104</v>
      </c>
      <c r="L369" s="35"/>
      <c r="M369" s="36" t="s">
        <v>68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585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40" t="s">
        <v>87</v>
      </c>
      <c r="X370" s="41">
        <f>IFERROR(X363/H363,"0")+IFERROR(X364/H364,"0")+IFERROR(X365/H365,"0")+IFERROR(X366/H366,"0")+IFERROR(X367/H367,"0")+IFERROR(X368/H368,"0")+IFERROR(X369/H369,"0")</f>
        <v>102.66666666666666</v>
      </c>
      <c r="Y370" s="41">
        <f>IFERROR(Y363/H363,"0")+IFERROR(Y364/H364,"0")+IFERROR(Y365/H365,"0")+IFERROR(Y366/H366,"0")+IFERROR(Y367/H367,"0")+IFERROR(Y368/H368,"0")+IFERROR(Y369/H369,"0")</f>
        <v>104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2.2365399999999998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40" t="s">
        <v>69</v>
      </c>
      <c r="X371" s="41">
        <f>IFERROR(SUM(X363:X369),"0")</f>
        <v>1520</v>
      </c>
      <c r="Y371" s="41">
        <f>IFERROR(SUM(Y363:Y369),"0")</f>
        <v>1540</v>
      </c>
      <c r="Z371" s="40"/>
      <c r="AA371" s="64"/>
      <c r="AB371" s="64"/>
      <c r="AC371" s="64"/>
    </row>
    <row r="372" spans="1:68" ht="14.25" hidden="1" customHeight="1" x14ac:dyDescent="0.25">
      <c r="A372" s="633" t="s">
        <v>137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593</v>
      </c>
      <c r="B373" s="60" t="s">
        <v>594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99</v>
      </c>
      <c r="L373" s="35" t="s">
        <v>122</v>
      </c>
      <c r="M373" s="36" t="s">
        <v>100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69</v>
      </c>
      <c r="X373" s="56">
        <v>820</v>
      </c>
      <c r="Y373" s="53">
        <f>IFERROR(IF(X373="",0,CEILING((X373/$H373),1)*$H373),"")</f>
        <v>825</v>
      </c>
      <c r="Z373" s="39">
        <f>IFERROR(IF(Y373=0,"",ROUNDUP(Y373/H373,0)*0.02175),"")</f>
        <v>1.1962499999999998</v>
      </c>
      <c r="AA373" s="65"/>
      <c r="AB373" s="66"/>
      <c r="AC373" s="439" t="s">
        <v>595</v>
      </c>
      <c r="AG373" s="75"/>
      <c r="AJ373" s="79" t="s">
        <v>124</v>
      </c>
      <c r="AK373" s="79">
        <v>720</v>
      </c>
      <c r="BB373" s="440" t="s">
        <v>1</v>
      </c>
      <c r="BM373" s="75">
        <f>IFERROR(X373*I373/H373,"0")</f>
        <v>846.24</v>
      </c>
      <c r="BN373" s="75">
        <f>IFERROR(Y373*I373/H373,"0")</f>
        <v>851.4</v>
      </c>
      <c r="BO373" s="75">
        <f>IFERROR(1/J373*(X373/H373),"0")</f>
        <v>1.1388888888888888</v>
      </c>
      <c r="BP373" s="75">
        <f>IFERROR(1/J373*(Y373/H373),"0")</f>
        <v>1.1458333333333333</v>
      </c>
    </row>
    <row r="374" spans="1:68" ht="16.5" hidden="1" customHeight="1" x14ac:dyDescent="0.25">
      <c r="A374" s="60" t="s">
        <v>596</v>
      </c>
      <c r="B374" s="60" t="s">
        <v>597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104</v>
      </c>
      <c r="L374" s="35"/>
      <c r="M374" s="36" t="s">
        <v>100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69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595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40" t="s">
        <v>87</v>
      </c>
      <c r="X375" s="41">
        <f>IFERROR(X373/H373,"0")+IFERROR(X374/H374,"0")</f>
        <v>54.666666666666664</v>
      </c>
      <c r="Y375" s="41">
        <f>IFERROR(Y373/H373,"0")+IFERROR(Y374/H374,"0")</f>
        <v>55</v>
      </c>
      <c r="Z375" s="41">
        <f>IFERROR(IF(Z373="",0,Z373),"0")+IFERROR(IF(Z374="",0,Z374),"0")</f>
        <v>1.1962499999999998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40" t="s">
        <v>69</v>
      </c>
      <c r="X376" s="41">
        <f>IFERROR(SUM(X373:X374),"0")</f>
        <v>820</v>
      </c>
      <c r="Y376" s="41">
        <f>IFERROR(SUM(Y373:Y374),"0")</f>
        <v>825</v>
      </c>
      <c r="Z376" s="40"/>
      <c r="AA376" s="64"/>
      <c r="AB376" s="64"/>
      <c r="AC376" s="64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598</v>
      </c>
      <c r="B378" s="60" t="s">
        <v>599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99</v>
      </c>
      <c r="L378" s="35"/>
      <c r="M378" s="36" t="s">
        <v>106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600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601</v>
      </c>
      <c r="B379" s="60" t="s">
        <v>602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99</v>
      </c>
      <c r="L379" s="35"/>
      <c r="M379" s="36" t="s">
        <v>106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69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603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40" t="s">
        <v>87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40" t="s">
        <v>69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174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hidden="1" customHeight="1" x14ac:dyDescent="0.25">
      <c r="A383" s="60" t="s">
        <v>604</v>
      </c>
      <c r="B383" s="60" t="s">
        <v>605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606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40" t="s">
        <v>87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40" t="s">
        <v>69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27" hidden="1" customHeight="1" x14ac:dyDescent="0.25">
      <c r="A388" s="60" t="s">
        <v>608</v>
      </c>
      <c r="B388" s="60" t="s">
        <v>609</v>
      </c>
      <c r="C388" s="34">
        <v>4301011483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99</v>
      </c>
      <c r="L388" s="35"/>
      <c r="M388" s="36" t="s">
        <v>68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69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610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hidden="1" customHeight="1" x14ac:dyDescent="0.25">
      <c r="A389" s="60" t="s">
        <v>608</v>
      </c>
      <c r="B389" s="60" t="s">
        <v>611</v>
      </c>
      <c r="C389" s="34">
        <v>4301011873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99</v>
      </c>
      <c r="L389" s="35"/>
      <c r="M389" s="36" t="s">
        <v>68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69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612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613</v>
      </c>
      <c r="B390" s="60" t="s">
        <v>614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99</v>
      </c>
      <c r="L390" s="35"/>
      <c r="M390" s="36" t="s">
        <v>68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69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615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616</v>
      </c>
      <c r="B391" s="60" t="s">
        <v>617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99</v>
      </c>
      <c r="L391" s="35"/>
      <c r="M391" s="36" t="s">
        <v>68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615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618</v>
      </c>
      <c r="B392" s="60" t="s">
        <v>619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104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615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40" t="s">
        <v>87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40" t="s">
        <v>69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148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620</v>
      </c>
      <c r="B396" s="60" t="s">
        <v>621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622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40" t="s">
        <v>87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40" t="s">
        <v>69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623</v>
      </c>
      <c r="B400" s="60" t="s">
        <v>624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99</v>
      </c>
      <c r="L400" s="35"/>
      <c r="M400" s="36" t="s">
        <v>106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69</v>
      </c>
      <c r="X400" s="56">
        <v>40</v>
      </c>
      <c r="Y400" s="53">
        <f>IFERROR(IF(X400="",0,CEILING((X400/$H400),1)*$H400),"")</f>
        <v>45</v>
      </c>
      <c r="Z400" s="39">
        <f>IFERROR(IF(Y400=0,"",ROUNDUP(Y400/H400,0)*0.01898),"")</f>
        <v>9.4899999999999998E-2</v>
      </c>
      <c r="AA400" s="65"/>
      <c r="AB400" s="66"/>
      <c r="AC400" s="461" t="s">
        <v>625</v>
      </c>
      <c r="AG400" s="75"/>
      <c r="AJ400" s="79"/>
      <c r="AK400" s="79">
        <v>0</v>
      </c>
      <c r="BB400" s="462" t="s">
        <v>1</v>
      </c>
      <c r="BM400" s="75">
        <f>IFERROR(X400*I400/H400,"0")</f>
        <v>42.306666666666665</v>
      </c>
      <c r="BN400" s="75">
        <f>IFERROR(Y400*I400/H400,"0")</f>
        <v>47.594999999999999</v>
      </c>
      <c r="BO400" s="75">
        <f>IFERROR(1/J400*(X400/H400),"0")</f>
        <v>6.9444444444444448E-2</v>
      </c>
      <c r="BP400" s="75">
        <f>IFERROR(1/J400*(Y400/H400),"0")</f>
        <v>7.8125E-2</v>
      </c>
    </row>
    <row r="401" spans="1:68" ht="37.5" hidden="1" customHeight="1" x14ac:dyDescent="0.25">
      <c r="A401" s="60" t="s">
        <v>626</v>
      </c>
      <c r="B401" s="60" t="s">
        <v>627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99</v>
      </c>
      <c r="L401" s="35"/>
      <c r="M401" s="36" t="s">
        <v>106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69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628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629</v>
      </c>
      <c r="B402" s="60" t="s">
        <v>630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67</v>
      </c>
      <c r="L402" s="35"/>
      <c r="M402" s="36" t="s">
        <v>106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69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625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631</v>
      </c>
      <c r="B403" s="60" t="s">
        <v>632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67</v>
      </c>
      <c r="L403" s="35"/>
      <c r="M403" s="36" t="s">
        <v>106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633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40" t="s">
        <v>87</v>
      </c>
      <c r="X404" s="41">
        <f>IFERROR(X400/H400,"0")+IFERROR(X401/H401,"0")+IFERROR(X402/H402,"0")+IFERROR(X403/H403,"0")</f>
        <v>4.4444444444444446</v>
      </c>
      <c r="Y404" s="41">
        <f>IFERROR(Y400/H400,"0")+IFERROR(Y401/H401,"0")+IFERROR(Y402/H402,"0")+IFERROR(Y403/H403,"0")</f>
        <v>5</v>
      </c>
      <c r="Z404" s="41">
        <f>IFERROR(IF(Z400="",0,Z400),"0")+IFERROR(IF(Z401="",0,Z401),"0")+IFERROR(IF(Z402="",0,Z402),"0")+IFERROR(IF(Z403="",0,Z403),"0")</f>
        <v>9.4899999999999998E-2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40" t="s">
        <v>69</v>
      </c>
      <c r="X405" s="41">
        <f>IFERROR(SUM(X400:X403),"0")</f>
        <v>40</v>
      </c>
      <c r="Y405" s="41">
        <f>IFERROR(SUM(Y400:Y403),"0")</f>
        <v>45</v>
      </c>
      <c r="Z405" s="40"/>
      <c r="AA405" s="64"/>
      <c r="AB405" s="64"/>
      <c r="AC405" s="64"/>
    </row>
    <row r="406" spans="1:68" ht="14.25" hidden="1" customHeight="1" x14ac:dyDescent="0.25">
      <c r="A406" s="633" t="s">
        <v>174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634</v>
      </c>
      <c r="B407" s="60" t="s">
        <v>635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99</v>
      </c>
      <c r="L407" s="35"/>
      <c r="M407" s="36" t="s">
        <v>106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636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40" t="s">
        <v>87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40" t="s">
        <v>69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148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639</v>
      </c>
      <c r="B413" s="60" t="s">
        <v>640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104</v>
      </c>
      <c r="L413" s="35"/>
      <c r="M413" s="36" t="s">
        <v>68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69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641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642</v>
      </c>
      <c r="B414" s="60" t="s">
        <v>643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104</v>
      </c>
      <c r="L414" s="35"/>
      <c r="M414" s="36" t="s">
        <v>68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69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644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642</v>
      </c>
      <c r="B415" s="60" t="s">
        <v>645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104</v>
      </c>
      <c r="L415" s="35"/>
      <c r="M415" s="36" t="s">
        <v>68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69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644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646</v>
      </c>
      <c r="B416" s="60" t="s">
        <v>647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104</v>
      </c>
      <c r="L416" s="35"/>
      <c r="M416" s="36" t="s">
        <v>68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69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648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649</v>
      </c>
      <c r="B417" s="60" t="s">
        <v>650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151</v>
      </c>
      <c r="L417" s="35"/>
      <c r="M417" s="36" t="s">
        <v>68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69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641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651</v>
      </c>
      <c r="B418" s="60" t="s">
        <v>652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151</v>
      </c>
      <c r="L418" s="35"/>
      <c r="M418" s="36" t="s">
        <v>68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641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653</v>
      </c>
      <c r="B419" s="60" t="s">
        <v>654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151</v>
      </c>
      <c r="L419" s="35"/>
      <c r="M419" s="36" t="s">
        <v>68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655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656</v>
      </c>
      <c r="B420" s="60" t="s">
        <v>657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151</v>
      </c>
      <c r="L420" s="35"/>
      <c r="M420" s="36" t="s">
        <v>68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658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659</v>
      </c>
      <c r="B421" s="60" t="s">
        <v>660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661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662</v>
      </c>
      <c r="B422" s="60" t="s">
        <v>663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658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40" t="s">
        <v>87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40" t="s">
        <v>69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664</v>
      </c>
      <c r="B426" s="60" t="s">
        <v>665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104</v>
      </c>
      <c r="L426" s="35"/>
      <c r="M426" s="36" t="s">
        <v>106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666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667</v>
      </c>
      <c r="B427" s="60" t="s">
        <v>668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67</v>
      </c>
      <c r="L427" s="35"/>
      <c r="M427" s="36" t="s">
        <v>106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69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669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40" t="s">
        <v>87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40" t="s">
        <v>69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137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671</v>
      </c>
      <c r="B432" s="60" t="s">
        <v>672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67</v>
      </c>
      <c r="L432" s="35"/>
      <c r="M432" s="36" t="s">
        <v>68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69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673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674</v>
      </c>
      <c r="B433" s="60" t="s">
        <v>675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67</v>
      </c>
      <c r="L433" s="35"/>
      <c r="M433" s="36" t="s">
        <v>68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69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676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40" t="s">
        <v>87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40" t="s">
        <v>69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148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677</v>
      </c>
      <c r="B437" s="60" t="s">
        <v>678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104</v>
      </c>
      <c r="L437" s="35"/>
      <c r="M437" s="36" t="s">
        <v>100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679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680</v>
      </c>
      <c r="B438" s="60" t="s">
        <v>681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151</v>
      </c>
      <c r="L438" s="35"/>
      <c r="M438" s="36" t="s">
        <v>68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69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682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683</v>
      </c>
      <c r="B439" s="60" t="s">
        <v>684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151</v>
      </c>
      <c r="L439" s="35"/>
      <c r="M439" s="36" t="s">
        <v>68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69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685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686</v>
      </c>
      <c r="B440" s="60" t="s">
        <v>687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151</v>
      </c>
      <c r="L440" s="35"/>
      <c r="M440" s="36" t="s">
        <v>68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69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685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40" t="s">
        <v>87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40" t="s">
        <v>69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148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689</v>
      </c>
      <c r="B445" s="60" t="s">
        <v>690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151</v>
      </c>
      <c r="L445" s="35"/>
      <c r="M445" s="36" t="s">
        <v>68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69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691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692</v>
      </c>
      <c r="B446" s="60" t="s">
        <v>693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67</v>
      </c>
      <c r="L446" s="35"/>
      <c r="M446" s="36" t="s">
        <v>68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69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694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40" t="s">
        <v>87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40" t="s">
        <v>69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148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696</v>
      </c>
      <c r="B451" s="60" t="s">
        <v>697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67</v>
      </c>
      <c r="L451" s="35"/>
      <c r="M451" s="36" t="s">
        <v>68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698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40" t="s">
        <v>87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40" t="s">
        <v>69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174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699</v>
      </c>
      <c r="B455" s="60" t="s">
        <v>700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701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703</v>
      </c>
      <c r="B461" s="60" t="s">
        <v>704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99</v>
      </c>
      <c r="L461" s="35"/>
      <c r="M461" s="36" t="s">
        <v>100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69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705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706</v>
      </c>
      <c r="B462" s="60" t="s">
        <v>707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99</v>
      </c>
      <c r="L462" s="35"/>
      <c r="M462" s="36" t="s">
        <v>100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69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708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hidden="1" customHeight="1" x14ac:dyDescent="0.25">
      <c r="A463" s="60" t="s">
        <v>709</v>
      </c>
      <c r="B463" s="60" t="s">
        <v>710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99</v>
      </c>
      <c r="L463" s="35"/>
      <c r="M463" s="36" t="s">
        <v>106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69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711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hidden="1" customHeight="1" x14ac:dyDescent="0.25">
      <c r="A464" s="60" t="s">
        <v>712</v>
      </c>
      <c r="B464" s="60" t="s">
        <v>713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99</v>
      </c>
      <c r="L464" s="35"/>
      <c r="M464" s="36" t="s">
        <v>100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69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714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715</v>
      </c>
      <c r="B465" s="60" t="s">
        <v>716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69</v>
      </c>
      <c r="X465" s="56">
        <v>40</v>
      </c>
      <c r="Y465" s="53">
        <f t="shared" si="68"/>
        <v>42.24</v>
      </c>
      <c r="Z465" s="39">
        <f t="shared" si="69"/>
        <v>9.5680000000000001E-2</v>
      </c>
      <c r="AA465" s="65"/>
      <c r="AB465" s="66"/>
      <c r="AC465" s="523" t="s">
        <v>717</v>
      </c>
      <c r="AG465" s="75"/>
      <c r="AJ465" s="79"/>
      <c r="AK465" s="79">
        <v>0</v>
      </c>
      <c r="BB465" s="524" t="s">
        <v>1</v>
      </c>
      <c r="BM465" s="75">
        <f t="shared" si="70"/>
        <v>42.727272727272727</v>
      </c>
      <c r="BN465" s="75">
        <f t="shared" si="71"/>
        <v>45.12</v>
      </c>
      <c r="BO465" s="75">
        <f t="shared" si="72"/>
        <v>7.2843822843822847E-2</v>
      </c>
      <c r="BP465" s="75">
        <f t="shared" si="73"/>
        <v>7.6923076923076927E-2</v>
      </c>
    </row>
    <row r="466" spans="1:68" ht="16.5" hidden="1" customHeight="1" x14ac:dyDescent="0.25">
      <c r="A466" s="60" t="s">
        <v>718</v>
      </c>
      <c r="B466" s="60" t="s">
        <v>719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106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720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721</v>
      </c>
      <c r="B467" s="60" t="s">
        <v>722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67</v>
      </c>
      <c r="L467" s="35"/>
      <c r="M467" s="36" t="s">
        <v>106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705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723</v>
      </c>
      <c r="B468" s="60" t="s">
        <v>724</v>
      </c>
      <c r="C468" s="34">
        <v>4301012035</v>
      </c>
      <c r="D468" s="617">
        <v>4680115880603</v>
      </c>
      <c r="E468" s="618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104</v>
      </c>
      <c r="L468" s="35"/>
      <c r="M468" s="36" t="s">
        <v>100</v>
      </c>
      <c r="N468" s="36"/>
      <c r="O468" s="35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3"/>
      <c r="R468" s="623"/>
      <c r="S468" s="623"/>
      <c r="T468" s="624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705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723</v>
      </c>
      <c r="B469" s="60" t="s">
        <v>725</v>
      </c>
      <c r="C469" s="34">
        <v>4301011778</v>
      </c>
      <c r="D469" s="617">
        <v>4680115880603</v>
      </c>
      <c r="E469" s="618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104</v>
      </c>
      <c r="L469" s="35"/>
      <c r="M469" s="36" t="s">
        <v>100</v>
      </c>
      <c r="N469" s="36"/>
      <c r="O469" s="35">
        <v>60</v>
      </c>
      <c r="P469" s="7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3"/>
      <c r="R469" s="623"/>
      <c r="S469" s="623"/>
      <c r="T469" s="624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705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726</v>
      </c>
      <c r="B470" s="60" t="s">
        <v>727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104</v>
      </c>
      <c r="L470" s="35"/>
      <c r="M470" s="36" t="s">
        <v>100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708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728</v>
      </c>
      <c r="B471" s="60" t="s">
        <v>729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104</v>
      </c>
      <c r="L471" s="35"/>
      <c r="M471" s="36" t="s">
        <v>100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711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730</v>
      </c>
      <c r="B472" s="60" t="s">
        <v>731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714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732</v>
      </c>
      <c r="B473" s="60" t="s">
        <v>733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67</v>
      </c>
      <c r="L473" s="35"/>
      <c r="M473" s="36" t="s">
        <v>100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717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734</v>
      </c>
      <c r="B474" s="60" t="s">
        <v>735</v>
      </c>
      <c r="C474" s="34">
        <v>4301012034</v>
      </c>
      <c r="D474" s="617">
        <v>4607091389982</v>
      </c>
      <c r="E474" s="618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41" t="s">
        <v>717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736</v>
      </c>
      <c r="C475" s="34">
        <v>4301011784</v>
      </c>
      <c r="D475" s="617">
        <v>4607091389982</v>
      </c>
      <c r="E475" s="618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9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43" t="s">
        <v>717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737</v>
      </c>
      <c r="B476" s="60" t="s">
        <v>738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720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40" t="s">
        <v>87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7.5757575757575752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8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9.5680000000000001E-2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40" t="s">
        <v>69</v>
      </c>
      <c r="X478" s="41">
        <f>IFERROR(SUM(X461:X476),"0")</f>
        <v>40</v>
      </c>
      <c r="Y478" s="41">
        <f>IFERROR(SUM(Y461:Y476),"0")</f>
        <v>42.24</v>
      </c>
      <c r="Z478" s="40"/>
      <c r="AA478" s="64"/>
      <c r="AB478" s="64"/>
      <c r="AC478" s="64"/>
    </row>
    <row r="479" spans="1:68" ht="14.25" hidden="1" customHeight="1" x14ac:dyDescent="0.25">
      <c r="A479" s="633" t="s">
        <v>137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hidden="1" customHeight="1" x14ac:dyDescent="0.25">
      <c r="A480" s="60" t="s">
        <v>739</v>
      </c>
      <c r="B480" s="60" t="s">
        <v>740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99</v>
      </c>
      <c r="L480" s="35"/>
      <c r="M480" s="36" t="s">
        <v>106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741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hidden="1" customHeight="1" x14ac:dyDescent="0.25">
      <c r="A481" s="60" t="s">
        <v>742</v>
      </c>
      <c r="B481" s="60" t="s">
        <v>743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67</v>
      </c>
      <c r="L481" s="35"/>
      <c r="M481" s="36" t="s">
        <v>106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741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744</v>
      </c>
      <c r="B482" s="60" t="s">
        <v>745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104</v>
      </c>
      <c r="L482" s="35"/>
      <c r="M482" s="36" t="s">
        <v>100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40" t="s">
        <v>87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633" t="s">
        <v>148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746</v>
      </c>
      <c r="B486" s="60" t="s">
        <v>747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99</v>
      </c>
      <c r="L486" s="35"/>
      <c r="M486" s="36" t="s">
        <v>100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69</v>
      </c>
      <c r="X486" s="56">
        <v>10</v>
      </c>
      <c r="Y486" s="53">
        <f t="shared" ref="Y486:Y494" si="74">IFERROR(IF(X486="",0,CEILING((X486/$H486),1)*$H486),"")</f>
        <v>10.56</v>
      </c>
      <c r="Z486" s="39">
        <f>IFERROR(IF(Y486=0,"",ROUNDUP(Y486/H486,0)*0.01196),"")</f>
        <v>2.392E-2</v>
      </c>
      <c r="AA486" s="65"/>
      <c r="AB486" s="66"/>
      <c r="AC486" s="553" t="s">
        <v>748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10.681818181818182</v>
      </c>
      <c r="BN486" s="75">
        <f t="shared" ref="BN486:BN494" si="76">IFERROR(Y486*I486/H486,"0")</f>
        <v>11.28</v>
      </c>
      <c r="BO486" s="75">
        <f t="shared" ref="BO486:BO494" si="77">IFERROR(1/J486*(X486/H486),"0")</f>
        <v>1.8210955710955712E-2</v>
      </c>
      <c r="BP486" s="75">
        <f t="shared" ref="BP486:BP494" si="78">IFERROR(1/J486*(Y486/H486),"0")</f>
        <v>1.9230769230769232E-2</v>
      </c>
    </row>
    <row r="487" spans="1:68" ht="27" customHeight="1" x14ac:dyDescent="0.25">
      <c r="A487" s="60" t="s">
        <v>749</v>
      </c>
      <c r="B487" s="60" t="s">
        <v>750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99</v>
      </c>
      <c r="L487" s="35"/>
      <c r="M487" s="36" t="s">
        <v>68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69</v>
      </c>
      <c r="X487" s="56">
        <v>30</v>
      </c>
      <c r="Y487" s="53">
        <f t="shared" si="74"/>
        <v>31.68</v>
      </c>
      <c r="Z487" s="39">
        <f>IFERROR(IF(Y487=0,"",ROUNDUP(Y487/H487,0)*0.01196),"")</f>
        <v>7.1760000000000004E-2</v>
      </c>
      <c r="AA487" s="65"/>
      <c r="AB487" s="66"/>
      <c r="AC487" s="555" t="s">
        <v>751</v>
      </c>
      <c r="AG487" s="75"/>
      <c r="AJ487" s="79"/>
      <c r="AK487" s="79">
        <v>0</v>
      </c>
      <c r="BB487" s="556" t="s">
        <v>1</v>
      </c>
      <c r="BM487" s="75">
        <f t="shared" si="75"/>
        <v>32.04545454545454</v>
      </c>
      <c r="BN487" s="75">
        <f t="shared" si="76"/>
        <v>33.839999999999996</v>
      </c>
      <c r="BO487" s="75">
        <f t="shared" si="77"/>
        <v>5.4632867132867136E-2</v>
      </c>
      <c r="BP487" s="75">
        <f t="shared" si="78"/>
        <v>5.7692307692307696E-2</v>
      </c>
    </row>
    <row r="488" spans="1:68" ht="27" customHeight="1" x14ac:dyDescent="0.25">
      <c r="A488" s="60" t="s">
        <v>752</v>
      </c>
      <c r="B488" s="60" t="s">
        <v>753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99</v>
      </c>
      <c r="L488" s="35"/>
      <c r="M488" s="36" t="s">
        <v>68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69</v>
      </c>
      <c r="X488" s="56">
        <v>40</v>
      </c>
      <c r="Y488" s="53">
        <f t="shared" si="74"/>
        <v>42.24</v>
      </c>
      <c r="Z488" s="39">
        <f>IFERROR(IF(Y488=0,"",ROUNDUP(Y488/H488,0)*0.01196),"")</f>
        <v>9.5680000000000001E-2</v>
      </c>
      <c r="AA488" s="65"/>
      <c r="AB488" s="66"/>
      <c r="AC488" s="557" t="s">
        <v>754</v>
      </c>
      <c r="AG488" s="75"/>
      <c r="AJ488" s="79"/>
      <c r="AK488" s="79">
        <v>0</v>
      </c>
      <c r="BB488" s="558" t="s">
        <v>1</v>
      </c>
      <c r="BM488" s="75">
        <f t="shared" si="75"/>
        <v>42.727272727272727</v>
      </c>
      <c r="BN488" s="75">
        <f t="shared" si="76"/>
        <v>45.12</v>
      </c>
      <c r="BO488" s="75">
        <f t="shared" si="77"/>
        <v>7.2843822843822847E-2</v>
      </c>
      <c r="BP488" s="75">
        <f t="shared" si="78"/>
        <v>7.6923076923076927E-2</v>
      </c>
    </row>
    <row r="489" spans="1:68" ht="27" hidden="1" customHeight="1" x14ac:dyDescent="0.25">
      <c r="A489" s="60" t="s">
        <v>755</v>
      </c>
      <c r="B489" s="60" t="s">
        <v>756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67</v>
      </c>
      <c r="L489" s="35"/>
      <c r="M489" s="36" t="s">
        <v>100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69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748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757</v>
      </c>
      <c r="B490" s="60" t="s">
        <v>758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104</v>
      </c>
      <c r="L490" s="35"/>
      <c r="M490" s="36" t="s">
        <v>100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69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748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757</v>
      </c>
      <c r="B491" s="60" t="s">
        <v>759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104</v>
      </c>
      <c r="L491" s="35"/>
      <c r="M491" s="36" t="s">
        <v>100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748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760</v>
      </c>
      <c r="B492" s="60" t="s">
        <v>761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104</v>
      </c>
      <c r="L492" s="35"/>
      <c r="M492" s="36" t="s">
        <v>68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751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762</v>
      </c>
      <c r="B493" s="60" t="s">
        <v>763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104</v>
      </c>
      <c r="L493" s="35"/>
      <c r="M493" s="36" t="s">
        <v>68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754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762</v>
      </c>
      <c r="B494" s="60" t="s">
        <v>764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104</v>
      </c>
      <c r="L494" s="35"/>
      <c r="M494" s="36" t="s">
        <v>68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754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40" t="s">
        <v>87</v>
      </c>
      <c r="X495" s="41">
        <f>IFERROR(X486/H486,"0")+IFERROR(X487/H487,"0")+IFERROR(X488/H488,"0")+IFERROR(X489/H489,"0")+IFERROR(X490/H490,"0")+IFERROR(X491/H491,"0")+IFERROR(X492/H492,"0")+IFERROR(X493/H493,"0")+IFERROR(X494/H494,"0")</f>
        <v>15.15151515151515</v>
      </c>
      <c r="Y495" s="41">
        <f>IFERROR(Y486/H486,"0")+IFERROR(Y487/H487,"0")+IFERROR(Y488/H488,"0")+IFERROR(Y489/H489,"0")+IFERROR(Y490/H490,"0")+IFERROR(Y491/H491,"0")+IFERROR(Y492/H492,"0")+IFERROR(Y493/H493,"0")+IFERROR(Y494/H494,"0")</f>
        <v>16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0.19136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40" t="s">
        <v>69</v>
      </c>
      <c r="X496" s="41">
        <f>IFERROR(SUM(X486:X494),"0")</f>
        <v>80</v>
      </c>
      <c r="Y496" s="41">
        <f>IFERROR(SUM(Y486:Y494),"0")</f>
        <v>84.48</v>
      </c>
      <c r="Z496" s="40"/>
      <c r="AA496" s="64"/>
      <c r="AB496" s="64"/>
      <c r="AC496" s="64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765</v>
      </c>
      <c r="B498" s="60" t="s">
        <v>766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99</v>
      </c>
      <c r="L498" s="35"/>
      <c r="M498" s="36" t="s">
        <v>106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767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768</v>
      </c>
      <c r="B499" s="60" t="s">
        <v>769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99</v>
      </c>
      <c r="L499" s="35"/>
      <c r="M499" s="36" t="s">
        <v>106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770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771</v>
      </c>
      <c r="B500" s="60" t="s">
        <v>772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67</v>
      </c>
      <c r="L500" s="35"/>
      <c r="M500" s="36" t="s">
        <v>106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69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773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40" t="s">
        <v>87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40" t="s">
        <v>69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174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774</v>
      </c>
      <c r="B504" s="60" t="s">
        <v>775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99</v>
      </c>
      <c r="L504" s="35"/>
      <c r="M504" s="36" t="s">
        <v>106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776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777</v>
      </c>
      <c r="B505" s="60" t="s">
        <v>778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99</v>
      </c>
      <c r="L505" s="35"/>
      <c r="M505" s="36" t="s">
        <v>106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776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40" t="s">
        <v>87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40" t="s">
        <v>69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780</v>
      </c>
      <c r="B511" s="60" t="s">
        <v>781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99</v>
      </c>
      <c r="L511" s="35"/>
      <c r="M511" s="36" t="s">
        <v>106</v>
      </c>
      <c r="N511" s="36"/>
      <c r="O511" s="35">
        <v>55</v>
      </c>
      <c r="P511" s="803" t="s">
        <v>782</v>
      </c>
      <c r="Q511" s="623"/>
      <c r="R511" s="623"/>
      <c r="S511" s="623"/>
      <c r="T511" s="624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783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784</v>
      </c>
      <c r="B512" s="60" t="s">
        <v>785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99</v>
      </c>
      <c r="L512" s="35"/>
      <c r="M512" s="36" t="s">
        <v>100</v>
      </c>
      <c r="N512" s="36"/>
      <c r="O512" s="35">
        <v>50</v>
      </c>
      <c r="P512" s="845" t="s">
        <v>786</v>
      </c>
      <c r="Q512" s="623"/>
      <c r="R512" s="623"/>
      <c r="S512" s="623"/>
      <c r="T512" s="624"/>
      <c r="U512" s="37"/>
      <c r="V512" s="37"/>
      <c r="W512" s="38" t="s">
        <v>69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787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788</v>
      </c>
      <c r="B513" s="60" t="s">
        <v>789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99</v>
      </c>
      <c r="L513" s="35"/>
      <c r="M513" s="36" t="s">
        <v>100</v>
      </c>
      <c r="N513" s="36"/>
      <c r="O513" s="35">
        <v>50</v>
      </c>
      <c r="P513" s="776" t="s">
        <v>790</v>
      </c>
      <c r="Q513" s="623"/>
      <c r="R513" s="623"/>
      <c r="S513" s="623"/>
      <c r="T513" s="624"/>
      <c r="U513" s="37"/>
      <c r="V513" s="37"/>
      <c r="W513" s="38" t="s">
        <v>69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791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40" t="s">
        <v>87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40" t="s">
        <v>69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137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792</v>
      </c>
      <c r="B517" s="60" t="s">
        <v>793</v>
      </c>
      <c r="C517" s="34">
        <v>4301020269</v>
      </c>
      <c r="D517" s="617">
        <v>4640242180519</v>
      </c>
      <c r="E517" s="61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99</v>
      </c>
      <c r="L517" s="35"/>
      <c r="M517" s="36" t="s">
        <v>106</v>
      </c>
      <c r="N517" s="36"/>
      <c r="O517" s="35">
        <v>50</v>
      </c>
      <c r="P517" s="804" t="s">
        <v>794</v>
      </c>
      <c r="Q517" s="623"/>
      <c r="R517" s="623"/>
      <c r="S517" s="623"/>
      <c r="T517" s="624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795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792</v>
      </c>
      <c r="B518" s="60" t="s">
        <v>796</v>
      </c>
      <c r="C518" s="34">
        <v>4301020400</v>
      </c>
      <c r="D518" s="617">
        <v>4640242180519</v>
      </c>
      <c r="E518" s="61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99</v>
      </c>
      <c r="L518" s="35"/>
      <c r="M518" s="36" t="s">
        <v>100</v>
      </c>
      <c r="N518" s="36"/>
      <c r="O518" s="35">
        <v>50</v>
      </c>
      <c r="P518" s="646" t="s">
        <v>797</v>
      </c>
      <c r="Q518" s="623"/>
      <c r="R518" s="623"/>
      <c r="S518" s="623"/>
      <c r="T518" s="624"/>
      <c r="U518" s="37"/>
      <c r="V518" s="37"/>
      <c r="W518" s="38" t="s">
        <v>69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798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799</v>
      </c>
      <c r="B519" s="60" t="s">
        <v>800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99</v>
      </c>
      <c r="L519" s="35"/>
      <c r="M519" s="36" t="s">
        <v>100</v>
      </c>
      <c r="N519" s="36"/>
      <c r="O519" s="35">
        <v>50</v>
      </c>
      <c r="P519" s="785" t="s">
        <v>801</v>
      </c>
      <c r="Q519" s="623"/>
      <c r="R519" s="623"/>
      <c r="S519" s="623"/>
      <c r="T519" s="624"/>
      <c r="U519" s="37"/>
      <c r="V519" s="37"/>
      <c r="W519" s="38" t="s">
        <v>69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795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802</v>
      </c>
      <c r="B520" s="60" t="s">
        <v>803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104</v>
      </c>
      <c r="L520" s="35"/>
      <c r="M520" s="36" t="s">
        <v>100</v>
      </c>
      <c r="N520" s="36"/>
      <c r="O520" s="35">
        <v>50</v>
      </c>
      <c r="P520" s="650" t="s">
        <v>804</v>
      </c>
      <c r="Q520" s="623"/>
      <c r="R520" s="623"/>
      <c r="S520" s="623"/>
      <c r="T520" s="624"/>
      <c r="U520" s="37"/>
      <c r="V520" s="37"/>
      <c r="W520" s="38" t="s">
        <v>69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805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40" t="s">
        <v>87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40" t="s">
        <v>69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148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806</v>
      </c>
      <c r="B524" s="60" t="s">
        <v>807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104</v>
      </c>
      <c r="L524" s="35"/>
      <c r="M524" s="36" t="s">
        <v>68</v>
      </c>
      <c r="N524" s="36"/>
      <c r="O524" s="35">
        <v>40</v>
      </c>
      <c r="P524" s="775" t="s">
        <v>808</v>
      </c>
      <c r="Q524" s="623"/>
      <c r="R524" s="623"/>
      <c r="S524" s="623"/>
      <c r="T524" s="624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809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810</v>
      </c>
      <c r="B525" s="60" t="s">
        <v>811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104</v>
      </c>
      <c r="L525" s="35"/>
      <c r="M525" s="36" t="s">
        <v>68</v>
      </c>
      <c r="N525" s="36"/>
      <c r="O525" s="35">
        <v>40</v>
      </c>
      <c r="P525" s="892" t="s">
        <v>812</v>
      </c>
      <c r="Q525" s="623"/>
      <c r="R525" s="623"/>
      <c r="S525" s="623"/>
      <c r="T525" s="624"/>
      <c r="U525" s="37"/>
      <c r="V525" s="37"/>
      <c r="W525" s="38" t="s">
        <v>69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813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40" t="s">
        <v>87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40" t="s">
        <v>69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814</v>
      </c>
      <c r="B529" s="60" t="s">
        <v>815</v>
      </c>
      <c r="C529" s="34">
        <v>4301051887</v>
      </c>
      <c r="D529" s="617">
        <v>4640242180533</v>
      </c>
      <c r="E529" s="618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99</v>
      </c>
      <c r="L529" s="35"/>
      <c r="M529" s="36" t="s">
        <v>106</v>
      </c>
      <c r="N529" s="36"/>
      <c r="O529" s="35">
        <v>45</v>
      </c>
      <c r="P529" s="684" t="s">
        <v>816</v>
      </c>
      <c r="Q529" s="623"/>
      <c r="R529" s="623"/>
      <c r="S529" s="623"/>
      <c r="T529" s="624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817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814</v>
      </c>
      <c r="B530" s="60" t="s">
        <v>818</v>
      </c>
      <c r="C530" s="34">
        <v>4301052046</v>
      </c>
      <c r="D530" s="617">
        <v>4640242180533</v>
      </c>
      <c r="E530" s="618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99</v>
      </c>
      <c r="L530" s="35"/>
      <c r="M530" s="36" t="s">
        <v>132</v>
      </c>
      <c r="N530" s="36"/>
      <c r="O530" s="35">
        <v>45</v>
      </c>
      <c r="P530" s="806" t="s">
        <v>816</v>
      </c>
      <c r="Q530" s="623"/>
      <c r="R530" s="623"/>
      <c r="S530" s="623"/>
      <c r="T530" s="624"/>
      <c r="U530" s="37"/>
      <c r="V530" s="37"/>
      <c r="W530" s="38" t="s">
        <v>69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817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40" t="s">
        <v>87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40" t="s">
        <v>69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174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819</v>
      </c>
      <c r="B534" s="60" t="s">
        <v>820</v>
      </c>
      <c r="C534" s="34">
        <v>4301060496</v>
      </c>
      <c r="D534" s="617">
        <v>4640242180120</v>
      </c>
      <c r="E534" s="618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99</v>
      </c>
      <c r="L534" s="35"/>
      <c r="M534" s="36" t="s">
        <v>132</v>
      </c>
      <c r="N534" s="36"/>
      <c r="O534" s="35">
        <v>40</v>
      </c>
      <c r="P534" s="971" t="s">
        <v>821</v>
      </c>
      <c r="Q534" s="623"/>
      <c r="R534" s="623"/>
      <c r="S534" s="623"/>
      <c r="T534" s="624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822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819</v>
      </c>
      <c r="B535" s="60" t="s">
        <v>823</v>
      </c>
      <c r="C535" s="34">
        <v>4301060485</v>
      </c>
      <c r="D535" s="617">
        <v>4640242180120</v>
      </c>
      <c r="E535" s="618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99</v>
      </c>
      <c r="L535" s="35"/>
      <c r="M535" s="36" t="s">
        <v>106</v>
      </c>
      <c r="N535" s="36"/>
      <c r="O535" s="35">
        <v>40</v>
      </c>
      <c r="P535" s="805" t="s">
        <v>824</v>
      </c>
      <c r="Q535" s="623"/>
      <c r="R535" s="623"/>
      <c r="S535" s="623"/>
      <c r="T535" s="624"/>
      <c r="U535" s="37"/>
      <c r="V535" s="37"/>
      <c r="W535" s="38" t="s">
        <v>69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822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825</v>
      </c>
      <c r="B536" s="60" t="s">
        <v>826</v>
      </c>
      <c r="C536" s="34">
        <v>4301060498</v>
      </c>
      <c r="D536" s="617">
        <v>4640242180137</v>
      </c>
      <c r="E536" s="618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99</v>
      </c>
      <c r="L536" s="35"/>
      <c r="M536" s="36" t="s">
        <v>132</v>
      </c>
      <c r="N536" s="36"/>
      <c r="O536" s="35">
        <v>40</v>
      </c>
      <c r="P536" s="952" t="s">
        <v>827</v>
      </c>
      <c r="Q536" s="623"/>
      <c r="R536" s="623"/>
      <c r="S536" s="623"/>
      <c r="T536" s="624"/>
      <c r="U536" s="37"/>
      <c r="V536" s="37"/>
      <c r="W536" s="38" t="s">
        <v>69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828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825</v>
      </c>
      <c r="B537" s="60" t="s">
        <v>829</v>
      </c>
      <c r="C537" s="34">
        <v>4301060486</v>
      </c>
      <c r="D537" s="617">
        <v>4640242180137</v>
      </c>
      <c r="E537" s="618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99</v>
      </c>
      <c r="L537" s="35"/>
      <c r="M537" s="36" t="s">
        <v>106</v>
      </c>
      <c r="N537" s="36"/>
      <c r="O537" s="35">
        <v>40</v>
      </c>
      <c r="P537" s="714" t="s">
        <v>830</v>
      </c>
      <c r="Q537" s="623"/>
      <c r="R537" s="623"/>
      <c r="S537" s="623"/>
      <c r="T537" s="624"/>
      <c r="U537" s="37"/>
      <c r="V537" s="37"/>
      <c r="W537" s="38" t="s">
        <v>69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828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40" t="s">
        <v>87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40" t="s">
        <v>69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832</v>
      </c>
      <c r="B542" s="60" t="s">
        <v>833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99</v>
      </c>
      <c r="L542" s="35"/>
      <c r="M542" s="36" t="s">
        <v>100</v>
      </c>
      <c r="N542" s="36"/>
      <c r="O542" s="35">
        <v>55</v>
      </c>
      <c r="P542" s="711" t="s">
        <v>834</v>
      </c>
      <c r="Q542" s="623"/>
      <c r="R542" s="623"/>
      <c r="S542" s="623"/>
      <c r="T542" s="624"/>
      <c r="U542" s="37"/>
      <c r="V542" s="37"/>
      <c r="W542" s="38" t="s">
        <v>69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835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40" t="s">
        <v>87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40" t="s">
        <v>69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137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836</v>
      </c>
      <c r="B546" s="60" t="s">
        <v>837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50</v>
      </c>
      <c r="P546" s="808" t="s">
        <v>838</v>
      </c>
      <c r="Q546" s="623"/>
      <c r="R546" s="623"/>
      <c r="S546" s="623"/>
      <c r="T546" s="624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839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148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840</v>
      </c>
      <c r="B550" s="60" t="s">
        <v>841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104</v>
      </c>
      <c r="L550" s="35"/>
      <c r="M550" s="36" t="s">
        <v>68</v>
      </c>
      <c r="N550" s="36"/>
      <c r="O550" s="35">
        <v>40</v>
      </c>
      <c r="P550" s="809" t="s">
        <v>842</v>
      </c>
      <c r="Q550" s="623"/>
      <c r="R550" s="623"/>
      <c r="S550" s="623"/>
      <c r="T550" s="624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843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40" t="s">
        <v>69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6621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6727.2199999999993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40" t="s">
        <v>69</v>
      </c>
      <c r="X554" s="41">
        <f>IFERROR(SUM(BM22:BM550),"0")</f>
        <v>6952.4514747344165</v>
      </c>
      <c r="Y554" s="41">
        <f>IFERROR(SUM(BN22:BN550),"0")</f>
        <v>7064.0060000000012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40" t="s">
        <v>847</v>
      </c>
      <c r="X555" s="42">
        <f>ROUNDUP(SUM(BO22:BO550),0)</f>
        <v>11</v>
      </c>
      <c r="Y555" s="42">
        <f>ROUNDUP(SUM(BP22:BP550),0)</f>
        <v>12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40" t="s">
        <v>69</v>
      </c>
      <c r="X556" s="41">
        <f>GrossWeightTotal+PalletQtyTotal*25</f>
        <v>7227.4514747344165</v>
      </c>
      <c r="Y556" s="41">
        <f>GrossWeightTotalR+PalletQtyTotalR*25</f>
        <v>7364.0060000000012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40" t="s">
        <v>847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854.96681967270183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869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3" t="s">
        <v>851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12.945619999999998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852</v>
      </c>
      <c r="B560" s="8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271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80" t="s">
        <v>702</v>
      </c>
      <c r="AC560" s="642" t="s">
        <v>779</v>
      </c>
      <c r="AD560" s="710"/>
      <c r="AF560" s="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181</v>
      </c>
      <c r="F561" s="642" t="s">
        <v>208</v>
      </c>
      <c r="G561" s="642" t="s">
        <v>247</v>
      </c>
      <c r="H561" s="642" t="s">
        <v>94</v>
      </c>
      <c r="I561" s="642" t="s">
        <v>272</v>
      </c>
      <c r="J561" s="642" t="s">
        <v>315</v>
      </c>
      <c r="K561" s="642" t="s">
        <v>376</v>
      </c>
      <c r="L561" s="642" t="s">
        <v>420</v>
      </c>
      <c r="M561" s="642" t="s">
        <v>438</v>
      </c>
      <c r="N561" s="1"/>
      <c r="O561" s="642" t="s">
        <v>451</v>
      </c>
      <c r="P561" s="642" t="s">
        <v>463</v>
      </c>
      <c r="Q561" s="642" t="s">
        <v>470</v>
      </c>
      <c r="R561" s="642" t="s">
        <v>474</v>
      </c>
      <c r="S561" s="642" t="s">
        <v>480</v>
      </c>
      <c r="T561" s="642" t="s">
        <v>485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854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252.8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394.2</v>
      </c>
      <c r="E563" s="50">
        <f>IFERROR(Y86*1,"0")+IFERROR(Y87*1,"0")+IFERROR(Y88*1,"0")+IFERROR(Y92*1,"0")+IFERROR(Y93*1,"0")+IFERROR(Y94*1,"0")+IFERROR(Y95*1,"0")+IFERROR(Y96*1,"0")+IFERROR(Y97*1,"0")+IFERROR(Y98*1,"0")+IFERROR(Y99*1,"0")</f>
        <v>323.46000000000004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105.6</v>
      </c>
      <c r="G563" s="50">
        <f>IFERROR(Y133*1,"0")+IFERROR(Y134*1,"0")+IFERROR(Y138*1,"0")+IFERROR(Y139*1,"0")+IFERROR(Y143*1,"0")+IFERROR(Y144*1,"0")</f>
        <v>84.240000000000009</v>
      </c>
      <c r="H563" s="50">
        <f>IFERROR(Y149*1,"0")+IFERROR(Y153*1,"0")+IFERROR(Y154*1,"0")+IFERROR(Y155*1,"0")</f>
        <v>18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88.2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29.400000000000002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2834.5999999999995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2365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45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126.72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0,00"/>
        <filter val="1 280,00"/>
        <filter val="1 520,00"/>
        <filter val="1,11"/>
        <filter val="1,85"/>
        <filter val="10,00"/>
        <filter val="100,00"/>
        <filter val="102,67"/>
        <filter val="11"/>
        <filter val="13,33"/>
        <filter val="130,00"/>
        <filter val="15,00"/>
        <filter val="15,15"/>
        <filter val="16,00"/>
        <filter val="170,00"/>
        <filter val="176,41"/>
        <filter val="18,00"/>
        <filter val="20,00"/>
        <filter val="22,62"/>
        <filter val="229,00"/>
        <filter val="25,00"/>
        <filter val="25,19"/>
        <filter val="250,00"/>
        <filter val="28,00"/>
        <filter val="29,63"/>
        <filter val="3,92"/>
        <filter val="30,00"/>
        <filter val="30,95"/>
        <filter val="320,00"/>
        <filter val="33,00"/>
        <filter val="34,04"/>
        <filter val="35,74"/>
        <filter val="370,00"/>
        <filter val="39,00"/>
        <filter val="4,44"/>
        <filter val="40,00"/>
        <filter val="40,48"/>
        <filter val="42,00"/>
        <filter val="420,00"/>
        <filter val="50,00"/>
        <filter val="54,67"/>
        <filter val="570,00"/>
        <filter val="6 621,00"/>
        <filter val="6 952,45"/>
        <filter val="60,00"/>
        <filter val="620,00"/>
        <filter val="68,00"/>
        <filter val="68,81"/>
        <filter val="7 227,45"/>
        <filter val="7,58"/>
        <filter val="70,00"/>
        <filter val="71,70"/>
        <filter val="716,00"/>
        <filter val="80,00"/>
        <filter val="820,00"/>
        <filter val="83,00"/>
        <filter val="85,00"/>
        <filter val="854,97"/>
        <filter val="9,52"/>
        <filter val="99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857</v>
      </c>
      <c r="D6" s="51" t="s">
        <v>858</v>
      </c>
      <c r="E6" s="51"/>
    </row>
    <row r="8" spans="2:8" x14ac:dyDescent="0.2">
      <c r="B8" s="51" t="s">
        <v>19</v>
      </c>
      <c r="C8" s="51" t="s">
        <v>857</v>
      </c>
      <c r="D8" s="51"/>
      <c r="E8" s="51"/>
    </row>
    <row r="10" spans="2:8" x14ac:dyDescent="0.2">
      <c r="B10" s="51" t="s">
        <v>859</v>
      </c>
      <c r="C10" s="51"/>
      <c r="D10" s="51"/>
      <c r="E10" s="51"/>
    </row>
    <row r="11" spans="2:8" x14ac:dyDescent="0.2">
      <c r="B11" s="51" t="s">
        <v>860</v>
      </c>
      <c r="C11" s="51"/>
      <c r="D11" s="51"/>
      <c r="E11" s="51"/>
    </row>
    <row r="12" spans="2:8" x14ac:dyDescent="0.2">
      <c r="B12" s="51" t="s">
        <v>861</v>
      </c>
      <c r="C12" s="51"/>
      <c r="D12" s="51"/>
      <c r="E12" s="51"/>
    </row>
    <row r="13" spans="2:8" x14ac:dyDescent="0.2">
      <c r="B13" s="51" t="s">
        <v>862</v>
      </c>
      <c r="C13" s="51"/>
      <c r="D13" s="51"/>
      <c r="E13" s="51"/>
    </row>
    <row r="14" spans="2:8" x14ac:dyDescent="0.2">
      <c r="B14" s="51" t="s">
        <v>863</v>
      </c>
      <c r="C14" s="51"/>
      <c r="D14" s="51"/>
      <c r="E14" s="51"/>
    </row>
    <row r="15" spans="2:8" x14ac:dyDescent="0.2">
      <c r="B15" s="51" t="s">
        <v>864</v>
      </c>
      <c r="C15" s="51"/>
      <c r="D15" s="51"/>
      <c r="E15" s="51"/>
    </row>
    <row r="16" spans="2:8" x14ac:dyDescent="0.2">
      <c r="B16" s="51" t="s">
        <v>865</v>
      </c>
      <c r="C16" s="51"/>
      <c r="D16" s="51"/>
      <c r="E16" s="51"/>
    </row>
    <row r="17" spans="2:5" x14ac:dyDescent="0.2">
      <c r="B17" s="51" t="s">
        <v>866</v>
      </c>
      <c r="C17" s="51"/>
      <c r="D17" s="51"/>
      <c r="E17" s="51"/>
    </row>
    <row r="18" spans="2:5" x14ac:dyDescent="0.2">
      <c r="B18" s="51" t="s">
        <v>867</v>
      </c>
      <c r="C18" s="51"/>
      <c r="D18" s="51"/>
      <c r="E18" s="51"/>
    </row>
    <row r="19" spans="2:5" x14ac:dyDescent="0.2">
      <c r="B19" s="51" t="s">
        <v>868</v>
      </c>
      <c r="C19" s="51"/>
      <c r="D19" s="51"/>
      <c r="E19" s="51"/>
    </row>
    <row r="20" spans="2:5" x14ac:dyDescent="0.2">
      <c r="B20" s="51" t="s">
        <v>869</v>
      </c>
      <c r="C20" s="51"/>
      <c r="D20" s="51"/>
      <c r="E20" s="51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2025-05-16T10:11:11Z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