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E90FE85-19F0-41E0-8905-65564548235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N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P305" i="1" s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O301" i="1"/>
  <c r="BM301" i="1"/>
  <c r="Z301" i="1"/>
  <c r="Y301" i="1"/>
  <c r="BN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X288" i="1"/>
  <c r="BO287" i="1"/>
  <c r="BM287" i="1"/>
  <c r="Z287" i="1"/>
  <c r="Z288" i="1" s="1"/>
  <c r="Y287" i="1"/>
  <c r="BP287" i="1" s="1"/>
  <c r="BO286" i="1"/>
  <c r="BN286" i="1"/>
  <c r="BM286" i="1"/>
  <c r="Z286" i="1"/>
  <c r="Y286" i="1"/>
  <c r="BP286" i="1" s="1"/>
  <c r="P286" i="1"/>
  <c r="X284" i="1"/>
  <c r="Z283" i="1"/>
  <c r="X283" i="1"/>
  <c r="BO282" i="1"/>
  <c r="BM282" i="1"/>
  <c r="Z282" i="1"/>
  <c r="Y282" i="1"/>
  <c r="BN282" i="1" s="1"/>
  <c r="P282" i="1"/>
  <c r="X280" i="1"/>
  <c r="X279" i="1"/>
  <c r="BO278" i="1"/>
  <c r="BM278" i="1"/>
  <c r="Z278" i="1"/>
  <c r="Y278" i="1"/>
  <c r="BN278" i="1" s="1"/>
  <c r="BP277" i="1"/>
  <c r="BO277" i="1"/>
  <c r="BM277" i="1"/>
  <c r="Z277" i="1"/>
  <c r="Y277" i="1"/>
  <c r="BN277" i="1" s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Y267" i="1"/>
  <c r="X267" i="1"/>
  <c r="BP266" i="1"/>
  <c r="BO266" i="1"/>
  <c r="BM266" i="1"/>
  <c r="Z266" i="1"/>
  <c r="Z267" i="1" s="1"/>
  <c r="Y266" i="1"/>
  <c r="Y268" i="1" s="1"/>
  <c r="P266" i="1"/>
  <c r="X262" i="1"/>
  <c r="X261" i="1"/>
  <c r="BP260" i="1"/>
  <c r="BO260" i="1"/>
  <c r="BM260" i="1"/>
  <c r="Z260" i="1"/>
  <c r="Y260" i="1"/>
  <c r="BN260" i="1" s="1"/>
  <c r="P260" i="1"/>
  <c r="BO259" i="1"/>
  <c r="BM259" i="1"/>
  <c r="Z259" i="1"/>
  <c r="Z261" i="1" s="1"/>
  <c r="Y259" i="1"/>
  <c r="BP259" i="1" s="1"/>
  <c r="P259" i="1"/>
  <c r="X255" i="1"/>
  <c r="Z254" i="1"/>
  <c r="X254" i="1"/>
  <c r="BO253" i="1"/>
  <c r="BM253" i="1"/>
  <c r="Z253" i="1"/>
  <c r="Y253" i="1"/>
  <c r="Y254" i="1" s="1"/>
  <c r="P253" i="1"/>
  <c r="Y249" i="1"/>
  <c r="X249" i="1"/>
  <c r="X248" i="1"/>
  <c r="BO247" i="1"/>
  <c r="BM247" i="1"/>
  <c r="Z247" i="1"/>
  <c r="Y247" i="1"/>
  <c r="BP247" i="1" s="1"/>
  <c r="P247" i="1"/>
  <c r="BO246" i="1"/>
  <c r="BM246" i="1"/>
  <c r="Z246" i="1"/>
  <c r="Z248" i="1" s="1"/>
  <c r="Y246" i="1"/>
  <c r="BP246" i="1" s="1"/>
  <c r="P246" i="1"/>
  <c r="X243" i="1"/>
  <c r="X242" i="1"/>
  <c r="BP241" i="1"/>
  <c r="BO241" i="1"/>
  <c r="BN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N225" i="1"/>
  <c r="BM225" i="1"/>
  <c r="Z225" i="1"/>
  <c r="Y225" i="1"/>
  <c r="BP225" i="1" s="1"/>
  <c r="P225" i="1"/>
  <c r="BP224" i="1"/>
  <c r="BO224" i="1"/>
  <c r="BM224" i="1"/>
  <c r="Z224" i="1"/>
  <c r="Y224" i="1"/>
  <c r="BN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N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N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N213" i="1" s="1"/>
  <c r="P213" i="1"/>
  <c r="BO212" i="1"/>
  <c r="BM212" i="1"/>
  <c r="Z212" i="1"/>
  <c r="Y212" i="1"/>
  <c r="BN212" i="1" s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BN206" i="1" s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BN200" i="1" s="1"/>
  <c r="P200" i="1"/>
  <c r="BO199" i="1"/>
  <c r="BM199" i="1"/>
  <c r="Z199" i="1"/>
  <c r="Y199" i="1"/>
  <c r="BN199" i="1" s="1"/>
  <c r="P199" i="1"/>
  <c r="BO198" i="1"/>
  <c r="BM198" i="1"/>
  <c r="Z198" i="1"/>
  <c r="Y198" i="1"/>
  <c r="BN198" i="1" s="1"/>
  <c r="P198" i="1"/>
  <c r="BO197" i="1"/>
  <c r="BM197" i="1"/>
  <c r="Z197" i="1"/>
  <c r="Y197" i="1"/>
  <c r="BP197" i="1" s="1"/>
  <c r="P197" i="1"/>
  <c r="X193" i="1"/>
  <c r="Z192" i="1"/>
  <c r="X192" i="1"/>
  <c r="BO191" i="1"/>
  <c r="BM191" i="1"/>
  <c r="Z191" i="1"/>
  <c r="Y191" i="1"/>
  <c r="Y192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Y188" i="1" s="1"/>
  <c r="P186" i="1"/>
  <c r="BO185" i="1"/>
  <c r="BM185" i="1"/>
  <c r="Z185" i="1"/>
  <c r="Y185" i="1"/>
  <c r="BP185" i="1" s="1"/>
  <c r="P185" i="1"/>
  <c r="X181" i="1"/>
  <c r="X180" i="1"/>
  <c r="BO179" i="1"/>
  <c r="BM179" i="1"/>
  <c r="Z179" i="1"/>
  <c r="Y179" i="1"/>
  <c r="P179" i="1"/>
  <c r="BO178" i="1"/>
  <c r="BM178" i="1"/>
  <c r="Z178" i="1"/>
  <c r="Y178" i="1"/>
  <c r="BN178" i="1" s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N173" i="1" s="1"/>
  <c r="P173" i="1"/>
  <c r="BO172" i="1"/>
  <c r="BM172" i="1"/>
  <c r="Z172" i="1"/>
  <c r="Y172" i="1"/>
  <c r="BP172" i="1" s="1"/>
  <c r="BO171" i="1"/>
  <c r="BM171" i="1"/>
  <c r="Z171" i="1"/>
  <c r="Y171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1" i="1" s="1"/>
  <c r="P149" i="1"/>
  <c r="X146" i="1"/>
  <c r="Y145" i="1"/>
  <c r="X145" i="1"/>
  <c r="BO144" i="1"/>
  <c r="BN144" i="1"/>
  <c r="BM144" i="1"/>
  <c r="Z144" i="1"/>
  <c r="Z145" i="1" s="1"/>
  <c r="Y144" i="1"/>
  <c r="Y146" i="1" s="1"/>
  <c r="P144" i="1"/>
  <c r="X141" i="1"/>
  <c r="X140" i="1"/>
  <c r="BO139" i="1"/>
  <c r="BN139" i="1"/>
  <c r="BM139" i="1"/>
  <c r="Z139" i="1"/>
  <c r="Y139" i="1"/>
  <c r="BP139" i="1" s="1"/>
  <c r="P139" i="1"/>
  <c r="BO138" i="1"/>
  <c r="BM138" i="1"/>
  <c r="Z138" i="1"/>
  <c r="Y138" i="1"/>
  <c r="Y140" i="1" s="1"/>
  <c r="P138" i="1"/>
  <c r="Y135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BN127" i="1" s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Y123" i="1" s="1"/>
  <c r="P121" i="1"/>
  <c r="X119" i="1"/>
  <c r="X118" i="1"/>
  <c r="BO117" i="1"/>
  <c r="BM117" i="1"/>
  <c r="Z117" i="1"/>
  <c r="Y117" i="1"/>
  <c r="BN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N99" i="1" s="1"/>
  <c r="BO98" i="1"/>
  <c r="BM98" i="1"/>
  <c r="Z98" i="1"/>
  <c r="Y98" i="1"/>
  <c r="BN98" i="1" s="1"/>
  <c r="P98" i="1"/>
  <c r="BO97" i="1"/>
  <c r="BM97" i="1"/>
  <c r="Z97" i="1"/>
  <c r="Y97" i="1"/>
  <c r="BP97" i="1" s="1"/>
  <c r="P97" i="1"/>
  <c r="BO96" i="1"/>
  <c r="BM96" i="1"/>
  <c r="Z96" i="1"/>
  <c r="Y96" i="1"/>
  <c r="BN96" i="1" s="1"/>
  <c r="P96" i="1"/>
  <c r="BO95" i="1"/>
  <c r="BM95" i="1"/>
  <c r="Z95" i="1"/>
  <c r="Y95" i="1"/>
  <c r="BP95" i="1" s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Y86" i="1"/>
  <c r="X86" i="1"/>
  <c r="X85" i="1"/>
  <c r="BO84" i="1"/>
  <c r="BM84" i="1"/>
  <c r="Z84" i="1"/>
  <c r="Z85" i="1" s="1"/>
  <c r="Y84" i="1"/>
  <c r="Y85" i="1" s="1"/>
  <c r="P84" i="1"/>
  <c r="X81" i="1"/>
  <c r="X80" i="1"/>
  <c r="BP79" i="1"/>
  <c r="BO79" i="1"/>
  <c r="BM79" i="1"/>
  <c r="Z79" i="1"/>
  <c r="Y79" i="1"/>
  <c r="BN79" i="1" s="1"/>
  <c r="P79" i="1"/>
  <c r="BO78" i="1"/>
  <c r="BM78" i="1"/>
  <c r="Z78" i="1"/>
  <c r="Y78" i="1"/>
  <c r="Y81" i="1" s="1"/>
  <c r="P78" i="1"/>
  <c r="X75" i="1"/>
  <c r="X74" i="1"/>
  <c r="BO73" i="1"/>
  <c r="BN73" i="1"/>
  <c r="BM73" i="1"/>
  <c r="Z73" i="1"/>
  <c r="Y73" i="1"/>
  <c r="BP73" i="1" s="1"/>
  <c r="P73" i="1"/>
  <c r="BO72" i="1"/>
  <c r="BM72" i="1"/>
  <c r="Z72" i="1"/>
  <c r="Y72" i="1"/>
  <c r="P72" i="1"/>
  <c r="BO71" i="1"/>
  <c r="BM71" i="1"/>
  <c r="Z71" i="1"/>
  <c r="Y71" i="1"/>
  <c r="BP71" i="1" s="1"/>
  <c r="P71" i="1"/>
  <c r="X69" i="1"/>
  <c r="X68" i="1"/>
  <c r="BO67" i="1"/>
  <c r="BM67" i="1"/>
  <c r="Z67" i="1"/>
  <c r="Y67" i="1"/>
  <c r="P67" i="1"/>
  <c r="BO66" i="1"/>
  <c r="BM66" i="1"/>
  <c r="Z66" i="1"/>
  <c r="Z68" i="1" s="1"/>
  <c r="Y66" i="1"/>
  <c r="BN66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N54" i="1"/>
  <c r="BM54" i="1"/>
  <c r="Z54" i="1"/>
  <c r="Z55" i="1" s="1"/>
  <c r="Y54" i="1"/>
  <c r="Y55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N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N43" i="1" s="1"/>
  <c r="P43" i="1"/>
  <c r="BP42" i="1"/>
  <c r="BO42" i="1"/>
  <c r="BN42" i="1"/>
  <c r="BM42" i="1"/>
  <c r="Z42" i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P36" i="1" s="1"/>
  <c r="P36" i="1"/>
  <c r="BO35" i="1"/>
  <c r="BN35" i="1"/>
  <c r="BM35" i="1"/>
  <c r="Z35" i="1"/>
  <c r="Y35" i="1"/>
  <c r="BP35" i="1" s="1"/>
  <c r="P35" i="1"/>
  <c r="X32" i="1"/>
  <c r="X31" i="1"/>
  <c r="BO30" i="1"/>
  <c r="BM30" i="1"/>
  <c r="Z30" i="1"/>
  <c r="Y30" i="1"/>
  <c r="Y32" i="1" s="1"/>
  <c r="P30" i="1"/>
  <c r="BP29" i="1"/>
  <c r="BO29" i="1"/>
  <c r="BM29" i="1"/>
  <c r="Z29" i="1"/>
  <c r="Y29" i="1"/>
  <c r="BN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BP22" i="1" s="1"/>
  <c r="P22" i="1"/>
  <c r="H10" i="1"/>
  <c r="A9" i="1"/>
  <c r="F10" i="1" s="1"/>
  <c r="D7" i="1"/>
  <c r="Q6" i="1"/>
  <c r="P2" i="1"/>
  <c r="BN44" i="1" l="1"/>
  <c r="BN293" i="1"/>
  <c r="BN37" i="1"/>
  <c r="Y56" i="1"/>
  <c r="BP66" i="1"/>
  <c r="BP127" i="1"/>
  <c r="Z140" i="1"/>
  <c r="BN300" i="1"/>
  <c r="BP215" i="1"/>
  <c r="BP278" i="1"/>
  <c r="BP304" i="1"/>
  <c r="BN172" i="1"/>
  <c r="BN247" i="1"/>
  <c r="X327" i="1"/>
  <c r="Y68" i="1"/>
  <c r="BN84" i="1"/>
  <c r="Z208" i="1"/>
  <c r="Y288" i="1"/>
  <c r="Z180" i="1"/>
  <c r="BN187" i="1"/>
  <c r="Y323" i="1"/>
  <c r="BP98" i="1"/>
  <c r="BP114" i="1"/>
  <c r="BN49" i="1"/>
  <c r="Z80" i="1"/>
  <c r="BP198" i="1"/>
  <c r="Z237" i="1"/>
  <c r="Z279" i="1"/>
  <c r="BP173" i="1"/>
  <c r="Z91" i="1"/>
  <c r="Y157" i="1"/>
  <c r="BN311" i="1"/>
  <c r="Z156" i="1"/>
  <c r="Z38" i="1"/>
  <c r="BN133" i="1"/>
  <c r="Y141" i="1"/>
  <c r="BN191" i="1"/>
  <c r="BP217" i="1"/>
  <c r="BN253" i="1"/>
  <c r="BN36" i="1"/>
  <c r="BN185" i="1"/>
  <c r="Y168" i="1"/>
  <c r="BN266" i="1"/>
  <c r="Y176" i="1"/>
  <c r="Z226" i="1"/>
  <c r="BP282" i="1"/>
  <c r="Z318" i="1"/>
  <c r="BN138" i="1"/>
  <c r="BP144" i="1"/>
  <c r="Z175" i="1"/>
  <c r="BP191" i="1"/>
  <c r="BN216" i="1"/>
  <c r="BP253" i="1"/>
  <c r="BP96" i="1"/>
  <c r="BN47" i="1"/>
  <c r="BN121" i="1"/>
  <c r="Y134" i="1"/>
  <c r="BN155" i="1"/>
  <c r="BN230" i="1"/>
  <c r="BN246" i="1"/>
  <c r="Y283" i="1"/>
  <c r="BN291" i="1"/>
  <c r="BP314" i="1"/>
  <c r="Y23" i="1"/>
  <c r="Z134" i="1"/>
  <c r="BP301" i="1"/>
  <c r="Y74" i="1"/>
  <c r="BP138" i="1"/>
  <c r="Y39" i="1"/>
  <c r="Y118" i="1"/>
  <c r="Z188" i="1"/>
  <c r="BP199" i="1"/>
  <c r="BP206" i="1"/>
  <c r="BP230" i="1"/>
  <c r="BP236" i="1"/>
  <c r="Z74" i="1"/>
  <c r="Y31" i="1"/>
  <c r="Z31" i="1"/>
  <c r="Z330" i="1" s="1"/>
  <c r="Z118" i="1"/>
  <c r="Y122" i="1"/>
  <c r="BN132" i="1"/>
  <c r="Y193" i="1"/>
  <c r="BP213" i="1"/>
  <c r="Y255" i="1"/>
  <c r="Y51" i="1"/>
  <c r="Y109" i="1"/>
  <c r="Y231" i="1"/>
  <c r="Y248" i="1"/>
  <c r="BP43" i="1"/>
  <c r="BN28" i="1"/>
  <c r="Y50" i="1"/>
  <c r="Z50" i="1"/>
  <c r="Z108" i="1"/>
  <c r="BP178" i="1"/>
  <c r="Y201" i="1"/>
  <c r="BP298" i="1"/>
  <c r="BP28" i="1"/>
  <c r="Y129" i="1"/>
  <c r="Z201" i="1"/>
  <c r="Z128" i="1"/>
  <c r="Y181" i="1"/>
  <c r="BP105" i="1"/>
  <c r="BP200" i="1"/>
  <c r="BN113" i="1"/>
  <c r="Z294" i="1"/>
  <c r="Z101" i="1"/>
  <c r="Y202" i="1"/>
  <c r="Z218" i="1"/>
  <c r="Y60" i="1"/>
  <c r="BP117" i="1"/>
  <c r="Y219" i="1"/>
  <c r="Y242" i="1"/>
  <c r="Y189" i="1"/>
  <c r="X326" i="1"/>
  <c r="X328" i="1" s="1"/>
  <c r="BP99" i="1"/>
  <c r="BP222" i="1"/>
  <c r="BN235" i="1"/>
  <c r="J9" i="1"/>
  <c r="X325" i="1"/>
  <c r="X329" i="1"/>
  <c r="Y318" i="1"/>
  <c r="Y237" i="1"/>
  <c r="BN126" i="1"/>
  <c r="Y24" i="1"/>
  <c r="BP54" i="1"/>
  <c r="BN72" i="1"/>
  <c r="BP84" i="1"/>
  <c r="BN112" i="1"/>
  <c r="BP132" i="1"/>
  <c r="BN154" i="1"/>
  <c r="BN179" i="1"/>
  <c r="Y208" i="1"/>
  <c r="Y226" i="1"/>
  <c r="BN234" i="1"/>
  <c r="Y261" i="1"/>
  <c r="BN270" i="1"/>
  <c r="Y289" i="1"/>
  <c r="BN305" i="1"/>
  <c r="Y319" i="1"/>
  <c r="BP30" i="1"/>
  <c r="BP48" i="1"/>
  <c r="BN67" i="1"/>
  <c r="BP78" i="1"/>
  <c r="Y91" i="1"/>
  <c r="BN106" i="1"/>
  <c r="BN115" i="1"/>
  <c r="BP126" i="1"/>
  <c r="BP160" i="1"/>
  <c r="BN171" i="1"/>
  <c r="BN174" i="1"/>
  <c r="BP186" i="1"/>
  <c r="Y238" i="1"/>
  <c r="BN302" i="1"/>
  <c r="BP308" i="1"/>
  <c r="BN315" i="1"/>
  <c r="BN62" i="1"/>
  <c r="BP72" i="1"/>
  <c r="BN97" i="1"/>
  <c r="BN100" i="1"/>
  <c r="BP112" i="1"/>
  <c r="Y119" i="1"/>
  <c r="BP154" i="1"/>
  <c r="BP179" i="1"/>
  <c r="BN205" i="1"/>
  <c r="BN214" i="1"/>
  <c r="BN223" i="1"/>
  <c r="BP270" i="1"/>
  <c r="Y284" i="1"/>
  <c r="Y294" i="1"/>
  <c r="BN299" i="1"/>
  <c r="BN48" i="1"/>
  <c r="BN160" i="1"/>
  <c r="F9" i="1"/>
  <c r="BP67" i="1"/>
  <c r="Y161" i="1"/>
  <c r="BP171" i="1"/>
  <c r="Y209" i="1"/>
  <c r="Y227" i="1"/>
  <c r="Y262" i="1"/>
  <c r="BN312" i="1"/>
  <c r="BN30" i="1"/>
  <c r="BN78" i="1"/>
  <c r="BN186" i="1"/>
  <c r="H9" i="1"/>
  <c r="BP62" i="1"/>
  <c r="Y92" i="1"/>
  <c r="Y180" i="1"/>
  <c r="Y271" i="1"/>
  <c r="BN322" i="1"/>
  <c r="Y175" i="1"/>
  <c r="Y295" i="1"/>
  <c r="BN309" i="1"/>
  <c r="A10" i="1"/>
  <c r="Y63" i="1"/>
  <c r="Y101" i="1"/>
  <c r="BP322" i="1"/>
  <c r="Y218" i="1"/>
  <c r="Y279" i="1"/>
  <c r="BN303" i="1"/>
  <c r="BN306" i="1"/>
  <c r="BN316" i="1"/>
  <c r="Y69" i="1"/>
  <c r="BN95" i="1"/>
  <c r="BN107" i="1"/>
  <c r="BN116" i="1"/>
  <c r="BN149" i="1"/>
  <c r="Y38" i="1"/>
  <c r="Y102" i="1"/>
  <c r="BP121" i="1"/>
  <c r="BN197" i="1"/>
  <c r="BN259" i="1"/>
  <c r="BN297" i="1"/>
  <c r="BN313" i="1"/>
  <c r="BN58" i="1"/>
  <c r="Y80" i="1"/>
  <c r="BN89" i="1"/>
  <c r="Y128" i="1"/>
  <c r="BP149" i="1"/>
  <c r="BN166" i="1"/>
  <c r="BP212" i="1"/>
  <c r="Y280" i="1"/>
  <c r="Y156" i="1"/>
  <c r="BN276" i="1"/>
  <c r="BN292" i="1"/>
  <c r="BN310" i="1"/>
  <c r="BP166" i="1"/>
  <c r="BP58" i="1"/>
  <c r="Y108" i="1"/>
  <c r="Y150" i="1"/>
  <c r="BN22" i="1"/>
  <c r="BN71" i="1"/>
  <c r="BN287" i="1"/>
  <c r="BN307" i="1"/>
  <c r="BN317" i="1"/>
  <c r="Y75" i="1"/>
  <c r="BN105" i="1"/>
  <c r="Y327" i="1" l="1"/>
  <c r="Y329" i="1"/>
  <c r="C338" i="1"/>
  <c r="B338" i="1"/>
  <c r="A338" i="1"/>
  <c r="Y325" i="1"/>
  <c r="Y326" i="1"/>
  <c r="Y328" i="1" s="1"/>
</calcChain>
</file>

<file path=xl/sharedStrings.xml><?xml version="1.0" encoding="utf-8"?>
<sst xmlns="http://schemas.openxmlformats.org/spreadsheetml/2006/main" count="1592" uniqueCount="519">
  <si>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</si>
  <si>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</si>
  <si>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</si>
  <si>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</si>
  <si>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</si>
  <si>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</si>
  <si>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</si>
  <si>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</si>
  <si>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</si>
  <si>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</si>
  <si>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</si>
  <si>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</si>
  <si>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</si>
  <si>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</si>
  <si>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</si>
  <si>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</si>
  <si>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</si>
  <si>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</si>
  <si>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</si>
  <si>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</si>
  <si>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</si>
  <si>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</si>
  <si>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</si>
  <si>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</si>
  <si>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</si>
  <si>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</si>
  <si>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</si>
  <si>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</si>
  <si>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</si>
  <si>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</si>
  <si>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</si>
  <si>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</si>
  <si>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</si>
  <si>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</si>
  <si>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</si>
  <si>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</si>
  <si>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</si>
  <si>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</si>
  <si>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</si>
  <si>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</si>
  <si>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</si>
  <si>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</si>
  <si>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</si>
  <si>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</si>
  <si>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</si>
  <si>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</si>
  <si>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</si>
  <si>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</si>
  <si>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</si>
  <si>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</si>
  <si>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</si>
  <si>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</si>
  <si>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</si>
  <si>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</si>
  <si>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</si>
  <si>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</si>
  <si>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</si>
  <si>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</si>
  <si>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</si>
  <si>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</si>
  <si>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</si>
  <si>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</si>
  <si>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</si>
  <si>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</si>
  <si>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</si>
  <si>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</si>
  <si>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</si>
  <si>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</si>
  <si>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</si>
  <si>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</si>
  <si>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</si>
  <si>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</si>
  <si>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</si>
  <si>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</si>
  <si>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</si>
  <si>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</si>
  <si>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</si>
  <si>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</si>
  <si>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</si>
  <si>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</si>
  <si>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</si>
  <si>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</si>
  <si>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</si>
  <si>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</si>
  <si>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</si>
  <si>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</si>
  <si>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</si>
  <si>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</si>
  <si>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</si>
  <si>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</si>
  <si>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</si>
  <si>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</si>
  <si>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</si>
  <si>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</si>
  <si>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</si>
  <si>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</si>
  <si>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</si>
  <si>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</si>
  <si>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</si>
  <si>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</si>
  <si>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</si>
  <si>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</si>
  <si>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</si>
  <si>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</si>
  <si>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</si>
  <si>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</si>
  <si>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</si>
  <si>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</si>
  <si>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</si>
  <si>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</si>
  <si>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</si>
  <si>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</si>
  <si>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</si>
  <si>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</si>
  <si>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</si>
  <si>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</si>
  <si>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</si>
  <si>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</si>
  <si>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</si>
  <si>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</si>
  <si>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</si>
  <si>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</si>
  <si>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</si>
  <si>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</si>
  <si>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</si>
  <si>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</si>
  <si>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</si>
  <si>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</si>
  <si>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</si>
  <si>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</si>
  <si>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</si>
  <si>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</si>
  <si>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</si>
  <si>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</si>
  <si>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</si>
  <si>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</si>
  <si>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</si>
  <si>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</si>
  <si>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</si>
  <si>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</si>
  <si>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</si>
  <si>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</si>
  <si>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</si>
  <si>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</si>
  <si>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</si>
  <si>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</si>
  <si>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</si>
  <si>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</si>
  <si>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</si>
  <si>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</si>
  <si>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</si>
  <si>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</si>
  <si>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</si>
  <si>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</si>
  <si>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</si>
  <si>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</si>
  <si>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</si>
  <si>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</si>
  <si>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</si>
  <si>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</si>
  <si>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</si>
  <si>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</si>
  <si>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</si>
  <si>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</si>
  <si>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</si>
  <si>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</si>
  <si>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</si>
  <si>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</si>
  <si>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</si>
  <si>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</si>
  <si>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</si>
  <si>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</si>
  <si>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</si>
  <si>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</si>
  <si>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</si>
  <si>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</si>
  <si>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</si>
  <si>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</si>
  <si>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</si>
  <si>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</si>
  <si>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</si>
  <si>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</si>
  <si>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</si>
  <si>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</si>
  <si>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</si>
  <si>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</si>
  <si>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</si>
  <si>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</si>
  <si>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</si>
  <si>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</si>
  <si>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</si>
  <si>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</si>
  <si>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</si>
  <si>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</si>
  <si>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</si>
  <si>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</si>
  <si>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</si>
  <si>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</si>
  <si>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</si>
  <si>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</si>
  <si>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</si>
  <si>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</si>
  <si>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</si>
  <si>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</si>
  <si>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</si>
  <si>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</si>
  <si>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</si>
  <si>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</si>
  <si>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</si>
  <si>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</si>
  <si>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</si>
  <si>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</si>
  <si>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</si>
  <si>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</si>
  <si>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</si>
  <si>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</si>
  <si>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</si>
  <si>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</si>
  <si>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</si>
  <si>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</si>
  <si>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</si>
  <si>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</si>
  <si>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</si>
  <si>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</si>
  <si>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</si>
  <si>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</si>
  <si>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</si>
  <si>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</si>
  <si>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</si>
  <si>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</si>
  <si>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</si>
  <si>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</si>
  <si>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</si>
  <si>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</si>
  <si>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</si>
  <si>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</si>
  <si>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</si>
  <si>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</si>
  <si>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</si>
  <si>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</si>
  <si>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</si>
  <si>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</si>
  <si>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</si>
  <si>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</si>
  <si>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</si>
  <si>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</si>
  <si>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</si>
  <si>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</si>
  <si>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</si>
  <si>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</si>
  <si>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</si>
  <si>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</si>
  <si>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</si>
  <si>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</si>
  <si>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</si>
  <si>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</si>
  <si>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</si>
  <si>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</si>
  <si>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</si>
  <si>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</si>
  <si>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</si>
  <si>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</si>
  <si>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</si>
  <si>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</si>
  <si>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</si>
  <si>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</si>
  <si>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</si>
  <si>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</si>
  <si>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</si>
  <si>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</si>
  <si>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</si>
  <si>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</si>
  <si>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</si>
  <si>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</si>
  <si>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</si>
  <si>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</si>
  <si>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</si>
  <si>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</si>
  <si>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</si>
  <si>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</si>
  <si>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</si>
  <si>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</si>
  <si>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</si>
  <si>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</si>
  <si>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</si>
  <si>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</si>
  <si>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</si>
  <si>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</si>
  <si>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</si>
  <si>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</si>
  <si>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</si>
  <si>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</si>
  <si>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</si>
  <si>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</si>
  <si>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</si>
  <si>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</si>
  <si>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</si>
  <si>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</si>
  <si>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</si>
  <si>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</si>
  <si>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</si>
  <si>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</si>
  <si>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</si>
  <si>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</si>
  <si>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</si>
  <si>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</si>
  <si>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</si>
  <si>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</si>
  <si>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</si>
  <si>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</si>
  <si>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</si>
  <si>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</si>
  <si>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</si>
  <si>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</si>
  <si>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</si>
  <si>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</si>
  <si>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</si>
  <si>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</si>
  <si>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</si>
  <si>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</si>
  <si>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</si>
  <si>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</si>
  <si>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</si>
  <si>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</si>
  <si>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</si>
  <si>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</si>
  <si>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</si>
  <si>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</si>
  <si>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</si>
  <si>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</si>
  <si>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</si>
  <si>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</si>
  <si>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</si>
  <si>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</si>
  <si>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</si>
  <si>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</si>
  <si>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</si>
  <si>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</si>
  <si>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</si>
  <si>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</si>
  <si>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</si>
  <si>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</si>
  <si>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</si>
  <si>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</si>
  <si>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</si>
  <si>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</si>
  <si>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</si>
  <si>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</si>
  <si>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</si>
  <si>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</si>
  <si>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</si>
  <si>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</si>
  <si>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</si>
  <si>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</si>
  <si>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</si>
  <si>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</si>
  <si>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</si>
  <si>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</si>
  <si>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</si>
  <si>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</si>
  <si>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</si>
  <si>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</si>
  <si>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</si>
  <si>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</si>
  <si>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</si>
  <si>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</si>
  <si>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</si>
  <si>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</si>
  <si>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</si>
  <si>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</si>
  <si>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</si>
  <si>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</si>
  <si>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</si>
  <si>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</si>
  <si>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</si>
  <si>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</si>
  <si>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</si>
  <si>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</si>
  <si>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</si>
  <si>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</si>
  <si>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</si>
  <si>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</si>
  <si>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</si>
  <si>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</si>
  <si>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</si>
  <si>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</si>
  <si>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</si>
  <si>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</si>
  <si>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</si>
  <si>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</si>
  <si>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</si>
  <si>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</si>
  <si>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</si>
  <si>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</si>
  <si>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</si>
  <si>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</si>
  <si>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</si>
  <si>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</si>
  <si>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</si>
  <si>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</si>
  <si>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</si>
  <si>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</si>
  <si>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</si>
  <si>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</si>
  <si>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</si>
  <si>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</si>
  <si>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</si>
  <si>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</si>
  <si>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</si>
  <si>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</si>
  <si>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</si>
  <si>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</si>
  <si>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</si>
  <si>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</si>
  <si>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</si>
  <si>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</si>
  <si>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</si>
  <si>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</si>
  <si>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</si>
  <si>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</si>
  <si>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</si>
  <si>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</si>
  <si>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</si>
  <si>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</si>
  <si>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</si>
  <si>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</si>
  <si>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</si>
  <si>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</si>
  <si>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</si>
  <si>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</si>
  <si>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</si>
  <si>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</si>
  <si>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</si>
  <si>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</si>
  <si>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</si>
  <si>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</si>
  <si>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</si>
  <si>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</si>
  <si>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</si>
  <si>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</si>
  <si>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</si>
  <si>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</si>
  <si>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</si>
  <si>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</si>
  <si>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</si>
  <si>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</si>
  <si>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</si>
  <si>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</si>
  <si>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</si>
  <si>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</si>
  <si>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</si>
  <si>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</si>
  <si>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</si>
  <si>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</si>
  <si>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</si>
  <si>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</si>
  <si>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</si>
  <si>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</si>
  <si>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</si>
  <si>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</si>
  <si>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</si>
  <si>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</si>
  <si>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</si>
  <si>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</si>
  <si>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</si>
  <si>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</si>
  <si>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</si>
  <si>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</si>
  <si>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</si>
  <si>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</si>
  <si>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</si>
  <si>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</si>
  <si>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</si>
  <si>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</si>
  <si>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</si>
  <si>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</si>
  <si>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</si>
  <si>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</si>
  <si>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</si>
  <si>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</si>
  <si>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</si>
  <si>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</si>
  <si>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</si>
  <si>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</si>
  <si>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</si>
  <si>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</si>
  <si>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</si>
  <si>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</si>
  <si>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</si>
  <si>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</si>
  <si>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</si>
  <si>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</si>
  <si>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Луганская Народная Респ, Комиссара Санюка (Каменнобродский р-н) ул, д. 50,</t>
  </si>
  <si>
    <t>596383_5</t>
  </si>
  <si>
    <t>1</t>
  </si>
  <si>
    <t>НВ, ООО 9001015535, Донецкая Народная Респ, Охотская ул, д. 79А,</t>
  </si>
  <si>
    <t>596383_6</t>
  </si>
  <si>
    <t>2</t>
  </si>
  <si>
    <t>596383_7</t>
  </si>
  <si>
    <t>3</t>
  </si>
  <si>
    <t>НВ, ООО 9001015535, Донецкая Народная Респ, Чаадаева ул, д. 1,</t>
  </si>
  <si>
    <t>596383_8</t>
  </si>
  <si>
    <t>4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</si>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</sst>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5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0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2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18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33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28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4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505" t="s">
        <v>0</v>
      </c>
      <c r="E1" s="414"/>
      <c r="F1" s="414"/>
      <c r="G1" s="14" t="s">
        <v>1</v>
      </c>
      <c r="H1" s="505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540" t="s">
        <v>3</v>
      </c>
      <c r="S1" s="414"/>
      <c r="T1" s="41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2"/>
      <c r="Q3" s="342"/>
      <c r="R3" s="342"/>
      <c r="S3" s="342"/>
      <c r="T3" s="342"/>
      <c r="U3" s="342"/>
      <c r="V3" s="342"/>
      <c r="W3" s="34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516" t="s">
        <v>8</v>
      </c>
      <c r="B5" s="430"/>
      <c r="C5" s="391"/>
      <c r="D5" s="426"/>
      <c r="E5" s="428"/>
      <c r="F5" s="390" t="s">
        <v>9</v>
      </c>
      <c r="G5" s="391"/>
      <c r="H5" s="426" t="s">
        <v>518</v>
      </c>
      <c r="I5" s="427"/>
      <c r="J5" s="427"/>
      <c r="K5" s="427"/>
      <c r="L5" s="427"/>
      <c r="M5" s="428"/>
      <c r="N5" s="72"/>
      <c r="P5" s="26" t="s">
        <v>10</v>
      </c>
      <c r="Q5" s="369">
        <v>45796</v>
      </c>
      <c r="R5" s="370"/>
      <c r="T5" s="468" t="s">
        <v>11</v>
      </c>
      <c r="U5" s="398"/>
      <c r="V5" s="469" t="s">
        <v>12</v>
      </c>
      <c r="W5" s="370"/>
      <c r="AB5" s="57"/>
      <c r="AC5" s="57"/>
      <c r="AD5" s="57"/>
      <c r="AE5" s="57"/>
    </row>
    <row r="6" spans="1:32" s="17" customFormat="1" ht="24" customHeight="1" x14ac:dyDescent="0.2">
      <c r="A6" s="516" t="s">
        <v>13</v>
      </c>
      <c r="B6" s="430"/>
      <c r="C6" s="391"/>
      <c r="D6" s="433" t="s">
        <v>500</v>
      </c>
      <c r="E6" s="434"/>
      <c r="F6" s="434"/>
      <c r="G6" s="434"/>
      <c r="H6" s="434"/>
      <c r="I6" s="434"/>
      <c r="J6" s="434"/>
      <c r="K6" s="434"/>
      <c r="L6" s="434"/>
      <c r="M6" s="370"/>
      <c r="N6" s="73"/>
      <c r="P6" s="26" t="s">
        <v>15</v>
      </c>
      <c r="Q6" s="376" t="str">
        <f>IF(Q5=0," ",CHOOSE(WEEKDAY(Q5,2),"Понедельник","Вторник","Среда","Четверг","Пятница","Суббота","Воскресенье"))</f>
        <v>Понедельник</v>
      </c>
      <c r="R6" s="348"/>
      <c r="T6" s="473" t="s">
        <v>16</v>
      </c>
      <c r="U6" s="398"/>
      <c r="V6" s="437" t="s">
        <v>17</v>
      </c>
      <c r="W6" s="43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46" t="str">
        <f>IFERROR(VLOOKUP(DeliveryAddress,Table,3,0),1)</f>
        <v>4</v>
      </c>
      <c r="E7" s="547"/>
      <c r="F7" s="547"/>
      <c r="G7" s="547"/>
      <c r="H7" s="547"/>
      <c r="I7" s="547"/>
      <c r="J7" s="547"/>
      <c r="K7" s="547"/>
      <c r="L7" s="547"/>
      <c r="M7" s="471"/>
      <c r="N7" s="74"/>
      <c r="P7" s="26"/>
      <c r="Q7" s="46"/>
      <c r="R7" s="46"/>
      <c r="T7" s="342"/>
      <c r="U7" s="398"/>
      <c r="V7" s="439"/>
      <c r="W7" s="440"/>
      <c r="AB7" s="57"/>
      <c r="AC7" s="57"/>
      <c r="AD7" s="57"/>
      <c r="AE7" s="57"/>
    </row>
    <row r="8" spans="1:32" s="17" customFormat="1" ht="25.5" customHeight="1" x14ac:dyDescent="0.2">
      <c r="A8" s="359" t="s">
        <v>18</v>
      </c>
      <c r="B8" s="350"/>
      <c r="C8" s="351"/>
      <c r="D8" s="526"/>
      <c r="E8" s="527"/>
      <c r="F8" s="527"/>
      <c r="G8" s="527"/>
      <c r="H8" s="527"/>
      <c r="I8" s="527"/>
      <c r="J8" s="527"/>
      <c r="K8" s="527"/>
      <c r="L8" s="527"/>
      <c r="M8" s="528"/>
      <c r="N8" s="75"/>
      <c r="P8" s="26" t="s">
        <v>19</v>
      </c>
      <c r="Q8" s="470">
        <v>0.41666666666666669</v>
      </c>
      <c r="R8" s="471"/>
      <c r="T8" s="342"/>
      <c r="U8" s="398"/>
      <c r="V8" s="439"/>
      <c r="W8" s="440"/>
      <c r="AB8" s="57"/>
      <c r="AC8" s="57"/>
      <c r="AD8" s="57"/>
      <c r="AE8" s="57"/>
    </row>
    <row r="9" spans="1:32" s="17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7"/>
      <c r="E9" s="408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460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70"/>
      <c r="P9" s="29" t="s">
        <v>20</v>
      </c>
      <c r="Q9" s="514"/>
      <c r="R9" s="396"/>
      <c r="T9" s="342"/>
      <c r="U9" s="398"/>
      <c r="V9" s="441"/>
      <c r="W9" s="44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7"/>
      <c r="E10" s="408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50" t="str">
        <f>IFERROR(VLOOKUP($D$10,Proxy,2,FALSE),"")</f>
        <v/>
      </c>
      <c r="I10" s="342"/>
      <c r="J10" s="342"/>
      <c r="K10" s="342"/>
      <c r="L10" s="342"/>
      <c r="M10" s="342"/>
      <c r="N10" s="71"/>
      <c r="P10" s="29" t="s">
        <v>21</v>
      </c>
      <c r="Q10" s="474"/>
      <c r="R10" s="475"/>
      <c r="U10" s="26" t="s">
        <v>22</v>
      </c>
      <c r="V10" s="522" t="s">
        <v>23</v>
      </c>
      <c r="W10" s="43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515"/>
      <c r="R11" s="370"/>
      <c r="U11" s="26" t="s">
        <v>26</v>
      </c>
      <c r="V11" s="395" t="s">
        <v>27</v>
      </c>
      <c r="W11" s="39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55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391"/>
      <c r="N12" s="76"/>
      <c r="P12" s="26" t="s">
        <v>29</v>
      </c>
      <c r="Q12" s="470"/>
      <c r="R12" s="471"/>
      <c r="S12" s="27"/>
      <c r="U12" s="26"/>
      <c r="V12" s="414"/>
      <c r="W12" s="342"/>
      <c r="AB12" s="57"/>
      <c r="AC12" s="57"/>
      <c r="AD12" s="57"/>
      <c r="AE12" s="57"/>
    </row>
    <row r="13" spans="1:32" s="17" customFormat="1" ht="23.25" customHeight="1" x14ac:dyDescent="0.2">
      <c r="A13" s="455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391"/>
      <c r="N13" s="76"/>
      <c r="O13" s="29"/>
      <c r="P13" s="29" t="s">
        <v>31</v>
      </c>
      <c r="Q13" s="395"/>
      <c r="R13" s="396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55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0"/>
      <c r="M14" s="391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0"/>
      <c r="M15" s="391"/>
      <c r="N15" s="77"/>
      <c r="P15" s="413" t="s">
        <v>34</v>
      </c>
      <c r="Q15" s="414"/>
      <c r="R15" s="414"/>
      <c r="S15" s="414"/>
      <c r="T15" s="41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5"/>
      <c r="Q16" s="415"/>
      <c r="R16" s="415"/>
      <c r="S16" s="415"/>
      <c r="T16" s="41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9" t="s">
        <v>35</v>
      </c>
      <c r="B17" s="339" t="s">
        <v>36</v>
      </c>
      <c r="C17" s="501" t="s">
        <v>37</v>
      </c>
      <c r="D17" s="339" t="s">
        <v>38</v>
      </c>
      <c r="E17" s="362"/>
      <c r="F17" s="339" t="s">
        <v>39</v>
      </c>
      <c r="G17" s="339" t="s">
        <v>40</v>
      </c>
      <c r="H17" s="339" t="s">
        <v>41</v>
      </c>
      <c r="I17" s="339" t="s">
        <v>42</v>
      </c>
      <c r="J17" s="339" t="s">
        <v>43</v>
      </c>
      <c r="K17" s="339" t="s">
        <v>44</v>
      </c>
      <c r="L17" s="339" t="s">
        <v>45</v>
      </c>
      <c r="M17" s="339" t="s">
        <v>46</v>
      </c>
      <c r="N17" s="339" t="s">
        <v>47</v>
      </c>
      <c r="O17" s="339" t="s">
        <v>48</v>
      </c>
      <c r="P17" s="339" t="s">
        <v>49</v>
      </c>
      <c r="Q17" s="508"/>
      <c r="R17" s="508"/>
      <c r="S17" s="508"/>
      <c r="T17" s="362"/>
      <c r="U17" s="483" t="s">
        <v>50</v>
      </c>
      <c r="V17" s="391"/>
      <c r="W17" s="339" t="s">
        <v>51</v>
      </c>
      <c r="X17" s="339" t="s">
        <v>52</v>
      </c>
      <c r="Y17" s="484" t="s">
        <v>53</v>
      </c>
      <c r="Z17" s="447" t="s">
        <v>54</v>
      </c>
      <c r="AA17" s="382" t="s">
        <v>55</v>
      </c>
      <c r="AB17" s="382" t="s">
        <v>56</v>
      </c>
      <c r="AC17" s="382" t="s">
        <v>57</v>
      </c>
      <c r="AD17" s="382" t="s">
        <v>58</v>
      </c>
      <c r="AE17" s="383"/>
      <c r="AF17" s="384"/>
      <c r="AG17" s="80"/>
      <c r="BD17" s="79" t="s">
        <v>59</v>
      </c>
    </row>
    <row r="18" spans="1:68" ht="14.25" customHeight="1" x14ac:dyDescent="0.2">
      <c r="A18" s="340"/>
      <c r="B18" s="340"/>
      <c r="C18" s="340"/>
      <c r="D18" s="363"/>
      <c r="E18" s="364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63"/>
      <c r="Q18" s="509"/>
      <c r="R18" s="509"/>
      <c r="S18" s="509"/>
      <c r="T18" s="364"/>
      <c r="U18" s="81" t="s">
        <v>60</v>
      </c>
      <c r="V18" s="81" t="s">
        <v>61</v>
      </c>
      <c r="W18" s="340"/>
      <c r="X18" s="340"/>
      <c r="Y18" s="485"/>
      <c r="Z18" s="448"/>
      <c r="AA18" s="451"/>
      <c r="AB18" s="451"/>
      <c r="AC18" s="451"/>
      <c r="AD18" s="385"/>
      <c r="AE18" s="386"/>
      <c r="AF18" s="387"/>
      <c r="AG18" s="80"/>
      <c r="BD18" s="79"/>
    </row>
    <row r="19" spans="1:68" ht="27.75" hidden="1" customHeight="1" x14ac:dyDescent="0.2">
      <c r="A19" s="353" t="s">
        <v>62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  <c r="AA19" s="52"/>
      <c r="AB19" s="52"/>
      <c r="AC19" s="52"/>
    </row>
    <row r="20" spans="1:68" ht="16.5" hidden="1" customHeight="1" x14ac:dyDescent="0.25">
      <c r="A20" s="346" t="s">
        <v>62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62"/>
      <c r="AB20" s="62"/>
      <c r="AC20" s="62"/>
    </row>
    <row r="21" spans="1:68" ht="14.25" hidden="1" customHeight="1" x14ac:dyDescent="0.25">
      <c r="A21" s="356" t="s">
        <v>63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7">
        <v>4607111035752</v>
      </c>
      <c r="E22" s="348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4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49" t="s">
        <v>72</v>
      </c>
      <c r="Q23" s="350"/>
      <c r="R23" s="350"/>
      <c r="S23" s="350"/>
      <c r="T23" s="350"/>
      <c r="U23" s="350"/>
      <c r="V23" s="351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49" t="s">
        <v>72</v>
      </c>
      <c r="Q24" s="350"/>
      <c r="R24" s="350"/>
      <c r="S24" s="350"/>
      <c r="T24" s="350"/>
      <c r="U24" s="350"/>
      <c r="V24" s="351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53" t="s">
        <v>74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  <c r="AA25" s="52"/>
      <c r="AB25" s="52"/>
      <c r="AC25" s="52"/>
    </row>
    <row r="26" spans="1:68" ht="16.5" hidden="1" customHeight="1" x14ac:dyDescent="0.25">
      <c r="A26" s="346" t="s">
        <v>75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62"/>
      <c r="AB26" s="62"/>
      <c r="AC26" s="62"/>
    </row>
    <row r="27" spans="1:68" ht="14.25" hidden="1" customHeight="1" x14ac:dyDescent="0.25">
      <c r="A27" s="356" t="s">
        <v>76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7">
        <v>4607111036520</v>
      </c>
      <c r="E28" s="348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542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84</v>
      </c>
      <c r="Y28" s="53">
        <f>IFERROR(IF(X28="","",X28),"")</f>
        <v>84</v>
      </c>
      <c r="Z28" s="39">
        <f>IFERROR(IF(X28="","",X28*0.00941),"")</f>
        <v>0.79044000000000003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161.43119999999999</v>
      </c>
      <c r="BN28" s="78">
        <f>IFERROR(Y28*I28,"0")</f>
        <v>161.43119999999999</v>
      </c>
      <c r="BO28" s="78">
        <f>IFERROR(X28/J28,"0")</f>
        <v>0.6</v>
      </c>
      <c r="BP28" s="78">
        <f>IFERROR(Y28/J28,"0")</f>
        <v>0.6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7">
        <v>4607111036537</v>
      </c>
      <c r="E29" s="348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55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98</v>
      </c>
      <c r="Y29" s="53">
        <f>IFERROR(IF(X29="","",X29),"")</f>
        <v>98</v>
      </c>
      <c r="Z29" s="39">
        <f>IFERROR(IF(X29="","",X29*0.00941),"")</f>
        <v>0.92218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188.3364</v>
      </c>
      <c r="BN29" s="78">
        <f>IFERROR(Y29*I29,"0")</f>
        <v>188.3364</v>
      </c>
      <c r="BO29" s="78">
        <f>IFERROR(X29/J29,"0")</f>
        <v>0.7</v>
      </c>
      <c r="BP29" s="78">
        <f>IFERROR(Y29/J29,"0")</f>
        <v>0.7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7">
        <v>4607111036605</v>
      </c>
      <c r="E30" s="348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5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84</v>
      </c>
      <c r="Y30" s="53">
        <f>IFERROR(IF(X30="","",X30),"")</f>
        <v>84</v>
      </c>
      <c r="Z30" s="39">
        <f>IFERROR(IF(X30="","",X30*0.00941),"")</f>
        <v>0.79044000000000003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161.43119999999999</v>
      </c>
      <c r="BN30" s="78">
        <f>IFERROR(Y30*I30,"0")</f>
        <v>161.43119999999999</v>
      </c>
      <c r="BO30" s="78">
        <f>IFERROR(X30/J30,"0")</f>
        <v>0.6</v>
      </c>
      <c r="BP30" s="78">
        <f>IFERROR(Y30/J30,"0")</f>
        <v>0.6</v>
      </c>
    </row>
    <row r="31" spans="1:68" x14ac:dyDescent="0.2">
      <c r="A31" s="341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49" t="s">
        <v>72</v>
      </c>
      <c r="Q31" s="350"/>
      <c r="R31" s="350"/>
      <c r="S31" s="350"/>
      <c r="T31" s="350"/>
      <c r="U31" s="350"/>
      <c r="V31" s="351"/>
      <c r="W31" s="40" t="s">
        <v>69</v>
      </c>
      <c r="X31" s="41">
        <f>IFERROR(SUM(X28:X30),"0")</f>
        <v>266</v>
      </c>
      <c r="Y31" s="41">
        <f>IFERROR(SUM(Y28:Y30),"0")</f>
        <v>266</v>
      </c>
      <c r="Z31" s="41">
        <f>IFERROR(IF(Z28="",0,Z28),"0")+IFERROR(IF(Z29="",0,Z29),"0")+IFERROR(IF(Z30="",0,Z30),"0")</f>
        <v>2.5030600000000001</v>
      </c>
      <c r="AA31" s="64"/>
      <c r="AB31" s="64"/>
      <c r="AC31" s="64"/>
    </row>
    <row r="32" spans="1:68" x14ac:dyDescent="0.2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3"/>
      <c r="P32" s="349" t="s">
        <v>72</v>
      </c>
      <c r="Q32" s="350"/>
      <c r="R32" s="350"/>
      <c r="S32" s="350"/>
      <c r="T32" s="350"/>
      <c r="U32" s="350"/>
      <c r="V32" s="351"/>
      <c r="W32" s="40" t="s">
        <v>73</v>
      </c>
      <c r="X32" s="41">
        <f>IFERROR(SUMPRODUCT(X28:X30*H28:H30),"0")</f>
        <v>399</v>
      </c>
      <c r="Y32" s="41">
        <f>IFERROR(SUMPRODUCT(Y28:Y30*H28:H30),"0")</f>
        <v>399</v>
      </c>
      <c r="Z32" s="40"/>
      <c r="AA32" s="64"/>
      <c r="AB32" s="64"/>
      <c r="AC32" s="64"/>
    </row>
    <row r="33" spans="1:68" ht="16.5" hidden="1" customHeight="1" x14ac:dyDescent="0.25">
      <c r="A33" s="346" t="s">
        <v>86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62"/>
      <c r="AB33" s="62"/>
      <c r="AC33" s="62"/>
    </row>
    <row r="34" spans="1:68" ht="14.25" hidden="1" customHeight="1" x14ac:dyDescent="0.25">
      <c r="A34" s="356" t="s">
        <v>63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42"/>
      <c r="Z34" s="342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7">
        <v>4620207490075</v>
      </c>
      <c r="E35" s="348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24</v>
      </c>
      <c r="Y35" s="53">
        <f>IFERROR(IF(X35="","",X35),"")</f>
        <v>24</v>
      </c>
      <c r="Z35" s="39">
        <f>IFERROR(IF(X35="","",X35*0.0155),"")</f>
        <v>0.372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140.88</v>
      </c>
      <c r="BN35" s="78">
        <f>IFERROR(Y35*I35,"0")</f>
        <v>140.88</v>
      </c>
      <c r="BO35" s="78">
        <f>IFERROR(X35/J35,"0")</f>
        <v>0.2857142857142857</v>
      </c>
      <c r="BP35" s="78">
        <f>IFERROR(Y35/J35,"0")</f>
        <v>0.2857142857142857</v>
      </c>
    </row>
    <row r="36" spans="1:68" ht="27" hidden="1" customHeight="1" x14ac:dyDescent="0.25">
      <c r="A36" s="60" t="s">
        <v>90</v>
      </c>
      <c r="B36" s="60" t="s">
        <v>91</v>
      </c>
      <c r="C36" s="34">
        <v>4301071092</v>
      </c>
      <c r="D36" s="347">
        <v>4620207490174</v>
      </c>
      <c r="E36" s="348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8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7">
        <v>4620207490044</v>
      </c>
      <c r="E37" s="348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24</v>
      </c>
      <c r="Y37" s="53">
        <f>IFERROR(IF(X37="","",X37),"")</f>
        <v>24</v>
      </c>
      <c r="Z37" s="39">
        <f>IFERROR(IF(X37="","",X37*0.0155),"")</f>
        <v>0.372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140.88</v>
      </c>
      <c r="BN37" s="78">
        <f>IFERROR(Y37*I37,"0")</f>
        <v>140.88</v>
      </c>
      <c r="BO37" s="78">
        <f>IFERROR(X37/J37,"0")</f>
        <v>0.2857142857142857</v>
      </c>
      <c r="BP37" s="78">
        <f>IFERROR(Y37/J37,"0")</f>
        <v>0.2857142857142857</v>
      </c>
    </row>
    <row r="38" spans="1:68" x14ac:dyDescent="0.2">
      <c r="A38" s="341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49" t="s">
        <v>72</v>
      </c>
      <c r="Q38" s="350"/>
      <c r="R38" s="350"/>
      <c r="S38" s="350"/>
      <c r="T38" s="350"/>
      <c r="U38" s="350"/>
      <c r="V38" s="351"/>
      <c r="W38" s="40" t="s">
        <v>69</v>
      </c>
      <c r="X38" s="41">
        <f>IFERROR(SUM(X35:X37),"0")</f>
        <v>48</v>
      </c>
      <c r="Y38" s="41">
        <f>IFERROR(SUM(Y35:Y37),"0")</f>
        <v>48</v>
      </c>
      <c r="Z38" s="41">
        <f>IFERROR(IF(Z35="",0,Z35),"0")+IFERROR(IF(Z36="",0,Z36),"0")+IFERROR(IF(Z37="",0,Z37),"0")</f>
        <v>0.74399999999999999</v>
      </c>
      <c r="AA38" s="64"/>
      <c r="AB38" s="64"/>
      <c r="AC38" s="64"/>
    </row>
    <row r="39" spans="1:68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3"/>
      <c r="P39" s="349" t="s">
        <v>72</v>
      </c>
      <c r="Q39" s="350"/>
      <c r="R39" s="350"/>
      <c r="S39" s="350"/>
      <c r="T39" s="350"/>
      <c r="U39" s="350"/>
      <c r="V39" s="351"/>
      <c r="W39" s="40" t="s">
        <v>73</v>
      </c>
      <c r="X39" s="41">
        <f>IFERROR(SUMPRODUCT(X35:X37*H35:H37),"0")</f>
        <v>268.79999999999995</v>
      </c>
      <c r="Y39" s="41">
        <f>IFERROR(SUMPRODUCT(Y35:Y37*H35:H37),"0")</f>
        <v>268.79999999999995</v>
      </c>
      <c r="Z39" s="40"/>
      <c r="AA39" s="64"/>
      <c r="AB39" s="64"/>
      <c r="AC39" s="64"/>
    </row>
    <row r="40" spans="1:68" ht="16.5" hidden="1" customHeight="1" x14ac:dyDescent="0.25">
      <c r="A40" s="346" t="s">
        <v>96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62"/>
      <c r="AB40" s="62"/>
      <c r="AC40" s="62"/>
    </row>
    <row r="41" spans="1:68" ht="14.25" hidden="1" customHeight="1" x14ac:dyDescent="0.25">
      <c r="A41" s="356" t="s">
        <v>63</v>
      </c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63"/>
      <c r="AB41" s="63"/>
      <c r="AC41" s="63"/>
    </row>
    <row r="42" spans="1:68" ht="27" hidden="1" customHeight="1" x14ac:dyDescent="0.25">
      <c r="A42" s="60" t="s">
        <v>97</v>
      </c>
      <c r="B42" s="60" t="s">
        <v>98</v>
      </c>
      <c r="C42" s="34">
        <v>4301071032</v>
      </c>
      <c r="D42" s="347">
        <v>4607111038999</v>
      </c>
      <c r="E42" s="348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52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100</v>
      </c>
      <c r="B43" s="60" t="s">
        <v>101</v>
      </c>
      <c r="C43" s="34">
        <v>4301070972</v>
      </c>
      <c r="D43" s="347">
        <v>4607111037183</v>
      </c>
      <c r="E43" s="348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5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102</v>
      </c>
      <c r="B44" s="60" t="s">
        <v>103</v>
      </c>
      <c r="C44" s="34">
        <v>4301071044</v>
      </c>
      <c r="D44" s="347">
        <v>4607111039385</v>
      </c>
      <c r="E44" s="348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5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104</v>
      </c>
      <c r="B45" s="60" t="s">
        <v>105</v>
      </c>
      <c r="C45" s="34">
        <v>4301071045</v>
      </c>
      <c r="D45" s="347">
        <v>4607111039392</v>
      </c>
      <c r="E45" s="348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5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107</v>
      </c>
      <c r="B46" s="60" t="s">
        <v>108</v>
      </c>
      <c r="C46" s="34">
        <v>4301071031</v>
      </c>
      <c r="D46" s="347">
        <v>4607111038982</v>
      </c>
      <c r="E46" s="348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4301071046</v>
      </c>
      <c r="D47" s="347">
        <v>4607111039354</v>
      </c>
      <c r="E47" s="348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5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111</v>
      </c>
      <c r="B48" s="60" t="s">
        <v>112</v>
      </c>
      <c r="C48" s="34">
        <v>4301070968</v>
      </c>
      <c r="D48" s="347">
        <v>4607111036889</v>
      </c>
      <c r="E48" s="348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4301071047</v>
      </c>
      <c r="D49" s="347">
        <v>4607111039330</v>
      </c>
      <c r="E49" s="348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8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12</v>
      </c>
      <c r="Y49" s="53">
        <f t="shared" si="0"/>
        <v>12</v>
      </c>
      <c r="Z49" s="39">
        <f t="shared" si="1"/>
        <v>0.186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87.6</v>
      </c>
      <c r="BN49" s="78">
        <f t="shared" si="3"/>
        <v>87.6</v>
      </c>
      <c r="BO49" s="78">
        <f t="shared" si="4"/>
        <v>0.14285714285714285</v>
      </c>
      <c r="BP49" s="78">
        <f t="shared" si="5"/>
        <v>0.14285714285714285</v>
      </c>
    </row>
    <row r="50" spans="1:68" x14ac:dyDescent="0.2">
      <c r="A50" s="341"/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3"/>
      <c r="P50" s="349" t="s">
        <v>72</v>
      </c>
      <c r="Q50" s="350"/>
      <c r="R50" s="350"/>
      <c r="S50" s="350"/>
      <c r="T50" s="350"/>
      <c r="U50" s="350"/>
      <c r="V50" s="351"/>
      <c r="W50" s="40" t="s">
        <v>69</v>
      </c>
      <c r="X50" s="41">
        <f>IFERROR(SUM(X42:X49),"0")</f>
        <v>12</v>
      </c>
      <c r="Y50" s="41">
        <f>IFERROR(SUM(Y42:Y49),"0")</f>
        <v>12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4"/>
      <c r="AB50" s="64"/>
      <c r="AC50" s="64"/>
    </row>
    <row r="51" spans="1:68" x14ac:dyDescent="0.2">
      <c r="A51" s="342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3"/>
      <c r="P51" s="349" t="s">
        <v>72</v>
      </c>
      <c r="Q51" s="350"/>
      <c r="R51" s="350"/>
      <c r="S51" s="350"/>
      <c r="T51" s="350"/>
      <c r="U51" s="350"/>
      <c r="V51" s="351"/>
      <c r="W51" s="40" t="s">
        <v>73</v>
      </c>
      <c r="X51" s="41">
        <f>IFERROR(SUMPRODUCT(X42:X49*H42:H49),"0")</f>
        <v>84</v>
      </c>
      <c r="Y51" s="41">
        <f>IFERROR(SUMPRODUCT(Y42:Y49*H42:H49),"0")</f>
        <v>84</v>
      </c>
      <c r="Z51" s="40"/>
      <c r="AA51" s="64"/>
      <c r="AB51" s="64"/>
      <c r="AC51" s="64"/>
    </row>
    <row r="52" spans="1:68" ht="16.5" hidden="1" customHeight="1" x14ac:dyDescent="0.25">
      <c r="A52" s="346" t="s">
        <v>115</v>
      </c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2"/>
      <c r="N52" s="342"/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62"/>
      <c r="AB52" s="62"/>
      <c r="AC52" s="62"/>
    </row>
    <row r="53" spans="1:68" ht="14.25" hidden="1" customHeight="1" x14ac:dyDescent="0.25">
      <c r="A53" s="356" t="s">
        <v>63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63"/>
      <c r="AB53" s="63"/>
      <c r="AC53" s="63"/>
    </row>
    <row r="54" spans="1:68" ht="16.5" hidden="1" customHeight="1" x14ac:dyDescent="0.25">
      <c r="A54" s="60" t="s">
        <v>116</v>
      </c>
      <c r="B54" s="60" t="s">
        <v>117</v>
      </c>
      <c r="C54" s="34">
        <v>4301071073</v>
      </c>
      <c r="D54" s="347">
        <v>4620207490822</v>
      </c>
      <c r="E54" s="348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41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3"/>
      <c r="P55" s="349" t="s">
        <v>72</v>
      </c>
      <c r="Q55" s="350"/>
      <c r="R55" s="350"/>
      <c r="S55" s="350"/>
      <c r="T55" s="350"/>
      <c r="U55" s="350"/>
      <c r="V55" s="351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2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3"/>
      <c r="P56" s="349" t="s">
        <v>72</v>
      </c>
      <c r="Q56" s="350"/>
      <c r="R56" s="350"/>
      <c r="S56" s="350"/>
      <c r="T56" s="350"/>
      <c r="U56" s="350"/>
      <c r="V56" s="351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56" t="s">
        <v>119</v>
      </c>
      <c r="B57" s="34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63"/>
      <c r="AB57" s="63"/>
      <c r="AC57" s="63"/>
    </row>
    <row r="58" spans="1:68" ht="16.5" hidden="1" customHeight="1" x14ac:dyDescent="0.25">
      <c r="A58" s="60" t="s">
        <v>120</v>
      </c>
      <c r="B58" s="60" t="s">
        <v>121</v>
      </c>
      <c r="C58" s="34">
        <v>4301100087</v>
      </c>
      <c r="D58" s="347">
        <v>4607111039743</v>
      </c>
      <c r="E58" s="348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34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41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49" t="s">
        <v>72</v>
      </c>
      <c r="Q59" s="350"/>
      <c r="R59" s="350"/>
      <c r="S59" s="350"/>
      <c r="T59" s="350"/>
      <c r="U59" s="350"/>
      <c r="V59" s="351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3"/>
      <c r="P60" s="349" t="s">
        <v>72</v>
      </c>
      <c r="Q60" s="350"/>
      <c r="R60" s="350"/>
      <c r="S60" s="350"/>
      <c r="T60" s="350"/>
      <c r="U60" s="350"/>
      <c r="V60" s="351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56" t="s">
        <v>76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63"/>
      <c r="AB61" s="63"/>
      <c r="AC61" s="63"/>
    </row>
    <row r="62" spans="1:68" ht="16.5" hidden="1" customHeight="1" x14ac:dyDescent="0.25">
      <c r="A62" s="60" t="s">
        <v>123</v>
      </c>
      <c r="B62" s="60" t="s">
        <v>124</v>
      </c>
      <c r="C62" s="34">
        <v>4301132194</v>
      </c>
      <c r="D62" s="347">
        <v>4607111039712</v>
      </c>
      <c r="E62" s="348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36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41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49" t="s">
        <v>72</v>
      </c>
      <c r="Q63" s="350"/>
      <c r="R63" s="350"/>
      <c r="S63" s="350"/>
      <c r="T63" s="350"/>
      <c r="U63" s="350"/>
      <c r="V63" s="351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2"/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3"/>
      <c r="P64" s="349" t="s">
        <v>72</v>
      </c>
      <c r="Q64" s="350"/>
      <c r="R64" s="350"/>
      <c r="S64" s="350"/>
      <c r="T64" s="350"/>
      <c r="U64" s="350"/>
      <c r="V64" s="351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56" t="s">
        <v>126</v>
      </c>
      <c r="B65" s="342"/>
      <c r="C65" s="342"/>
      <c r="D65" s="342"/>
      <c r="E65" s="342"/>
      <c r="F65" s="342"/>
      <c r="G65" s="342"/>
      <c r="H65" s="342"/>
      <c r="I65" s="342"/>
      <c r="J65" s="342"/>
      <c r="K65" s="342"/>
      <c r="L65" s="342"/>
      <c r="M65" s="342"/>
      <c r="N65" s="342"/>
      <c r="O65" s="342"/>
      <c r="P65" s="342"/>
      <c r="Q65" s="342"/>
      <c r="R65" s="342"/>
      <c r="S65" s="342"/>
      <c r="T65" s="342"/>
      <c r="U65" s="342"/>
      <c r="V65" s="342"/>
      <c r="W65" s="342"/>
      <c r="X65" s="342"/>
      <c r="Y65" s="342"/>
      <c r="Z65" s="342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4301136018</v>
      </c>
      <c r="D66" s="347">
        <v>4607111037008</v>
      </c>
      <c r="E66" s="348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50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130</v>
      </c>
      <c r="B67" s="60" t="s">
        <v>131</v>
      </c>
      <c r="C67" s="34">
        <v>4301136015</v>
      </c>
      <c r="D67" s="347">
        <v>4607111037398</v>
      </c>
      <c r="E67" s="348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39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41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49" t="s">
        <v>72</v>
      </c>
      <c r="Q68" s="350"/>
      <c r="R68" s="350"/>
      <c r="S68" s="350"/>
      <c r="T68" s="350"/>
      <c r="U68" s="350"/>
      <c r="V68" s="351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2"/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3"/>
      <c r="P69" s="349" t="s">
        <v>72</v>
      </c>
      <c r="Q69" s="350"/>
      <c r="R69" s="350"/>
      <c r="S69" s="350"/>
      <c r="T69" s="350"/>
      <c r="U69" s="350"/>
      <c r="V69" s="351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56" t="s">
        <v>132</v>
      </c>
      <c r="B70" s="342"/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63"/>
      <c r="AB70" s="63"/>
      <c r="AC70" s="63"/>
    </row>
    <row r="71" spans="1:68" ht="16.5" hidden="1" customHeight="1" x14ac:dyDescent="0.25">
      <c r="A71" s="60" t="s">
        <v>133</v>
      </c>
      <c r="B71" s="60" t="s">
        <v>134</v>
      </c>
      <c r="C71" s="34">
        <v>4301135664</v>
      </c>
      <c r="D71" s="347">
        <v>4607111039705</v>
      </c>
      <c r="E71" s="348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135</v>
      </c>
      <c r="B72" s="60" t="s">
        <v>136</v>
      </c>
      <c r="C72" s="34">
        <v>4301135665</v>
      </c>
      <c r="D72" s="347">
        <v>4607111039729</v>
      </c>
      <c r="E72" s="348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3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138</v>
      </c>
      <c r="B73" s="60" t="s">
        <v>139</v>
      </c>
      <c r="C73" s="34">
        <v>4301135702</v>
      </c>
      <c r="D73" s="347">
        <v>4620207490228</v>
      </c>
      <c r="E73" s="348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53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41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49" t="s">
        <v>72</v>
      </c>
      <c r="Q74" s="350"/>
      <c r="R74" s="350"/>
      <c r="S74" s="350"/>
      <c r="T74" s="350"/>
      <c r="U74" s="350"/>
      <c r="V74" s="351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2"/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3"/>
      <c r="P75" s="349" t="s">
        <v>72</v>
      </c>
      <c r="Q75" s="350"/>
      <c r="R75" s="350"/>
      <c r="S75" s="350"/>
      <c r="T75" s="350"/>
      <c r="U75" s="350"/>
      <c r="V75" s="351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46" t="s">
        <v>140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62"/>
      <c r="AB76" s="62"/>
      <c r="AC76" s="62"/>
    </row>
    <row r="77" spans="1:68" ht="14.25" hidden="1" customHeight="1" x14ac:dyDescent="0.25">
      <c r="A77" s="356" t="s">
        <v>63</v>
      </c>
      <c r="B77" s="342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  <c r="N77" s="342"/>
      <c r="O77" s="342"/>
      <c r="P77" s="342"/>
      <c r="Q77" s="342"/>
      <c r="R77" s="342"/>
      <c r="S77" s="342"/>
      <c r="T77" s="342"/>
      <c r="U77" s="342"/>
      <c r="V77" s="342"/>
      <c r="W77" s="342"/>
      <c r="X77" s="342"/>
      <c r="Y77" s="342"/>
      <c r="Z77" s="342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7">
        <v>4607111037411</v>
      </c>
      <c r="E78" s="348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51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36</v>
      </c>
      <c r="Y78" s="53">
        <f>IFERROR(IF(X78="","",X78),"")</f>
        <v>36</v>
      </c>
      <c r="Z78" s="39">
        <f>IFERROR(IF(X78="","",X78*0.00502),"")</f>
        <v>0.18071999999999999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101.27520000000001</v>
      </c>
      <c r="BN78" s="78">
        <f>IFERROR(Y78*I78,"0")</f>
        <v>101.27520000000001</v>
      </c>
      <c r="BO78" s="78">
        <f>IFERROR(X78/J78,"0")</f>
        <v>0.15384615384615385</v>
      </c>
      <c r="BP78" s="78">
        <f>IFERROR(Y78/J78,"0")</f>
        <v>0.15384615384615385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7">
        <v>4607111036728</v>
      </c>
      <c r="E79" s="348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53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12</v>
      </c>
      <c r="Y79" s="53">
        <f>IFERROR(IF(X79="","",X79),"")</f>
        <v>12</v>
      </c>
      <c r="Z79" s="39">
        <f>IFERROR(IF(X79="","",X79*0.00866),"")</f>
        <v>0.10391999999999998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62.558399999999992</v>
      </c>
      <c r="BN79" s="78">
        <f>IFERROR(Y79*I79,"0")</f>
        <v>62.558399999999992</v>
      </c>
      <c r="BO79" s="78">
        <f>IFERROR(X79/J79,"0")</f>
        <v>8.3333333333333329E-2</v>
      </c>
      <c r="BP79" s="78">
        <f>IFERROR(Y79/J79,"0")</f>
        <v>8.3333333333333329E-2</v>
      </c>
    </row>
    <row r="80" spans="1:68" x14ac:dyDescent="0.2">
      <c r="A80" s="341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49" t="s">
        <v>72</v>
      </c>
      <c r="Q80" s="350"/>
      <c r="R80" s="350"/>
      <c r="S80" s="350"/>
      <c r="T80" s="350"/>
      <c r="U80" s="350"/>
      <c r="V80" s="351"/>
      <c r="W80" s="40" t="s">
        <v>69</v>
      </c>
      <c r="X80" s="41">
        <f>IFERROR(SUM(X78:X79),"0")</f>
        <v>48</v>
      </c>
      <c r="Y80" s="41">
        <f>IFERROR(SUM(Y78:Y79),"0")</f>
        <v>48</v>
      </c>
      <c r="Z80" s="41">
        <f>IFERROR(IF(Z78="",0,Z78),"0")+IFERROR(IF(Z79="",0,Z79),"0")</f>
        <v>0.28464</v>
      </c>
      <c r="AA80" s="64"/>
      <c r="AB80" s="64"/>
      <c r="AC80" s="64"/>
    </row>
    <row r="81" spans="1:68" x14ac:dyDescent="0.2">
      <c r="A81" s="342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3"/>
      <c r="P81" s="349" t="s">
        <v>72</v>
      </c>
      <c r="Q81" s="350"/>
      <c r="R81" s="350"/>
      <c r="S81" s="350"/>
      <c r="T81" s="350"/>
      <c r="U81" s="350"/>
      <c r="V81" s="351"/>
      <c r="W81" s="40" t="s">
        <v>73</v>
      </c>
      <c r="X81" s="41">
        <f>IFERROR(SUMPRODUCT(X78:X79*H78:H79),"0")</f>
        <v>157.19999999999999</v>
      </c>
      <c r="Y81" s="41">
        <f>IFERROR(SUMPRODUCT(Y78:Y79*H78:H79),"0")</f>
        <v>157.19999999999999</v>
      </c>
      <c r="Z81" s="40"/>
      <c r="AA81" s="64"/>
      <c r="AB81" s="64"/>
      <c r="AC81" s="64"/>
    </row>
    <row r="82" spans="1:68" ht="16.5" hidden="1" customHeight="1" x14ac:dyDescent="0.25">
      <c r="A82" s="346" t="s">
        <v>147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62"/>
      <c r="AB82" s="62"/>
      <c r="AC82" s="62"/>
    </row>
    <row r="83" spans="1:68" ht="14.25" hidden="1" customHeight="1" x14ac:dyDescent="0.25">
      <c r="A83" s="356" t="s">
        <v>132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7">
        <v>4607111033659</v>
      </c>
      <c r="E84" s="348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4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14</v>
      </c>
      <c r="Y84" s="53">
        <f>IFERROR(IF(X84="","",X84),"")</f>
        <v>14</v>
      </c>
      <c r="Z84" s="39">
        <f>IFERROR(IF(X84="","",X84*0.01788),"")</f>
        <v>0.25031999999999999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60.250400000000006</v>
      </c>
      <c r="BN84" s="78">
        <f>IFERROR(Y84*I84,"0")</f>
        <v>60.250400000000006</v>
      </c>
      <c r="BO84" s="78">
        <f>IFERROR(X84/J84,"0")</f>
        <v>0.2</v>
      </c>
      <c r="BP84" s="78">
        <f>IFERROR(Y84/J84,"0")</f>
        <v>0.2</v>
      </c>
    </row>
    <row r="85" spans="1:68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49" t="s">
        <v>72</v>
      </c>
      <c r="Q85" s="350"/>
      <c r="R85" s="350"/>
      <c r="S85" s="350"/>
      <c r="T85" s="350"/>
      <c r="U85" s="350"/>
      <c r="V85" s="351"/>
      <c r="W85" s="40" t="s">
        <v>69</v>
      </c>
      <c r="X85" s="41">
        <f>IFERROR(SUM(X84:X84),"0")</f>
        <v>14</v>
      </c>
      <c r="Y85" s="41">
        <f>IFERROR(SUM(Y84:Y84),"0")</f>
        <v>14</v>
      </c>
      <c r="Z85" s="41">
        <f>IFERROR(IF(Z84="",0,Z84),"0")</f>
        <v>0.25031999999999999</v>
      </c>
      <c r="AA85" s="64"/>
      <c r="AB85" s="64"/>
      <c r="AC85" s="64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49" t="s">
        <v>72</v>
      </c>
      <c r="Q86" s="350"/>
      <c r="R86" s="350"/>
      <c r="S86" s="350"/>
      <c r="T86" s="350"/>
      <c r="U86" s="350"/>
      <c r="V86" s="351"/>
      <c r="W86" s="40" t="s">
        <v>73</v>
      </c>
      <c r="X86" s="41">
        <f>IFERROR(SUMPRODUCT(X84:X84*H84:H84),"0")</f>
        <v>50.4</v>
      </c>
      <c r="Y86" s="41">
        <f>IFERROR(SUMPRODUCT(Y84:Y84*H84:H84),"0")</f>
        <v>50.4</v>
      </c>
      <c r="Z86" s="40"/>
      <c r="AA86" s="64"/>
      <c r="AB86" s="64"/>
      <c r="AC86" s="64"/>
    </row>
    <row r="87" spans="1:68" ht="16.5" hidden="1" customHeight="1" x14ac:dyDescent="0.25">
      <c r="A87" s="346" t="s">
        <v>151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62"/>
      <c r="AB87" s="62"/>
      <c r="AC87" s="62"/>
    </row>
    <row r="88" spans="1:68" ht="14.25" hidden="1" customHeight="1" x14ac:dyDescent="0.25">
      <c r="A88" s="356" t="s">
        <v>152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7">
        <v>4607111034120</v>
      </c>
      <c r="E89" s="348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14</v>
      </c>
      <c r="Y89" s="53">
        <f>IFERROR(IF(X89="","",X89),"")</f>
        <v>14</v>
      </c>
      <c r="Z89" s="39">
        <f>IFERROR(IF(X89="","",X89*0.01788),"")</f>
        <v>0.25031999999999999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60.250400000000006</v>
      </c>
      <c r="BN89" s="78">
        <f>IFERROR(Y89*I89,"0")</f>
        <v>60.250400000000006</v>
      </c>
      <c r="BO89" s="78">
        <f>IFERROR(X89/J89,"0")</f>
        <v>0.2</v>
      </c>
      <c r="BP89" s="78">
        <f>IFERROR(Y89/J89,"0")</f>
        <v>0.2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7">
        <v>4607111034137</v>
      </c>
      <c r="E90" s="348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70</v>
      </c>
      <c r="Y90" s="53">
        <f>IFERROR(IF(X90="","",X90),"")</f>
        <v>70</v>
      </c>
      <c r="Z90" s="39">
        <f>IFERROR(IF(X90="","",X90*0.01788),"")</f>
        <v>1.2516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301.25200000000001</v>
      </c>
      <c r="BN90" s="78">
        <f>IFERROR(Y90*I90,"0")</f>
        <v>301.25200000000001</v>
      </c>
      <c r="BO90" s="78">
        <f>IFERROR(X90/J90,"0")</f>
        <v>1</v>
      </c>
      <c r="BP90" s="78">
        <f>IFERROR(Y90/J90,"0")</f>
        <v>1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49" t="s">
        <v>72</v>
      </c>
      <c r="Q91" s="350"/>
      <c r="R91" s="350"/>
      <c r="S91" s="350"/>
      <c r="T91" s="350"/>
      <c r="U91" s="350"/>
      <c r="V91" s="351"/>
      <c r="W91" s="40" t="s">
        <v>69</v>
      </c>
      <c r="X91" s="41">
        <f>IFERROR(SUM(X89:X90),"0")</f>
        <v>84</v>
      </c>
      <c r="Y91" s="41">
        <f>IFERROR(SUM(Y89:Y90),"0")</f>
        <v>84</v>
      </c>
      <c r="Z91" s="41">
        <f>IFERROR(IF(Z89="",0,Z89),"0")+IFERROR(IF(Z90="",0,Z90),"0")</f>
        <v>1.5019200000000001</v>
      </c>
      <c r="AA91" s="64"/>
      <c r="AB91" s="64"/>
      <c r="AC91" s="64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49" t="s">
        <v>72</v>
      </c>
      <c r="Q92" s="350"/>
      <c r="R92" s="350"/>
      <c r="S92" s="350"/>
      <c r="T92" s="350"/>
      <c r="U92" s="350"/>
      <c r="V92" s="351"/>
      <c r="W92" s="40" t="s">
        <v>73</v>
      </c>
      <c r="X92" s="41">
        <f>IFERROR(SUMPRODUCT(X89:X90*H89:H90),"0")</f>
        <v>302.39999999999998</v>
      </c>
      <c r="Y92" s="41">
        <f>IFERROR(SUMPRODUCT(Y89:Y90*H89:H90),"0")</f>
        <v>302.39999999999998</v>
      </c>
      <c r="Z92" s="40"/>
      <c r="AA92" s="64"/>
      <c r="AB92" s="64"/>
      <c r="AC92" s="64"/>
    </row>
    <row r="93" spans="1:68" ht="16.5" hidden="1" customHeight="1" x14ac:dyDescent="0.25">
      <c r="A93" s="346" t="s">
        <v>159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62"/>
      <c r="AB93" s="62"/>
      <c r="AC93" s="62"/>
    </row>
    <row r="94" spans="1:68" ht="14.25" hidden="1" customHeight="1" x14ac:dyDescent="0.25">
      <c r="A94" s="356" t="s">
        <v>132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7">
        <v>4620207491027</v>
      </c>
      <c r="E95" s="348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518" t="s">
        <v>162</v>
      </c>
      <c r="Q95" s="337"/>
      <c r="R95" s="337"/>
      <c r="S95" s="337"/>
      <c r="T95" s="338"/>
      <c r="U95" s="37"/>
      <c r="V95" s="37"/>
      <c r="W95" s="38" t="s">
        <v>69</v>
      </c>
      <c r="X95" s="56">
        <v>66</v>
      </c>
      <c r="Y95" s="53">
        <f t="shared" ref="Y95:Y100" si="6">IFERROR(IF(X95="","",X95),"")</f>
        <v>66</v>
      </c>
      <c r="Z95" s="39">
        <f t="shared" ref="Z95:Z100" si="7">IFERROR(IF(X95="","",X95*0.01788),"")</f>
        <v>1.18008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236.51760000000002</v>
      </c>
      <c r="BN95" s="78">
        <f t="shared" ref="BN95:BN100" si="9">IFERROR(Y95*I95,"0")</f>
        <v>236.51760000000002</v>
      </c>
      <c r="BO95" s="78">
        <f t="shared" ref="BO95:BO100" si="10">IFERROR(X95/J95,"0")</f>
        <v>0.94285714285714284</v>
      </c>
      <c r="BP95" s="78">
        <f t="shared" ref="BP95:BP100" si="11">IFERROR(Y95/J95,"0")</f>
        <v>0.94285714285714284</v>
      </c>
    </row>
    <row r="96" spans="1:68" ht="27" customHeight="1" x14ac:dyDescent="0.25">
      <c r="A96" s="60" t="s">
        <v>163</v>
      </c>
      <c r="B96" s="60" t="s">
        <v>164</v>
      </c>
      <c r="C96" s="34">
        <v>4301135565</v>
      </c>
      <c r="D96" s="347">
        <v>4607111033451</v>
      </c>
      <c r="E96" s="348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84</v>
      </c>
      <c r="Y96" s="53">
        <f t="shared" si="6"/>
        <v>84</v>
      </c>
      <c r="Z96" s="39">
        <f t="shared" si="7"/>
        <v>1.5019199999999999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361.50240000000002</v>
      </c>
      <c r="BN96" s="78">
        <f t="shared" si="9"/>
        <v>361.50240000000002</v>
      </c>
      <c r="BO96" s="78">
        <f t="shared" si="10"/>
        <v>1.2</v>
      </c>
      <c r="BP96" s="78">
        <f t="shared" si="11"/>
        <v>1.2</v>
      </c>
    </row>
    <row r="97" spans="1:68" ht="27" customHeight="1" x14ac:dyDescent="0.25">
      <c r="A97" s="60" t="s">
        <v>165</v>
      </c>
      <c r="B97" s="60" t="s">
        <v>166</v>
      </c>
      <c r="C97" s="34">
        <v>4301135575</v>
      </c>
      <c r="D97" s="347">
        <v>4607111035141</v>
      </c>
      <c r="E97" s="348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537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14</v>
      </c>
      <c r="Y97" s="53">
        <f t="shared" si="6"/>
        <v>14</v>
      </c>
      <c r="Z97" s="39">
        <f t="shared" si="7"/>
        <v>0.25031999999999999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60.250400000000006</v>
      </c>
      <c r="BN97" s="78">
        <f t="shared" si="9"/>
        <v>60.250400000000006</v>
      </c>
      <c r="BO97" s="78">
        <f t="shared" si="10"/>
        <v>0.2</v>
      </c>
      <c r="BP97" s="78">
        <f t="shared" si="11"/>
        <v>0.2</v>
      </c>
    </row>
    <row r="98" spans="1:68" ht="27" customHeight="1" x14ac:dyDescent="0.25">
      <c r="A98" s="60" t="s">
        <v>168</v>
      </c>
      <c r="B98" s="60" t="s">
        <v>169</v>
      </c>
      <c r="C98" s="34">
        <v>4301135578</v>
      </c>
      <c r="D98" s="347">
        <v>4607111033444</v>
      </c>
      <c r="E98" s="348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3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70</v>
      </c>
      <c r="Y98" s="53">
        <f t="shared" si="6"/>
        <v>70</v>
      </c>
      <c r="Z98" s="39">
        <f t="shared" si="7"/>
        <v>1.2516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301.25200000000001</v>
      </c>
      <c r="BN98" s="78">
        <f t="shared" si="9"/>
        <v>301.25200000000001</v>
      </c>
      <c r="BO98" s="78">
        <f t="shared" si="10"/>
        <v>1</v>
      </c>
      <c r="BP98" s="78">
        <f t="shared" si="11"/>
        <v>1</v>
      </c>
    </row>
    <row r="99" spans="1:68" ht="27" hidden="1" customHeight="1" x14ac:dyDescent="0.25">
      <c r="A99" s="60" t="s">
        <v>170</v>
      </c>
      <c r="B99" s="60" t="s">
        <v>171</v>
      </c>
      <c r="C99" s="34">
        <v>4301135571</v>
      </c>
      <c r="D99" s="347">
        <v>4607111035028</v>
      </c>
      <c r="E99" s="348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523" t="s">
        <v>172</v>
      </c>
      <c r="Q99" s="337"/>
      <c r="R99" s="337"/>
      <c r="S99" s="337"/>
      <c r="T99" s="338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173</v>
      </c>
      <c r="B100" s="60" t="s">
        <v>174</v>
      </c>
      <c r="C100" s="34">
        <v>4301135285</v>
      </c>
      <c r="D100" s="347">
        <v>4607111036407</v>
      </c>
      <c r="E100" s="348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5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175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41"/>
      <c r="B101" s="342"/>
      <c r="C101" s="342"/>
      <c r="D101" s="342"/>
      <c r="E101" s="342"/>
      <c r="F101" s="342"/>
      <c r="G101" s="342"/>
      <c r="H101" s="342"/>
      <c r="I101" s="342"/>
      <c r="J101" s="342"/>
      <c r="K101" s="342"/>
      <c r="L101" s="342"/>
      <c r="M101" s="342"/>
      <c r="N101" s="342"/>
      <c r="O101" s="343"/>
      <c r="P101" s="349" t="s">
        <v>72</v>
      </c>
      <c r="Q101" s="350"/>
      <c r="R101" s="350"/>
      <c r="S101" s="350"/>
      <c r="T101" s="350"/>
      <c r="U101" s="350"/>
      <c r="V101" s="351"/>
      <c r="W101" s="40" t="s">
        <v>69</v>
      </c>
      <c r="X101" s="41">
        <f>IFERROR(SUM(X95:X100),"0")</f>
        <v>234</v>
      </c>
      <c r="Y101" s="41">
        <f>IFERROR(SUM(Y95:Y100),"0")</f>
        <v>234</v>
      </c>
      <c r="Z101" s="41">
        <f>IFERROR(IF(Z95="",0,Z95),"0")+IFERROR(IF(Z96="",0,Z96),"0")+IFERROR(IF(Z97="",0,Z97),"0")+IFERROR(IF(Z98="",0,Z98),"0")+IFERROR(IF(Z99="",0,Z99),"0")+IFERROR(IF(Z100="",0,Z100),"0")</f>
        <v>4.1839199999999996</v>
      </c>
      <c r="AA101" s="64"/>
      <c r="AB101" s="64"/>
      <c r="AC101" s="64"/>
    </row>
    <row r="102" spans="1:68" x14ac:dyDescent="0.2">
      <c r="A102" s="342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2"/>
      <c r="N102" s="342"/>
      <c r="O102" s="343"/>
      <c r="P102" s="349" t="s">
        <v>72</v>
      </c>
      <c r="Q102" s="350"/>
      <c r="R102" s="350"/>
      <c r="S102" s="350"/>
      <c r="T102" s="350"/>
      <c r="U102" s="350"/>
      <c r="V102" s="351"/>
      <c r="W102" s="40" t="s">
        <v>73</v>
      </c>
      <c r="X102" s="41">
        <f>IFERROR(SUMPRODUCT(X95:X100*H95:H100),"0")</f>
        <v>794.88</v>
      </c>
      <c r="Y102" s="41">
        <f>IFERROR(SUMPRODUCT(Y95:Y100*H95:H100),"0")</f>
        <v>794.88</v>
      </c>
      <c r="Z102" s="40"/>
      <c r="AA102" s="64"/>
      <c r="AB102" s="64"/>
      <c r="AC102" s="64"/>
    </row>
    <row r="103" spans="1:68" ht="16.5" hidden="1" customHeight="1" x14ac:dyDescent="0.25">
      <c r="A103" s="346" t="s">
        <v>176</v>
      </c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62"/>
      <c r="AB103" s="62"/>
      <c r="AC103" s="62"/>
    </row>
    <row r="104" spans="1:68" ht="14.25" hidden="1" customHeight="1" x14ac:dyDescent="0.25">
      <c r="A104" s="356" t="s">
        <v>126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42"/>
      <c r="Z104" s="342"/>
      <c r="AA104" s="63"/>
      <c r="AB104" s="63"/>
      <c r="AC104" s="63"/>
    </row>
    <row r="105" spans="1:68" ht="27" hidden="1" customHeight="1" x14ac:dyDescent="0.25">
      <c r="A105" s="60" t="s">
        <v>177</v>
      </c>
      <c r="B105" s="60" t="s">
        <v>178</v>
      </c>
      <c r="C105" s="34">
        <v>4301136042</v>
      </c>
      <c r="D105" s="347">
        <v>4607025784012</v>
      </c>
      <c r="E105" s="348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4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179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hidden="1" customHeight="1" x14ac:dyDescent="0.25">
      <c r="A106" s="60" t="s">
        <v>180</v>
      </c>
      <c r="B106" s="60" t="s">
        <v>181</v>
      </c>
      <c r="C106" s="34">
        <v>4301136077</v>
      </c>
      <c r="D106" s="347">
        <v>4607025784319</v>
      </c>
      <c r="E106" s="348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hidden="1" customHeight="1" x14ac:dyDescent="0.25">
      <c r="A107" s="60" t="s">
        <v>182</v>
      </c>
      <c r="B107" s="60" t="s">
        <v>183</v>
      </c>
      <c r="C107" s="34">
        <v>4301136039</v>
      </c>
      <c r="D107" s="347">
        <v>4607111035370</v>
      </c>
      <c r="E107" s="348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4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184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hidden="1" x14ac:dyDescent="0.2">
      <c r="A108" s="341"/>
      <c r="B108" s="342"/>
      <c r="C108" s="342"/>
      <c r="D108" s="342"/>
      <c r="E108" s="342"/>
      <c r="F108" s="342"/>
      <c r="G108" s="342"/>
      <c r="H108" s="342"/>
      <c r="I108" s="342"/>
      <c r="J108" s="342"/>
      <c r="K108" s="342"/>
      <c r="L108" s="342"/>
      <c r="M108" s="342"/>
      <c r="N108" s="342"/>
      <c r="O108" s="343"/>
      <c r="P108" s="349" t="s">
        <v>72</v>
      </c>
      <c r="Q108" s="350"/>
      <c r="R108" s="350"/>
      <c r="S108" s="350"/>
      <c r="T108" s="350"/>
      <c r="U108" s="350"/>
      <c r="V108" s="351"/>
      <c r="W108" s="40" t="s">
        <v>69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342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49" t="s">
        <v>72</v>
      </c>
      <c r="Q109" s="350"/>
      <c r="R109" s="350"/>
      <c r="S109" s="350"/>
      <c r="T109" s="350"/>
      <c r="U109" s="350"/>
      <c r="V109" s="351"/>
      <c r="W109" s="40" t="s">
        <v>73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hidden="1" customHeight="1" x14ac:dyDescent="0.25">
      <c r="A110" s="346" t="s">
        <v>185</v>
      </c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2"/>
      <c r="P110" s="342"/>
      <c r="Q110" s="342"/>
      <c r="R110" s="342"/>
      <c r="S110" s="342"/>
      <c r="T110" s="342"/>
      <c r="U110" s="342"/>
      <c r="V110" s="342"/>
      <c r="W110" s="342"/>
      <c r="X110" s="342"/>
      <c r="Y110" s="342"/>
      <c r="Z110" s="342"/>
      <c r="AA110" s="62"/>
      <c r="AB110" s="62"/>
      <c r="AC110" s="62"/>
    </row>
    <row r="111" spans="1:68" ht="14.25" hidden="1" customHeight="1" x14ac:dyDescent="0.25">
      <c r="A111" s="356" t="s">
        <v>63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63"/>
      <c r="AB111" s="63"/>
      <c r="AC111" s="63"/>
    </row>
    <row r="112" spans="1:68" ht="27" hidden="1" customHeight="1" x14ac:dyDescent="0.25">
      <c r="A112" s="60" t="s">
        <v>186</v>
      </c>
      <c r="B112" s="60" t="s">
        <v>187</v>
      </c>
      <c r="C112" s="34">
        <v>4301071074</v>
      </c>
      <c r="D112" s="347">
        <v>4620207491157</v>
      </c>
      <c r="E112" s="348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1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7">
        <v>4607111039262</v>
      </c>
      <c r="E113" s="348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5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7">
        <v>4607111039248</v>
      </c>
      <c r="E114" s="348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41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12</v>
      </c>
      <c r="Y114" s="53">
        <f t="shared" si="12"/>
        <v>12</v>
      </c>
      <c r="Z114" s="39">
        <f t="shared" si="13"/>
        <v>0.186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87.6</v>
      </c>
      <c r="BN114" s="78">
        <f t="shared" si="15"/>
        <v>87.6</v>
      </c>
      <c r="BO114" s="78">
        <f t="shared" si="16"/>
        <v>0.14285714285714285</v>
      </c>
      <c r="BP114" s="78">
        <f t="shared" si="17"/>
        <v>0.14285714285714285</v>
      </c>
    </row>
    <row r="115" spans="1:68" ht="27" hidden="1" customHeight="1" x14ac:dyDescent="0.25">
      <c r="A115" s="60" t="s">
        <v>193</v>
      </c>
      <c r="B115" s="60" t="s">
        <v>194</v>
      </c>
      <c r="C115" s="34">
        <v>4301070976</v>
      </c>
      <c r="D115" s="347">
        <v>4607111034144</v>
      </c>
      <c r="E115" s="348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7">
        <v>4607111039293</v>
      </c>
      <c r="E116" s="348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5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24</v>
      </c>
      <c r="Y116" s="53">
        <f t="shared" si="12"/>
        <v>24</v>
      </c>
      <c r="Z116" s="39">
        <f t="shared" si="13"/>
        <v>0.372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161.2704</v>
      </c>
      <c r="BN116" s="78">
        <f t="shared" si="15"/>
        <v>161.2704</v>
      </c>
      <c r="BO116" s="78">
        <f t="shared" si="16"/>
        <v>0.2857142857142857</v>
      </c>
      <c r="BP116" s="78">
        <f t="shared" si="17"/>
        <v>0.2857142857142857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7">
        <v>4607111039279</v>
      </c>
      <c r="E117" s="348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5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60</v>
      </c>
      <c r="Y117" s="53">
        <f t="shared" si="12"/>
        <v>60</v>
      </c>
      <c r="Z117" s="39">
        <f t="shared" si="13"/>
        <v>0.92999999999999994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438</v>
      </c>
      <c r="BN117" s="78">
        <f t="shared" si="15"/>
        <v>438</v>
      </c>
      <c r="BO117" s="78">
        <f t="shared" si="16"/>
        <v>0.7142857142857143</v>
      </c>
      <c r="BP117" s="78">
        <f t="shared" si="17"/>
        <v>0.7142857142857143</v>
      </c>
    </row>
    <row r="118" spans="1:68" x14ac:dyDescent="0.2">
      <c r="A118" s="341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42"/>
      <c r="N118" s="342"/>
      <c r="O118" s="343"/>
      <c r="P118" s="349" t="s">
        <v>72</v>
      </c>
      <c r="Q118" s="350"/>
      <c r="R118" s="350"/>
      <c r="S118" s="350"/>
      <c r="T118" s="350"/>
      <c r="U118" s="350"/>
      <c r="V118" s="351"/>
      <c r="W118" s="40" t="s">
        <v>69</v>
      </c>
      <c r="X118" s="41">
        <f>IFERROR(SUM(X112:X117),"0")</f>
        <v>108</v>
      </c>
      <c r="Y118" s="41">
        <f>IFERROR(SUM(Y112:Y117),"0")</f>
        <v>108</v>
      </c>
      <c r="Z118" s="41">
        <f>IFERROR(IF(Z112="",0,Z112),"0")+IFERROR(IF(Z113="",0,Z113),"0")+IFERROR(IF(Z114="",0,Z114),"0")+IFERROR(IF(Z115="",0,Z115),"0")+IFERROR(IF(Z116="",0,Z116),"0")+IFERROR(IF(Z117="",0,Z117),"0")</f>
        <v>1.6739999999999999</v>
      </c>
      <c r="AA118" s="64"/>
      <c r="AB118" s="64"/>
      <c r="AC118" s="64"/>
    </row>
    <row r="119" spans="1:68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3"/>
      <c r="P119" s="349" t="s">
        <v>72</v>
      </c>
      <c r="Q119" s="350"/>
      <c r="R119" s="350"/>
      <c r="S119" s="350"/>
      <c r="T119" s="350"/>
      <c r="U119" s="350"/>
      <c r="V119" s="351"/>
      <c r="W119" s="40" t="s">
        <v>73</v>
      </c>
      <c r="X119" s="41">
        <f>IFERROR(SUMPRODUCT(X112:X117*H112:H117),"0")</f>
        <v>734.40000000000009</v>
      </c>
      <c r="Y119" s="41">
        <f>IFERROR(SUMPRODUCT(Y112:Y117*H112:H117),"0")</f>
        <v>734.40000000000009</v>
      </c>
      <c r="Z119" s="40"/>
      <c r="AA119" s="64"/>
      <c r="AB119" s="64"/>
      <c r="AC119" s="64"/>
    </row>
    <row r="120" spans="1:68" ht="14.25" hidden="1" customHeight="1" x14ac:dyDescent="0.25">
      <c r="A120" s="356" t="s">
        <v>132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42"/>
      <c r="Z120" s="342"/>
      <c r="AA120" s="63"/>
      <c r="AB120" s="63"/>
      <c r="AC120" s="63"/>
    </row>
    <row r="121" spans="1:68" ht="27" hidden="1" customHeight="1" x14ac:dyDescent="0.25">
      <c r="A121" s="60" t="s">
        <v>199</v>
      </c>
      <c r="B121" s="60" t="s">
        <v>200</v>
      </c>
      <c r="C121" s="34">
        <v>4301135670</v>
      </c>
      <c r="D121" s="347">
        <v>4620207490983</v>
      </c>
      <c r="E121" s="348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40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hidden="1" x14ac:dyDescent="0.2">
      <c r="A122" s="341"/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3"/>
      <c r="P122" s="349" t="s">
        <v>72</v>
      </c>
      <c r="Q122" s="350"/>
      <c r="R122" s="350"/>
      <c r="S122" s="350"/>
      <c r="T122" s="350"/>
      <c r="U122" s="350"/>
      <c r="V122" s="351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hidden="1" x14ac:dyDescent="0.2">
      <c r="A123" s="342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2"/>
      <c r="N123" s="342"/>
      <c r="O123" s="343"/>
      <c r="P123" s="349" t="s">
        <v>72</v>
      </c>
      <c r="Q123" s="350"/>
      <c r="R123" s="350"/>
      <c r="S123" s="350"/>
      <c r="T123" s="350"/>
      <c r="U123" s="350"/>
      <c r="V123" s="351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hidden="1" customHeight="1" x14ac:dyDescent="0.25">
      <c r="A124" s="346" t="s">
        <v>202</v>
      </c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2"/>
      <c r="P124" s="342"/>
      <c r="Q124" s="342"/>
      <c r="R124" s="342"/>
      <c r="S124" s="342"/>
      <c r="T124" s="342"/>
      <c r="U124" s="342"/>
      <c r="V124" s="342"/>
      <c r="W124" s="342"/>
      <c r="X124" s="342"/>
      <c r="Y124" s="342"/>
      <c r="Z124" s="342"/>
      <c r="AA124" s="62"/>
      <c r="AB124" s="62"/>
      <c r="AC124" s="62"/>
    </row>
    <row r="125" spans="1:68" ht="14.25" hidden="1" customHeight="1" x14ac:dyDescent="0.25">
      <c r="A125" s="356" t="s">
        <v>132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63"/>
      <c r="AB125" s="63"/>
      <c r="AC125" s="63"/>
    </row>
    <row r="126" spans="1:68" ht="27" customHeight="1" x14ac:dyDescent="0.25">
      <c r="A126" s="60" t="s">
        <v>203</v>
      </c>
      <c r="B126" s="60" t="s">
        <v>204</v>
      </c>
      <c r="C126" s="34">
        <v>4301135533</v>
      </c>
      <c r="D126" s="347">
        <v>4607111034014</v>
      </c>
      <c r="E126" s="348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36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28</v>
      </c>
      <c r="Y126" s="53">
        <f>IFERROR(IF(X126="","",X126),"")</f>
        <v>28</v>
      </c>
      <c r="Z126" s="39">
        <f>IFERROR(IF(X126="","",X126*0.01788),"")</f>
        <v>0.50063999999999997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103.70079999999999</v>
      </c>
      <c r="BN126" s="78">
        <f>IFERROR(Y126*I126,"0")</f>
        <v>103.70079999999999</v>
      </c>
      <c r="BO126" s="78">
        <f>IFERROR(X126/J126,"0")</f>
        <v>0.4</v>
      </c>
      <c r="BP126" s="78">
        <f>IFERROR(Y126/J126,"0")</f>
        <v>0.4</v>
      </c>
    </row>
    <row r="127" spans="1:68" ht="27" customHeight="1" x14ac:dyDescent="0.25">
      <c r="A127" s="60" t="s">
        <v>206</v>
      </c>
      <c r="B127" s="60" t="s">
        <v>207</v>
      </c>
      <c r="C127" s="34">
        <v>4301135532</v>
      </c>
      <c r="D127" s="347">
        <v>4607111033994</v>
      </c>
      <c r="E127" s="348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40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42</v>
      </c>
      <c r="Y127" s="53">
        <f>IFERROR(IF(X127="","",X127),"")</f>
        <v>42</v>
      </c>
      <c r="Z127" s="39">
        <f>IFERROR(IF(X127="","",X127*0.01788),"")</f>
        <v>0.75095999999999996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155.55119999999999</v>
      </c>
      <c r="BN127" s="78">
        <f>IFERROR(Y127*I127,"0")</f>
        <v>155.55119999999999</v>
      </c>
      <c r="BO127" s="78">
        <f>IFERROR(X127/J127,"0")</f>
        <v>0.6</v>
      </c>
      <c r="BP127" s="78">
        <f>IFERROR(Y127/J127,"0")</f>
        <v>0.6</v>
      </c>
    </row>
    <row r="128" spans="1:68" x14ac:dyDescent="0.2">
      <c r="A128" s="341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3"/>
      <c r="P128" s="349" t="s">
        <v>72</v>
      </c>
      <c r="Q128" s="350"/>
      <c r="R128" s="350"/>
      <c r="S128" s="350"/>
      <c r="T128" s="350"/>
      <c r="U128" s="350"/>
      <c r="V128" s="351"/>
      <c r="W128" s="40" t="s">
        <v>69</v>
      </c>
      <c r="X128" s="41">
        <f>IFERROR(SUM(X126:X127),"0")</f>
        <v>70</v>
      </c>
      <c r="Y128" s="41">
        <f>IFERROR(SUM(Y126:Y127),"0")</f>
        <v>70</v>
      </c>
      <c r="Z128" s="41">
        <f>IFERROR(IF(Z126="",0,Z126),"0")+IFERROR(IF(Z127="",0,Z127),"0")</f>
        <v>1.2515999999999998</v>
      </c>
      <c r="AA128" s="64"/>
      <c r="AB128" s="64"/>
      <c r="AC128" s="64"/>
    </row>
    <row r="129" spans="1:68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3"/>
      <c r="P129" s="349" t="s">
        <v>72</v>
      </c>
      <c r="Q129" s="350"/>
      <c r="R129" s="350"/>
      <c r="S129" s="350"/>
      <c r="T129" s="350"/>
      <c r="U129" s="350"/>
      <c r="V129" s="351"/>
      <c r="W129" s="40" t="s">
        <v>73</v>
      </c>
      <c r="X129" s="41">
        <f>IFERROR(SUMPRODUCT(X126:X127*H126:H127),"0")</f>
        <v>210</v>
      </c>
      <c r="Y129" s="41">
        <f>IFERROR(SUMPRODUCT(Y126:Y127*H126:H127),"0")</f>
        <v>210</v>
      </c>
      <c r="Z129" s="40"/>
      <c r="AA129" s="64"/>
      <c r="AB129" s="64"/>
      <c r="AC129" s="64"/>
    </row>
    <row r="130" spans="1:68" ht="16.5" hidden="1" customHeight="1" x14ac:dyDescent="0.25">
      <c r="A130" s="346" t="s">
        <v>208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42"/>
      <c r="Z130" s="342"/>
      <c r="AA130" s="62"/>
      <c r="AB130" s="62"/>
      <c r="AC130" s="62"/>
    </row>
    <row r="131" spans="1:68" ht="14.25" hidden="1" customHeight="1" x14ac:dyDescent="0.25">
      <c r="A131" s="356" t="s">
        <v>132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63"/>
      <c r="AB131" s="63"/>
      <c r="AC131" s="63"/>
    </row>
    <row r="132" spans="1:68" ht="27" hidden="1" customHeight="1" x14ac:dyDescent="0.25">
      <c r="A132" s="60" t="s">
        <v>209</v>
      </c>
      <c r="B132" s="60" t="s">
        <v>210</v>
      </c>
      <c r="C132" s="34">
        <v>4301135311</v>
      </c>
      <c r="D132" s="347">
        <v>4607111039095</v>
      </c>
      <c r="E132" s="348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9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212</v>
      </c>
      <c r="B133" s="60" t="s">
        <v>213</v>
      </c>
      <c r="C133" s="34">
        <v>4301135534</v>
      </c>
      <c r="D133" s="347">
        <v>4607111034199</v>
      </c>
      <c r="E133" s="348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40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70</v>
      </c>
      <c r="Y133" s="53">
        <f>IFERROR(IF(X133="","",X133),"")</f>
        <v>70</v>
      </c>
      <c r="Z133" s="39">
        <f>IFERROR(IF(X133="","",X133*0.01788),"")</f>
        <v>1.2516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259.25200000000001</v>
      </c>
      <c r="BN133" s="78">
        <f>IFERROR(Y133*I133,"0")</f>
        <v>259.25200000000001</v>
      </c>
      <c r="BO133" s="78">
        <f>IFERROR(X133/J133,"0")</f>
        <v>1</v>
      </c>
      <c r="BP133" s="78">
        <f>IFERROR(Y133/J133,"0")</f>
        <v>1</v>
      </c>
    </row>
    <row r="134" spans="1:68" x14ac:dyDescent="0.2">
      <c r="A134" s="341"/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3"/>
      <c r="P134" s="349" t="s">
        <v>72</v>
      </c>
      <c r="Q134" s="350"/>
      <c r="R134" s="350"/>
      <c r="S134" s="350"/>
      <c r="T134" s="350"/>
      <c r="U134" s="350"/>
      <c r="V134" s="351"/>
      <c r="W134" s="40" t="s">
        <v>69</v>
      </c>
      <c r="X134" s="41">
        <f>IFERROR(SUM(X132:X133),"0")</f>
        <v>70</v>
      </c>
      <c r="Y134" s="41">
        <f>IFERROR(SUM(Y132:Y133),"0")</f>
        <v>70</v>
      </c>
      <c r="Z134" s="41">
        <f>IFERROR(IF(Z132="",0,Z132),"0")+IFERROR(IF(Z133="",0,Z133),"0")</f>
        <v>1.2516</v>
      </c>
      <c r="AA134" s="64"/>
      <c r="AB134" s="64"/>
      <c r="AC134" s="64"/>
    </row>
    <row r="135" spans="1:68" x14ac:dyDescent="0.2">
      <c r="A135" s="342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42"/>
      <c r="N135" s="342"/>
      <c r="O135" s="343"/>
      <c r="P135" s="349" t="s">
        <v>72</v>
      </c>
      <c r="Q135" s="350"/>
      <c r="R135" s="350"/>
      <c r="S135" s="350"/>
      <c r="T135" s="350"/>
      <c r="U135" s="350"/>
      <c r="V135" s="351"/>
      <c r="W135" s="40" t="s">
        <v>73</v>
      </c>
      <c r="X135" s="41">
        <f>IFERROR(SUMPRODUCT(X132:X133*H132:H133),"0")</f>
        <v>210</v>
      </c>
      <c r="Y135" s="41">
        <f>IFERROR(SUMPRODUCT(Y132:Y133*H132:H133),"0")</f>
        <v>210</v>
      </c>
      <c r="Z135" s="40"/>
      <c r="AA135" s="64"/>
      <c r="AB135" s="64"/>
      <c r="AC135" s="64"/>
    </row>
    <row r="136" spans="1:68" ht="16.5" hidden="1" customHeight="1" x14ac:dyDescent="0.25">
      <c r="A136" s="346" t="s">
        <v>215</v>
      </c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2"/>
      <c r="P136" s="342"/>
      <c r="Q136" s="342"/>
      <c r="R136" s="342"/>
      <c r="S136" s="342"/>
      <c r="T136" s="342"/>
      <c r="U136" s="342"/>
      <c r="V136" s="342"/>
      <c r="W136" s="342"/>
      <c r="X136" s="342"/>
      <c r="Y136" s="342"/>
      <c r="Z136" s="342"/>
      <c r="AA136" s="62"/>
      <c r="AB136" s="62"/>
      <c r="AC136" s="62"/>
    </row>
    <row r="137" spans="1:68" ht="14.25" hidden="1" customHeight="1" x14ac:dyDescent="0.25">
      <c r="A137" s="356" t="s">
        <v>132</v>
      </c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63"/>
      <c r="AB137" s="63"/>
      <c r="AC137" s="63"/>
    </row>
    <row r="138" spans="1:68" ht="27" customHeight="1" x14ac:dyDescent="0.25">
      <c r="A138" s="60" t="s">
        <v>216</v>
      </c>
      <c r="B138" s="60" t="s">
        <v>217</v>
      </c>
      <c r="C138" s="34">
        <v>4301135275</v>
      </c>
      <c r="D138" s="347">
        <v>4607111034380</v>
      </c>
      <c r="E138" s="348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70</v>
      </c>
      <c r="Y138" s="53">
        <f>IFERROR(IF(X138="","",X138),"")</f>
        <v>70</v>
      </c>
      <c r="Z138" s="39">
        <f>IFERROR(IF(X138="","",X138*0.01788),"")</f>
        <v>1.2516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229.6</v>
      </c>
      <c r="BN138" s="78">
        <f>IFERROR(Y138*I138,"0")</f>
        <v>229.6</v>
      </c>
      <c r="BO138" s="78">
        <f>IFERROR(X138/J138,"0")</f>
        <v>1</v>
      </c>
      <c r="BP138" s="78">
        <f>IFERROR(Y138/J138,"0")</f>
        <v>1</v>
      </c>
    </row>
    <row r="139" spans="1:68" ht="27" customHeight="1" x14ac:dyDescent="0.25">
      <c r="A139" s="60" t="s">
        <v>219</v>
      </c>
      <c r="B139" s="60" t="s">
        <v>220</v>
      </c>
      <c r="C139" s="34">
        <v>4301135277</v>
      </c>
      <c r="D139" s="347">
        <v>4607111034397</v>
      </c>
      <c r="E139" s="348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1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42</v>
      </c>
      <c r="Y139" s="53">
        <f>IFERROR(IF(X139="","",X139),"")</f>
        <v>42</v>
      </c>
      <c r="Z139" s="39">
        <f>IFERROR(IF(X139="","",X139*0.01788),"")</f>
        <v>0.75095999999999996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137.76</v>
      </c>
      <c r="BN139" s="78">
        <f>IFERROR(Y139*I139,"0")</f>
        <v>137.76</v>
      </c>
      <c r="BO139" s="78">
        <f>IFERROR(X139/J139,"0")</f>
        <v>0.6</v>
      </c>
      <c r="BP139" s="78">
        <f>IFERROR(Y139/J139,"0")</f>
        <v>0.6</v>
      </c>
    </row>
    <row r="140" spans="1:68" x14ac:dyDescent="0.2">
      <c r="A140" s="341"/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3"/>
      <c r="P140" s="349" t="s">
        <v>72</v>
      </c>
      <c r="Q140" s="350"/>
      <c r="R140" s="350"/>
      <c r="S140" s="350"/>
      <c r="T140" s="350"/>
      <c r="U140" s="350"/>
      <c r="V140" s="351"/>
      <c r="W140" s="40" t="s">
        <v>69</v>
      </c>
      <c r="X140" s="41">
        <f>IFERROR(SUM(X138:X139),"0")</f>
        <v>112</v>
      </c>
      <c r="Y140" s="41">
        <f>IFERROR(SUM(Y138:Y139),"0")</f>
        <v>112</v>
      </c>
      <c r="Z140" s="41">
        <f>IFERROR(IF(Z138="",0,Z138),"0")+IFERROR(IF(Z139="",0,Z139),"0")</f>
        <v>2.0025599999999999</v>
      </c>
      <c r="AA140" s="64"/>
      <c r="AB140" s="64"/>
      <c r="AC140" s="64"/>
    </row>
    <row r="141" spans="1:68" x14ac:dyDescent="0.2">
      <c r="A141" s="342"/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3"/>
      <c r="P141" s="349" t="s">
        <v>72</v>
      </c>
      <c r="Q141" s="350"/>
      <c r="R141" s="350"/>
      <c r="S141" s="350"/>
      <c r="T141" s="350"/>
      <c r="U141" s="350"/>
      <c r="V141" s="351"/>
      <c r="W141" s="40" t="s">
        <v>73</v>
      </c>
      <c r="X141" s="41">
        <f>IFERROR(SUMPRODUCT(X138:X139*H138:H139),"0")</f>
        <v>336</v>
      </c>
      <c r="Y141" s="41">
        <f>IFERROR(SUMPRODUCT(Y138:Y139*H138:H139),"0")</f>
        <v>336</v>
      </c>
      <c r="Z141" s="40"/>
      <c r="AA141" s="64"/>
      <c r="AB141" s="64"/>
      <c r="AC141" s="64"/>
    </row>
    <row r="142" spans="1:68" ht="16.5" hidden="1" customHeight="1" x14ac:dyDescent="0.25">
      <c r="A142" s="346" t="s">
        <v>221</v>
      </c>
      <c r="B142" s="342"/>
      <c r="C142" s="342"/>
      <c r="D142" s="342"/>
      <c r="E142" s="342"/>
      <c r="F142" s="342"/>
      <c r="G142" s="342"/>
      <c r="H142" s="342"/>
      <c r="I142" s="342"/>
      <c r="J142" s="342"/>
      <c r="K142" s="342"/>
      <c r="L142" s="342"/>
      <c r="M142" s="342"/>
      <c r="N142" s="342"/>
      <c r="O142" s="342"/>
      <c r="P142" s="342"/>
      <c r="Q142" s="342"/>
      <c r="R142" s="342"/>
      <c r="S142" s="342"/>
      <c r="T142" s="342"/>
      <c r="U142" s="342"/>
      <c r="V142" s="342"/>
      <c r="W142" s="342"/>
      <c r="X142" s="342"/>
      <c r="Y142" s="342"/>
      <c r="Z142" s="342"/>
      <c r="AA142" s="62"/>
      <c r="AB142" s="62"/>
      <c r="AC142" s="62"/>
    </row>
    <row r="143" spans="1:68" ht="14.25" hidden="1" customHeight="1" x14ac:dyDescent="0.25">
      <c r="A143" s="356" t="s">
        <v>132</v>
      </c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2"/>
      <c r="P143" s="342"/>
      <c r="Q143" s="342"/>
      <c r="R143" s="342"/>
      <c r="S143" s="342"/>
      <c r="T143" s="342"/>
      <c r="U143" s="342"/>
      <c r="V143" s="342"/>
      <c r="W143" s="342"/>
      <c r="X143" s="342"/>
      <c r="Y143" s="342"/>
      <c r="Z143" s="342"/>
      <c r="AA143" s="63"/>
      <c r="AB143" s="63"/>
      <c r="AC143" s="63"/>
    </row>
    <row r="144" spans="1:68" ht="27" customHeight="1" x14ac:dyDescent="0.25">
      <c r="A144" s="60" t="s">
        <v>222</v>
      </c>
      <c r="B144" s="60" t="s">
        <v>223</v>
      </c>
      <c r="C144" s="34">
        <v>4301135570</v>
      </c>
      <c r="D144" s="347">
        <v>4607111035806</v>
      </c>
      <c r="E144" s="348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53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42</v>
      </c>
      <c r="Y144" s="53">
        <f>IFERROR(IF(X144="","",X144),"")</f>
        <v>42</v>
      </c>
      <c r="Z144" s="39">
        <f>IFERROR(IF(X144="","",X144*0.01788),"")</f>
        <v>0.75095999999999996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155.55119999999999</v>
      </c>
      <c r="BN144" s="78">
        <f>IFERROR(Y144*I144,"0")</f>
        <v>155.55119999999999</v>
      </c>
      <c r="BO144" s="78">
        <f>IFERROR(X144/J144,"0")</f>
        <v>0.6</v>
      </c>
      <c r="BP144" s="78">
        <f>IFERROR(Y144/J144,"0")</f>
        <v>0.6</v>
      </c>
    </row>
    <row r="145" spans="1:68" x14ac:dyDescent="0.2">
      <c r="A145" s="341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3"/>
      <c r="P145" s="349" t="s">
        <v>72</v>
      </c>
      <c r="Q145" s="350"/>
      <c r="R145" s="350"/>
      <c r="S145" s="350"/>
      <c r="T145" s="350"/>
      <c r="U145" s="350"/>
      <c r="V145" s="351"/>
      <c r="W145" s="40" t="s">
        <v>69</v>
      </c>
      <c r="X145" s="41">
        <f>IFERROR(SUM(X144:X144),"0")</f>
        <v>42</v>
      </c>
      <c r="Y145" s="41">
        <f>IFERROR(SUM(Y144:Y144),"0")</f>
        <v>42</v>
      </c>
      <c r="Z145" s="41">
        <f>IFERROR(IF(Z144="",0,Z144),"0")</f>
        <v>0.75095999999999996</v>
      </c>
      <c r="AA145" s="64"/>
      <c r="AB145" s="64"/>
      <c r="AC145" s="64"/>
    </row>
    <row r="146" spans="1:68" x14ac:dyDescent="0.2">
      <c r="A146" s="342"/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3"/>
      <c r="P146" s="349" t="s">
        <v>72</v>
      </c>
      <c r="Q146" s="350"/>
      <c r="R146" s="350"/>
      <c r="S146" s="350"/>
      <c r="T146" s="350"/>
      <c r="U146" s="350"/>
      <c r="V146" s="351"/>
      <c r="W146" s="40" t="s">
        <v>73</v>
      </c>
      <c r="X146" s="41">
        <f>IFERROR(SUMPRODUCT(X144:X144*H144:H144),"0")</f>
        <v>126</v>
      </c>
      <c r="Y146" s="41">
        <f>IFERROR(SUMPRODUCT(Y144:Y144*H144:H144),"0")</f>
        <v>126</v>
      </c>
      <c r="Z146" s="40"/>
      <c r="AA146" s="64"/>
      <c r="AB146" s="64"/>
      <c r="AC146" s="64"/>
    </row>
    <row r="147" spans="1:68" ht="16.5" hidden="1" customHeight="1" x14ac:dyDescent="0.25">
      <c r="A147" s="346" t="s">
        <v>225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42"/>
      <c r="Z147" s="342"/>
      <c r="AA147" s="62"/>
      <c r="AB147" s="62"/>
      <c r="AC147" s="62"/>
    </row>
    <row r="148" spans="1:68" ht="14.25" hidden="1" customHeight="1" x14ac:dyDescent="0.25">
      <c r="A148" s="356" t="s">
        <v>132</v>
      </c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2"/>
      <c r="P148" s="342"/>
      <c r="Q148" s="342"/>
      <c r="R148" s="342"/>
      <c r="S148" s="342"/>
      <c r="T148" s="342"/>
      <c r="U148" s="342"/>
      <c r="V148" s="342"/>
      <c r="W148" s="342"/>
      <c r="X148" s="342"/>
      <c r="Y148" s="342"/>
      <c r="Z148" s="342"/>
      <c r="AA148" s="63"/>
      <c r="AB148" s="63"/>
      <c r="AC148" s="63"/>
    </row>
    <row r="149" spans="1:68" ht="16.5" hidden="1" customHeight="1" x14ac:dyDescent="0.25">
      <c r="A149" s="60" t="s">
        <v>226</v>
      </c>
      <c r="B149" s="60" t="s">
        <v>227</v>
      </c>
      <c r="C149" s="34">
        <v>4301135596</v>
      </c>
      <c r="D149" s="347">
        <v>4607111039613</v>
      </c>
      <c r="E149" s="348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37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41"/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3"/>
      <c r="P150" s="349" t="s">
        <v>72</v>
      </c>
      <c r="Q150" s="350"/>
      <c r="R150" s="350"/>
      <c r="S150" s="350"/>
      <c r="T150" s="350"/>
      <c r="U150" s="350"/>
      <c r="V150" s="351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2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3"/>
      <c r="P151" s="349" t="s">
        <v>72</v>
      </c>
      <c r="Q151" s="350"/>
      <c r="R151" s="350"/>
      <c r="S151" s="350"/>
      <c r="T151" s="350"/>
      <c r="U151" s="350"/>
      <c r="V151" s="351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46" t="s">
        <v>228</v>
      </c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2"/>
      <c r="N152" s="342"/>
      <c r="O152" s="342"/>
      <c r="P152" s="342"/>
      <c r="Q152" s="342"/>
      <c r="R152" s="342"/>
      <c r="S152" s="342"/>
      <c r="T152" s="342"/>
      <c r="U152" s="342"/>
      <c r="V152" s="342"/>
      <c r="W152" s="342"/>
      <c r="X152" s="342"/>
      <c r="Y152" s="342"/>
      <c r="Z152" s="342"/>
      <c r="AA152" s="62"/>
      <c r="AB152" s="62"/>
      <c r="AC152" s="62"/>
    </row>
    <row r="153" spans="1:68" ht="14.25" hidden="1" customHeight="1" x14ac:dyDescent="0.25">
      <c r="A153" s="356" t="s">
        <v>229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42"/>
      <c r="Z153" s="342"/>
      <c r="AA153" s="63"/>
      <c r="AB153" s="63"/>
      <c r="AC153" s="63"/>
    </row>
    <row r="154" spans="1:68" ht="27" hidden="1" customHeight="1" x14ac:dyDescent="0.25">
      <c r="A154" s="60" t="s">
        <v>230</v>
      </c>
      <c r="B154" s="60" t="s">
        <v>231</v>
      </c>
      <c r="C154" s="34">
        <v>4301071054</v>
      </c>
      <c r="D154" s="347">
        <v>4607111035639</v>
      </c>
      <c r="E154" s="348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8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234</v>
      </c>
      <c r="B155" s="60" t="s">
        <v>235</v>
      </c>
      <c r="C155" s="34">
        <v>4301135540</v>
      </c>
      <c r="D155" s="347">
        <v>4607111035646</v>
      </c>
      <c r="E155" s="348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232</v>
      </c>
      <c r="L155" s="35" t="s">
        <v>67</v>
      </c>
      <c r="M155" s="36" t="s">
        <v>68</v>
      </c>
      <c r="N155" s="36"/>
      <c r="O155" s="35">
        <v>180</v>
      </c>
      <c r="P155" s="5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233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41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3"/>
      <c r="P156" s="349" t="s">
        <v>72</v>
      </c>
      <c r="Q156" s="350"/>
      <c r="R156" s="350"/>
      <c r="S156" s="350"/>
      <c r="T156" s="350"/>
      <c r="U156" s="350"/>
      <c r="V156" s="351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2"/>
      <c r="N157" s="342"/>
      <c r="O157" s="343"/>
      <c r="P157" s="349" t="s">
        <v>72</v>
      </c>
      <c r="Q157" s="350"/>
      <c r="R157" s="350"/>
      <c r="S157" s="350"/>
      <c r="T157" s="350"/>
      <c r="U157" s="350"/>
      <c r="V157" s="351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46" t="s">
        <v>236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42"/>
      <c r="Z158" s="342"/>
      <c r="AA158" s="62"/>
      <c r="AB158" s="62"/>
      <c r="AC158" s="62"/>
    </row>
    <row r="159" spans="1:68" ht="14.25" hidden="1" customHeight="1" x14ac:dyDescent="0.25">
      <c r="A159" s="356" t="s">
        <v>132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63"/>
      <c r="AB159" s="63"/>
      <c r="AC159" s="63"/>
    </row>
    <row r="160" spans="1:68" ht="27" customHeight="1" x14ac:dyDescent="0.25">
      <c r="A160" s="60" t="s">
        <v>237</v>
      </c>
      <c r="B160" s="60" t="s">
        <v>238</v>
      </c>
      <c r="C160" s="34">
        <v>4301135573</v>
      </c>
      <c r="D160" s="347">
        <v>4607111036568</v>
      </c>
      <c r="E160" s="348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53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28</v>
      </c>
      <c r="Y160" s="53">
        <f>IFERROR(IF(X160="","",X160),"")</f>
        <v>28</v>
      </c>
      <c r="Z160" s="39">
        <f>IFERROR(IF(X160="","",X160*0.00941),"")</f>
        <v>0.26347999999999999</v>
      </c>
      <c r="AA160" s="65"/>
      <c r="AB160" s="66"/>
      <c r="AC160" s="192" t="s">
        <v>239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58.850399999999993</v>
      </c>
      <c r="BN160" s="78">
        <f>IFERROR(Y160*I160,"0")</f>
        <v>58.850399999999993</v>
      </c>
      <c r="BO160" s="78">
        <f>IFERROR(X160/J160,"0")</f>
        <v>0.2</v>
      </c>
      <c r="BP160" s="78">
        <f>IFERROR(Y160/J160,"0")</f>
        <v>0.2</v>
      </c>
    </row>
    <row r="161" spans="1:68" x14ac:dyDescent="0.2">
      <c r="A161" s="341"/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3"/>
      <c r="P161" s="349" t="s">
        <v>72</v>
      </c>
      <c r="Q161" s="350"/>
      <c r="R161" s="350"/>
      <c r="S161" s="350"/>
      <c r="T161" s="350"/>
      <c r="U161" s="350"/>
      <c r="V161" s="351"/>
      <c r="W161" s="40" t="s">
        <v>69</v>
      </c>
      <c r="X161" s="41">
        <f>IFERROR(SUM(X160:X160),"0")</f>
        <v>28</v>
      </c>
      <c r="Y161" s="41">
        <f>IFERROR(SUM(Y160:Y160),"0")</f>
        <v>28</v>
      </c>
      <c r="Z161" s="41">
        <f>IFERROR(IF(Z160="",0,Z160),"0")</f>
        <v>0.26347999999999999</v>
      </c>
      <c r="AA161" s="64"/>
      <c r="AB161" s="64"/>
      <c r="AC161" s="64"/>
    </row>
    <row r="162" spans="1:68" x14ac:dyDescent="0.2">
      <c r="A162" s="342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2"/>
      <c r="O162" s="343"/>
      <c r="P162" s="349" t="s">
        <v>72</v>
      </c>
      <c r="Q162" s="350"/>
      <c r="R162" s="350"/>
      <c r="S162" s="350"/>
      <c r="T162" s="350"/>
      <c r="U162" s="350"/>
      <c r="V162" s="351"/>
      <c r="W162" s="40" t="s">
        <v>73</v>
      </c>
      <c r="X162" s="41">
        <f>IFERROR(SUMPRODUCT(X160:X160*H160:H160),"0")</f>
        <v>47.04</v>
      </c>
      <c r="Y162" s="41">
        <f>IFERROR(SUMPRODUCT(Y160:Y160*H160:H160),"0")</f>
        <v>47.04</v>
      </c>
      <c r="Z162" s="40"/>
      <c r="AA162" s="64"/>
      <c r="AB162" s="64"/>
      <c r="AC162" s="64"/>
    </row>
    <row r="163" spans="1:68" ht="27.75" hidden="1" customHeight="1" x14ac:dyDescent="0.2">
      <c r="A163" s="353" t="s">
        <v>240</v>
      </c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354"/>
      <c r="Y163" s="354"/>
      <c r="Z163" s="354"/>
      <c r="AA163" s="52"/>
      <c r="AB163" s="52"/>
      <c r="AC163" s="52"/>
    </row>
    <row r="164" spans="1:68" ht="16.5" hidden="1" customHeight="1" x14ac:dyDescent="0.25">
      <c r="A164" s="346" t="s">
        <v>241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42"/>
      <c r="Z164" s="342"/>
      <c r="AA164" s="62"/>
      <c r="AB164" s="62"/>
      <c r="AC164" s="62"/>
    </row>
    <row r="165" spans="1:68" ht="14.25" hidden="1" customHeight="1" x14ac:dyDescent="0.25">
      <c r="A165" s="356" t="s">
        <v>132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63"/>
      <c r="AB165" s="63"/>
      <c r="AC165" s="63"/>
    </row>
    <row r="166" spans="1:68" ht="27" hidden="1" customHeight="1" x14ac:dyDescent="0.25">
      <c r="A166" s="60" t="s">
        <v>242</v>
      </c>
      <c r="B166" s="60" t="s">
        <v>243</v>
      </c>
      <c r="C166" s="34">
        <v>4301135317</v>
      </c>
      <c r="D166" s="347">
        <v>4607111039057</v>
      </c>
      <c r="E166" s="348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520" t="s">
        <v>244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211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41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3"/>
      <c r="P167" s="349" t="s">
        <v>72</v>
      </c>
      <c r="Q167" s="350"/>
      <c r="R167" s="350"/>
      <c r="S167" s="350"/>
      <c r="T167" s="350"/>
      <c r="U167" s="350"/>
      <c r="V167" s="351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43"/>
      <c r="P168" s="349" t="s">
        <v>72</v>
      </c>
      <c r="Q168" s="350"/>
      <c r="R168" s="350"/>
      <c r="S168" s="350"/>
      <c r="T168" s="350"/>
      <c r="U168" s="350"/>
      <c r="V168" s="351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46" t="s">
        <v>245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42"/>
      <c r="Z169" s="342"/>
      <c r="AA169" s="62"/>
      <c r="AB169" s="62"/>
      <c r="AC169" s="62"/>
    </row>
    <row r="170" spans="1:68" ht="14.25" hidden="1" customHeight="1" x14ac:dyDescent="0.25">
      <c r="A170" s="356" t="s">
        <v>63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63"/>
      <c r="AB170" s="63"/>
      <c r="AC170" s="63"/>
    </row>
    <row r="171" spans="1:68" ht="16.5" hidden="1" customHeight="1" x14ac:dyDescent="0.25">
      <c r="A171" s="60" t="s">
        <v>246</v>
      </c>
      <c r="B171" s="60" t="s">
        <v>247</v>
      </c>
      <c r="C171" s="34">
        <v>4301071062</v>
      </c>
      <c r="D171" s="347">
        <v>4607111036384</v>
      </c>
      <c r="E171" s="348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517" t="s">
        <v>248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249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250</v>
      </c>
      <c r="B172" s="60" t="s">
        <v>251</v>
      </c>
      <c r="C172" s="34">
        <v>4301071056</v>
      </c>
      <c r="D172" s="347">
        <v>4640242180250</v>
      </c>
      <c r="E172" s="348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541" t="s">
        <v>252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253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hidden="1" customHeight="1" x14ac:dyDescent="0.25">
      <c r="A173" s="60" t="s">
        <v>254</v>
      </c>
      <c r="B173" s="60" t="s">
        <v>255</v>
      </c>
      <c r="C173" s="34">
        <v>4301071050</v>
      </c>
      <c r="D173" s="347">
        <v>4607111036216</v>
      </c>
      <c r="E173" s="348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54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/>
      <c r="AB173" s="66"/>
      <c r="AC173" s="200" t="s">
        <v>256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hidden="1" customHeight="1" x14ac:dyDescent="0.25">
      <c r="A174" s="60" t="s">
        <v>257</v>
      </c>
      <c r="B174" s="60" t="s">
        <v>258</v>
      </c>
      <c r="C174" s="34">
        <v>4301071061</v>
      </c>
      <c r="D174" s="347">
        <v>4607111036278</v>
      </c>
      <c r="E174" s="348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3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259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idden="1" x14ac:dyDescent="0.2">
      <c r="A175" s="341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2"/>
      <c r="N175" s="342"/>
      <c r="O175" s="343"/>
      <c r="P175" s="349" t="s">
        <v>72</v>
      </c>
      <c r="Q175" s="350"/>
      <c r="R175" s="350"/>
      <c r="S175" s="350"/>
      <c r="T175" s="350"/>
      <c r="U175" s="350"/>
      <c r="V175" s="351"/>
      <c r="W175" s="40" t="s">
        <v>69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hidden="1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3"/>
      <c r="P176" s="349" t="s">
        <v>72</v>
      </c>
      <c r="Q176" s="350"/>
      <c r="R176" s="350"/>
      <c r="S176" s="350"/>
      <c r="T176" s="350"/>
      <c r="U176" s="350"/>
      <c r="V176" s="351"/>
      <c r="W176" s="40" t="s">
        <v>73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hidden="1" customHeight="1" x14ac:dyDescent="0.25">
      <c r="A177" s="356" t="s">
        <v>260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42"/>
      <c r="Z177" s="342"/>
      <c r="AA177" s="63"/>
      <c r="AB177" s="63"/>
      <c r="AC177" s="63"/>
    </row>
    <row r="178" spans="1:68" ht="27" hidden="1" customHeight="1" x14ac:dyDescent="0.25">
      <c r="A178" s="60" t="s">
        <v>261</v>
      </c>
      <c r="B178" s="60" t="s">
        <v>262</v>
      </c>
      <c r="C178" s="34">
        <v>4301080153</v>
      </c>
      <c r="D178" s="347">
        <v>4607111036827</v>
      </c>
      <c r="E178" s="348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42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263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264</v>
      </c>
      <c r="B179" s="60" t="s">
        <v>265</v>
      </c>
      <c r="C179" s="34">
        <v>4301080154</v>
      </c>
      <c r="D179" s="347">
        <v>4607111036834</v>
      </c>
      <c r="E179" s="348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263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41"/>
      <c r="B180" s="342"/>
      <c r="C180" s="342"/>
      <c r="D180" s="342"/>
      <c r="E180" s="342"/>
      <c r="F180" s="342"/>
      <c r="G180" s="342"/>
      <c r="H180" s="342"/>
      <c r="I180" s="342"/>
      <c r="J180" s="342"/>
      <c r="K180" s="342"/>
      <c r="L180" s="342"/>
      <c r="M180" s="342"/>
      <c r="N180" s="342"/>
      <c r="O180" s="343"/>
      <c r="P180" s="349" t="s">
        <v>72</v>
      </c>
      <c r="Q180" s="350"/>
      <c r="R180" s="350"/>
      <c r="S180" s="350"/>
      <c r="T180" s="350"/>
      <c r="U180" s="350"/>
      <c r="V180" s="351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2"/>
      <c r="B181" s="342"/>
      <c r="C181" s="342"/>
      <c r="D181" s="342"/>
      <c r="E181" s="342"/>
      <c r="F181" s="342"/>
      <c r="G181" s="342"/>
      <c r="H181" s="342"/>
      <c r="I181" s="342"/>
      <c r="J181" s="342"/>
      <c r="K181" s="342"/>
      <c r="L181" s="342"/>
      <c r="M181" s="342"/>
      <c r="N181" s="342"/>
      <c r="O181" s="343"/>
      <c r="P181" s="349" t="s">
        <v>72</v>
      </c>
      <c r="Q181" s="350"/>
      <c r="R181" s="350"/>
      <c r="S181" s="350"/>
      <c r="T181" s="350"/>
      <c r="U181" s="350"/>
      <c r="V181" s="351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53" t="s">
        <v>266</v>
      </c>
      <c r="B182" s="354"/>
      <c r="C182" s="354"/>
      <c r="D182" s="354"/>
      <c r="E182" s="354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  <c r="X182" s="354"/>
      <c r="Y182" s="354"/>
      <c r="Z182" s="354"/>
      <c r="AA182" s="52"/>
      <c r="AB182" s="52"/>
      <c r="AC182" s="52"/>
    </row>
    <row r="183" spans="1:68" ht="16.5" hidden="1" customHeight="1" x14ac:dyDescent="0.25">
      <c r="A183" s="346" t="s">
        <v>267</v>
      </c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2"/>
      <c r="P183" s="342"/>
      <c r="Q183" s="342"/>
      <c r="R183" s="342"/>
      <c r="S183" s="342"/>
      <c r="T183" s="342"/>
      <c r="U183" s="342"/>
      <c r="V183" s="342"/>
      <c r="W183" s="342"/>
      <c r="X183" s="342"/>
      <c r="Y183" s="342"/>
      <c r="Z183" s="342"/>
      <c r="AA183" s="62"/>
      <c r="AB183" s="62"/>
      <c r="AC183" s="62"/>
    </row>
    <row r="184" spans="1:68" ht="14.25" hidden="1" customHeight="1" x14ac:dyDescent="0.25">
      <c r="A184" s="356" t="s">
        <v>76</v>
      </c>
      <c r="B184" s="342"/>
      <c r="C184" s="342"/>
      <c r="D184" s="342"/>
      <c r="E184" s="342"/>
      <c r="F184" s="342"/>
      <c r="G184" s="342"/>
      <c r="H184" s="342"/>
      <c r="I184" s="342"/>
      <c r="J184" s="342"/>
      <c r="K184" s="342"/>
      <c r="L184" s="342"/>
      <c r="M184" s="342"/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63"/>
      <c r="AB184" s="63"/>
      <c r="AC184" s="63"/>
    </row>
    <row r="185" spans="1:68" ht="16.5" customHeight="1" x14ac:dyDescent="0.25">
      <c r="A185" s="60" t="s">
        <v>268</v>
      </c>
      <c r="B185" s="60" t="s">
        <v>269</v>
      </c>
      <c r="C185" s="34">
        <v>4301132179</v>
      </c>
      <c r="D185" s="347">
        <v>4607111035691</v>
      </c>
      <c r="E185" s="348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35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70</v>
      </c>
      <c r="Y185" s="53">
        <f>IFERROR(IF(X185="","",X185),"")</f>
        <v>70</v>
      </c>
      <c r="Z185" s="39">
        <f>IFERROR(IF(X185="","",X185*0.01788),"")</f>
        <v>1.2516</v>
      </c>
      <c r="AA185" s="65"/>
      <c r="AB185" s="66"/>
      <c r="AC185" s="208" t="s">
        <v>270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237.16</v>
      </c>
      <c r="BN185" s="78">
        <f>IFERROR(Y185*I185,"0")</f>
        <v>237.16</v>
      </c>
      <c r="BO185" s="78">
        <f>IFERROR(X185/J185,"0")</f>
        <v>1</v>
      </c>
      <c r="BP185" s="78">
        <f>IFERROR(Y185/J185,"0")</f>
        <v>1</v>
      </c>
    </row>
    <row r="186" spans="1:68" ht="27" customHeight="1" x14ac:dyDescent="0.25">
      <c r="A186" s="60" t="s">
        <v>271</v>
      </c>
      <c r="B186" s="60" t="s">
        <v>272</v>
      </c>
      <c r="C186" s="34">
        <v>4301132182</v>
      </c>
      <c r="D186" s="347">
        <v>4607111035721</v>
      </c>
      <c r="E186" s="348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39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70</v>
      </c>
      <c r="Y186" s="53">
        <f>IFERROR(IF(X186="","",X186),"")</f>
        <v>70</v>
      </c>
      <c r="Z186" s="39">
        <f>IFERROR(IF(X186="","",X186*0.01788),"")</f>
        <v>1.2516</v>
      </c>
      <c r="AA186" s="65"/>
      <c r="AB186" s="66"/>
      <c r="AC186" s="210" t="s">
        <v>273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237.16</v>
      </c>
      <c r="BN186" s="78">
        <f>IFERROR(Y186*I186,"0")</f>
        <v>237.16</v>
      </c>
      <c r="BO186" s="78">
        <f>IFERROR(X186/J186,"0")</f>
        <v>1</v>
      </c>
      <c r="BP186" s="78">
        <f>IFERROR(Y186/J186,"0")</f>
        <v>1</v>
      </c>
    </row>
    <row r="187" spans="1:68" ht="27" hidden="1" customHeight="1" x14ac:dyDescent="0.25">
      <c r="A187" s="60" t="s">
        <v>274</v>
      </c>
      <c r="B187" s="60" t="s">
        <v>275</v>
      </c>
      <c r="C187" s="34">
        <v>4301132170</v>
      </c>
      <c r="D187" s="347">
        <v>4607111038487</v>
      </c>
      <c r="E187" s="348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5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212" t="s">
        <v>276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341"/>
      <c r="B188" s="342"/>
      <c r="C188" s="342"/>
      <c r="D188" s="342"/>
      <c r="E188" s="342"/>
      <c r="F188" s="342"/>
      <c r="G188" s="342"/>
      <c r="H188" s="342"/>
      <c r="I188" s="342"/>
      <c r="J188" s="342"/>
      <c r="K188" s="342"/>
      <c r="L188" s="342"/>
      <c r="M188" s="342"/>
      <c r="N188" s="342"/>
      <c r="O188" s="343"/>
      <c r="P188" s="349" t="s">
        <v>72</v>
      </c>
      <c r="Q188" s="350"/>
      <c r="R188" s="350"/>
      <c r="S188" s="350"/>
      <c r="T188" s="350"/>
      <c r="U188" s="350"/>
      <c r="V188" s="351"/>
      <c r="W188" s="40" t="s">
        <v>69</v>
      </c>
      <c r="X188" s="41">
        <f>IFERROR(SUM(X185:X187),"0")</f>
        <v>140</v>
      </c>
      <c r="Y188" s="41">
        <f>IFERROR(SUM(Y185:Y187),"0")</f>
        <v>140</v>
      </c>
      <c r="Z188" s="41">
        <f>IFERROR(IF(Z185="",0,Z185),"0")+IFERROR(IF(Z186="",0,Z186),"0")+IFERROR(IF(Z187="",0,Z187),"0")</f>
        <v>2.5032000000000001</v>
      </c>
      <c r="AA188" s="64"/>
      <c r="AB188" s="64"/>
      <c r="AC188" s="64"/>
    </row>
    <row r="189" spans="1:68" x14ac:dyDescent="0.2">
      <c r="A189" s="342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2"/>
      <c r="N189" s="342"/>
      <c r="O189" s="343"/>
      <c r="P189" s="349" t="s">
        <v>72</v>
      </c>
      <c r="Q189" s="350"/>
      <c r="R189" s="350"/>
      <c r="S189" s="350"/>
      <c r="T189" s="350"/>
      <c r="U189" s="350"/>
      <c r="V189" s="351"/>
      <c r="W189" s="40" t="s">
        <v>73</v>
      </c>
      <c r="X189" s="41">
        <f>IFERROR(SUMPRODUCT(X185:X187*H185:H187),"0")</f>
        <v>420</v>
      </c>
      <c r="Y189" s="41">
        <f>IFERROR(SUMPRODUCT(Y185:Y187*H185:H187),"0")</f>
        <v>420</v>
      </c>
      <c r="Z189" s="40"/>
      <c r="AA189" s="64"/>
      <c r="AB189" s="64"/>
      <c r="AC189" s="64"/>
    </row>
    <row r="190" spans="1:68" ht="14.25" hidden="1" customHeight="1" x14ac:dyDescent="0.25">
      <c r="A190" s="356" t="s">
        <v>277</v>
      </c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2"/>
      <c r="P190" s="342"/>
      <c r="Q190" s="342"/>
      <c r="R190" s="342"/>
      <c r="S190" s="342"/>
      <c r="T190" s="342"/>
      <c r="U190" s="342"/>
      <c r="V190" s="342"/>
      <c r="W190" s="342"/>
      <c r="X190" s="342"/>
      <c r="Y190" s="342"/>
      <c r="Z190" s="342"/>
      <c r="AA190" s="63"/>
      <c r="AB190" s="63"/>
      <c r="AC190" s="63"/>
    </row>
    <row r="191" spans="1:68" ht="27" hidden="1" customHeight="1" x14ac:dyDescent="0.25">
      <c r="A191" s="60" t="s">
        <v>278</v>
      </c>
      <c r="B191" s="60" t="s">
        <v>279</v>
      </c>
      <c r="C191" s="34">
        <v>4301051855</v>
      </c>
      <c r="D191" s="347">
        <v>4680115885875</v>
      </c>
      <c r="E191" s="348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280</v>
      </c>
      <c r="L191" s="35" t="s">
        <v>67</v>
      </c>
      <c r="M191" s="36" t="s">
        <v>281</v>
      </c>
      <c r="N191" s="36"/>
      <c r="O191" s="35">
        <v>365</v>
      </c>
      <c r="P191" s="409" t="s">
        <v>282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283</v>
      </c>
      <c r="AG191" s="78"/>
      <c r="AJ191" s="82" t="s">
        <v>71</v>
      </c>
      <c r="AK191" s="82">
        <v>1</v>
      </c>
      <c r="BB191" s="215" t="s">
        <v>284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41"/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3"/>
      <c r="P192" s="349" t="s">
        <v>72</v>
      </c>
      <c r="Q192" s="350"/>
      <c r="R192" s="350"/>
      <c r="S192" s="350"/>
      <c r="T192" s="350"/>
      <c r="U192" s="350"/>
      <c r="V192" s="351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2"/>
      <c r="B193" s="342"/>
      <c r="C193" s="342"/>
      <c r="D193" s="342"/>
      <c r="E193" s="342"/>
      <c r="F193" s="342"/>
      <c r="G193" s="342"/>
      <c r="H193" s="342"/>
      <c r="I193" s="342"/>
      <c r="J193" s="342"/>
      <c r="K193" s="342"/>
      <c r="L193" s="342"/>
      <c r="M193" s="342"/>
      <c r="N193" s="342"/>
      <c r="O193" s="343"/>
      <c r="P193" s="349" t="s">
        <v>72</v>
      </c>
      <c r="Q193" s="350"/>
      <c r="R193" s="350"/>
      <c r="S193" s="350"/>
      <c r="T193" s="350"/>
      <c r="U193" s="350"/>
      <c r="V193" s="351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53" t="s">
        <v>285</v>
      </c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54"/>
      <c r="Z194" s="354"/>
      <c r="AA194" s="52"/>
      <c r="AB194" s="52"/>
      <c r="AC194" s="52"/>
    </row>
    <row r="195" spans="1:68" ht="16.5" hidden="1" customHeight="1" x14ac:dyDescent="0.25">
      <c r="A195" s="346" t="s">
        <v>286</v>
      </c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342"/>
      <c r="Z195" s="342"/>
      <c r="AA195" s="62"/>
      <c r="AB195" s="62"/>
      <c r="AC195" s="62"/>
    </row>
    <row r="196" spans="1:68" ht="14.25" hidden="1" customHeight="1" x14ac:dyDescent="0.25">
      <c r="A196" s="356" t="s">
        <v>132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63"/>
      <c r="AB196" s="63"/>
      <c r="AC196" s="63"/>
    </row>
    <row r="197" spans="1:68" ht="27" hidden="1" customHeight="1" x14ac:dyDescent="0.25">
      <c r="A197" s="60" t="s">
        <v>287</v>
      </c>
      <c r="B197" s="60" t="s">
        <v>288</v>
      </c>
      <c r="C197" s="34">
        <v>4301135707</v>
      </c>
      <c r="D197" s="347">
        <v>4620207490198</v>
      </c>
      <c r="E197" s="348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50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289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290</v>
      </c>
      <c r="B198" s="60" t="s">
        <v>291</v>
      </c>
      <c r="C198" s="34">
        <v>4301135719</v>
      </c>
      <c r="D198" s="347">
        <v>4620207490235</v>
      </c>
      <c r="E198" s="348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40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292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293</v>
      </c>
      <c r="B199" s="60" t="s">
        <v>294</v>
      </c>
      <c r="C199" s="34">
        <v>4301135697</v>
      </c>
      <c r="D199" s="347">
        <v>4620207490259</v>
      </c>
      <c r="E199" s="348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37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289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295</v>
      </c>
      <c r="B200" s="60" t="s">
        <v>296</v>
      </c>
      <c r="C200" s="34">
        <v>4301135681</v>
      </c>
      <c r="D200" s="347">
        <v>4620207490143</v>
      </c>
      <c r="E200" s="348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37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297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41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49" t="s">
        <v>72</v>
      </c>
      <c r="Q201" s="350"/>
      <c r="R201" s="350"/>
      <c r="S201" s="350"/>
      <c r="T201" s="350"/>
      <c r="U201" s="350"/>
      <c r="V201" s="351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3"/>
      <c r="P202" s="349" t="s">
        <v>72</v>
      </c>
      <c r="Q202" s="350"/>
      <c r="R202" s="350"/>
      <c r="S202" s="350"/>
      <c r="T202" s="350"/>
      <c r="U202" s="350"/>
      <c r="V202" s="351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46" t="s">
        <v>298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42"/>
      <c r="Z203" s="342"/>
      <c r="AA203" s="62"/>
      <c r="AB203" s="62"/>
      <c r="AC203" s="62"/>
    </row>
    <row r="204" spans="1:68" ht="14.25" hidden="1" customHeight="1" x14ac:dyDescent="0.25">
      <c r="A204" s="356" t="s">
        <v>63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42"/>
      <c r="Z204" s="342"/>
      <c r="AA204" s="63"/>
      <c r="AB204" s="63"/>
      <c r="AC204" s="63"/>
    </row>
    <row r="205" spans="1:68" ht="16.5" hidden="1" customHeight="1" x14ac:dyDescent="0.25">
      <c r="A205" s="60" t="s">
        <v>299</v>
      </c>
      <c r="B205" s="60" t="s">
        <v>300</v>
      </c>
      <c r="C205" s="34">
        <v>4301070948</v>
      </c>
      <c r="D205" s="347">
        <v>4607111037022</v>
      </c>
      <c r="E205" s="348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51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24" t="s">
        <v>301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302</v>
      </c>
      <c r="B206" s="60" t="s">
        <v>303</v>
      </c>
      <c r="C206" s="34">
        <v>4301070990</v>
      </c>
      <c r="D206" s="347">
        <v>4607111038494</v>
      </c>
      <c r="E206" s="348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6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304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305</v>
      </c>
      <c r="B207" s="60" t="s">
        <v>306</v>
      </c>
      <c r="C207" s="34">
        <v>4301070966</v>
      </c>
      <c r="D207" s="347">
        <v>4607111038135</v>
      </c>
      <c r="E207" s="348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307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idden="1" x14ac:dyDescent="0.2">
      <c r="A208" s="341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49" t="s">
        <v>72</v>
      </c>
      <c r="Q208" s="350"/>
      <c r="R208" s="350"/>
      <c r="S208" s="350"/>
      <c r="T208" s="350"/>
      <c r="U208" s="350"/>
      <c r="V208" s="351"/>
      <c r="W208" s="40" t="s">
        <v>69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hidden="1" x14ac:dyDescent="0.2">
      <c r="A209" s="342"/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3"/>
      <c r="P209" s="349" t="s">
        <v>72</v>
      </c>
      <c r="Q209" s="350"/>
      <c r="R209" s="350"/>
      <c r="S209" s="350"/>
      <c r="T209" s="350"/>
      <c r="U209" s="350"/>
      <c r="V209" s="351"/>
      <c r="W209" s="40" t="s">
        <v>73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hidden="1" customHeight="1" x14ac:dyDescent="0.25">
      <c r="A210" s="346" t="s">
        <v>308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62"/>
      <c r="AB210" s="62"/>
      <c r="AC210" s="62"/>
    </row>
    <row r="211" spans="1:68" ht="14.25" hidden="1" customHeight="1" x14ac:dyDescent="0.25">
      <c r="A211" s="356" t="s">
        <v>63</v>
      </c>
      <c r="B211" s="342"/>
      <c r="C211" s="342"/>
      <c r="D211" s="342"/>
      <c r="E211" s="342"/>
      <c r="F211" s="342"/>
      <c r="G211" s="342"/>
      <c r="H211" s="342"/>
      <c r="I211" s="342"/>
      <c r="J211" s="342"/>
      <c r="K211" s="342"/>
      <c r="L211" s="342"/>
      <c r="M211" s="342"/>
      <c r="N211" s="342"/>
      <c r="O211" s="342"/>
      <c r="P211" s="342"/>
      <c r="Q211" s="342"/>
      <c r="R211" s="342"/>
      <c r="S211" s="342"/>
      <c r="T211" s="342"/>
      <c r="U211" s="342"/>
      <c r="V211" s="342"/>
      <c r="W211" s="342"/>
      <c r="X211" s="342"/>
      <c r="Y211" s="342"/>
      <c r="Z211" s="342"/>
      <c r="AA211" s="63"/>
      <c r="AB211" s="63"/>
      <c r="AC211" s="63"/>
    </row>
    <row r="212" spans="1:68" ht="27" hidden="1" customHeight="1" x14ac:dyDescent="0.25">
      <c r="A212" s="60" t="s">
        <v>309</v>
      </c>
      <c r="B212" s="60" t="s">
        <v>310</v>
      </c>
      <c r="C212" s="34">
        <v>4301070996</v>
      </c>
      <c r="D212" s="347">
        <v>4607111038654</v>
      </c>
      <c r="E212" s="348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311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312</v>
      </c>
      <c r="B213" s="60" t="s">
        <v>313</v>
      </c>
      <c r="C213" s="34">
        <v>4301070997</v>
      </c>
      <c r="D213" s="347">
        <v>4607111038586</v>
      </c>
      <c r="E213" s="348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5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311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314</v>
      </c>
      <c r="B214" s="60" t="s">
        <v>315</v>
      </c>
      <c r="C214" s="34">
        <v>4301070962</v>
      </c>
      <c r="D214" s="347">
        <v>4607111038609</v>
      </c>
      <c r="E214" s="348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42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316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317</v>
      </c>
      <c r="B215" s="60" t="s">
        <v>318</v>
      </c>
      <c r="C215" s="34">
        <v>4301070963</v>
      </c>
      <c r="D215" s="347">
        <v>4607111038630</v>
      </c>
      <c r="E215" s="348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5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316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319</v>
      </c>
      <c r="B216" s="60" t="s">
        <v>320</v>
      </c>
      <c r="C216" s="34">
        <v>4301070959</v>
      </c>
      <c r="D216" s="347">
        <v>4607111038616</v>
      </c>
      <c r="E216" s="348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7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311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321</v>
      </c>
      <c r="B217" s="60" t="s">
        <v>322</v>
      </c>
      <c r="C217" s="34">
        <v>4301070960</v>
      </c>
      <c r="D217" s="347">
        <v>4607111038623</v>
      </c>
      <c r="E217" s="348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311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41"/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3"/>
      <c r="P218" s="349" t="s">
        <v>72</v>
      </c>
      <c r="Q218" s="350"/>
      <c r="R218" s="350"/>
      <c r="S218" s="350"/>
      <c r="T218" s="350"/>
      <c r="U218" s="350"/>
      <c r="V218" s="351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2"/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3"/>
      <c r="P219" s="349" t="s">
        <v>72</v>
      </c>
      <c r="Q219" s="350"/>
      <c r="R219" s="350"/>
      <c r="S219" s="350"/>
      <c r="T219" s="350"/>
      <c r="U219" s="350"/>
      <c r="V219" s="351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46" t="s">
        <v>323</v>
      </c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2"/>
      <c r="N220" s="342"/>
      <c r="O220" s="342"/>
      <c r="P220" s="342"/>
      <c r="Q220" s="342"/>
      <c r="R220" s="342"/>
      <c r="S220" s="342"/>
      <c r="T220" s="342"/>
      <c r="U220" s="342"/>
      <c r="V220" s="342"/>
      <c r="W220" s="342"/>
      <c r="X220" s="342"/>
      <c r="Y220" s="342"/>
      <c r="Z220" s="342"/>
      <c r="AA220" s="62"/>
      <c r="AB220" s="62"/>
      <c r="AC220" s="62"/>
    </row>
    <row r="221" spans="1:68" ht="14.25" hidden="1" customHeight="1" x14ac:dyDescent="0.25">
      <c r="A221" s="356" t="s">
        <v>63</v>
      </c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2"/>
      <c r="N221" s="342"/>
      <c r="O221" s="342"/>
      <c r="P221" s="342"/>
      <c r="Q221" s="342"/>
      <c r="R221" s="342"/>
      <c r="S221" s="342"/>
      <c r="T221" s="342"/>
      <c r="U221" s="342"/>
      <c r="V221" s="342"/>
      <c r="W221" s="342"/>
      <c r="X221" s="342"/>
      <c r="Y221" s="342"/>
      <c r="Z221" s="342"/>
      <c r="AA221" s="63"/>
      <c r="AB221" s="63"/>
      <c r="AC221" s="63"/>
    </row>
    <row r="222" spans="1:68" ht="27" hidden="1" customHeight="1" x14ac:dyDescent="0.25">
      <c r="A222" s="60" t="s">
        <v>324</v>
      </c>
      <c r="B222" s="60" t="s">
        <v>325</v>
      </c>
      <c r="C222" s="34">
        <v>4301070917</v>
      </c>
      <c r="D222" s="347">
        <v>4607111035912</v>
      </c>
      <c r="E222" s="348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326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327</v>
      </c>
      <c r="B223" s="60" t="s">
        <v>328</v>
      </c>
      <c r="C223" s="34">
        <v>4301070920</v>
      </c>
      <c r="D223" s="347">
        <v>4607111035929</v>
      </c>
      <c r="E223" s="348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326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329</v>
      </c>
      <c r="B224" s="60" t="s">
        <v>330</v>
      </c>
      <c r="C224" s="34">
        <v>4301070915</v>
      </c>
      <c r="D224" s="347">
        <v>4607111035882</v>
      </c>
      <c r="E224" s="348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331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332</v>
      </c>
      <c r="B225" s="60" t="s">
        <v>333</v>
      </c>
      <c r="C225" s="34">
        <v>4301070921</v>
      </c>
      <c r="D225" s="347">
        <v>4607111035905</v>
      </c>
      <c r="E225" s="348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3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331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idden="1" x14ac:dyDescent="0.2">
      <c r="A226" s="341"/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3"/>
      <c r="P226" s="349" t="s">
        <v>72</v>
      </c>
      <c r="Q226" s="350"/>
      <c r="R226" s="350"/>
      <c r="S226" s="350"/>
      <c r="T226" s="350"/>
      <c r="U226" s="350"/>
      <c r="V226" s="351"/>
      <c r="W226" s="40" t="s">
        <v>69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hidden="1" x14ac:dyDescent="0.2">
      <c r="A227" s="342"/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3"/>
      <c r="P227" s="349" t="s">
        <v>72</v>
      </c>
      <c r="Q227" s="350"/>
      <c r="R227" s="350"/>
      <c r="S227" s="350"/>
      <c r="T227" s="350"/>
      <c r="U227" s="350"/>
      <c r="V227" s="351"/>
      <c r="W227" s="40" t="s">
        <v>73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hidden="1" customHeight="1" x14ac:dyDescent="0.25">
      <c r="A228" s="346" t="s">
        <v>334</v>
      </c>
      <c r="B228" s="342"/>
      <c r="C228" s="342"/>
      <c r="D228" s="342"/>
      <c r="E228" s="342"/>
      <c r="F228" s="342"/>
      <c r="G228" s="342"/>
      <c r="H228" s="342"/>
      <c r="I228" s="342"/>
      <c r="J228" s="342"/>
      <c r="K228" s="342"/>
      <c r="L228" s="342"/>
      <c r="M228" s="342"/>
      <c r="N228" s="342"/>
      <c r="O228" s="342"/>
      <c r="P228" s="342"/>
      <c r="Q228" s="342"/>
      <c r="R228" s="342"/>
      <c r="S228" s="342"/>
      <c r="T228" s="342"/>
      <c r="U228" s="342"/>
      <c r="V228" s="342"/>
      <c r="W228" s="342"/>
      <c r="X228" s="342"/>
      <c r="Y228" s="342"/>
      <c r="Z228" s="342"/>
      <c r="AA228" s="62"/>
      <c r="AB228" s="62"/>
      <c r="AC228" s="62"/>
    </row>
    <row r="229" spans="1:68" ht="14.25" hidden="1" customHeight="1" x14ac:dyDescent="0.25">
      <c r="A229" s="356" t="s">
        <v>63</v>
      </c>
      <c r="B229" s="342"/>
      <c r="C229" s="342"/>
      <c r="D229" s="342"/>
      <c r="E229" s="342"/>
      <c r="F229" s="342"/>
      <c r="G229" s="342"/>
      <c r="H229" s="342"/>
      <c r="I229" s="342"/>
      <c r="J229" s="342"/>
      <c r="K229" s="342"/>
      <c r="L229" s="342"/>
      <c r="M229" s="342"/>
      <c r="N229" s="342"/>
      <c r="O229" s="342"/>
      <c r="P229" s="342"/>
      <c r="Q229" s="342"/>
      <c r="R229" s="342"/>
      <c r="S229" s="342"/>
      <c r="T229" s="342"/>
      <c r="U229" s="342"/>
      <c r="V229" s="342"/>
      <c r="W229" s="342"/>
      <c r="X229" s="342"/>
      <c r="Y229" s="342"/>
      <c r="Z229" s="342"/>
      <c r="AA229" s="63"/>
      <c r="AB229" s="63"/>
      <c r="AC229" s="63"/>
    </row>
    <row r="230" spans="1:68" ht="27" hidden="1" customHeight="1" x14ac:dyDescent="0.25">
      <c r="A230" s="60" t="s">
        <v>335</v>
      </c>
      <c r="B230" s="60" t="s">
        <v>336</v>
      </c>
      <c r="C230" s="34">
        <v>4301071093</v>
      </c>
      <c r="D230" s="347">
        <v>4620207490709</v>
      </c>
      <c r="E230" s="348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5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337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41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43"/>
      <c r="P231" s="349" t="s">
        <v>72</v>
      </c>
      <c r="Q231" s="350"/>
      <c r="R231" s="350"/>
      <c r="S231" s="350"/>
      <c r="T231" s="350"/>
      <c r="U231" s="350"/>
      <c r="V231" s="351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2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49" t="s">
        <v>72</v>
      </c>
      <c r="Q232" s="350"/>
      <c r="R232" s="350"/>
      <c r="S232" s="350"/>
      <c r="T232" s="350"/>
      <c r="U232" s="350"/>
      <c r="V232" s="351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56" t="s">
        <v>132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63"/>
      <c r="AB233" s="63"/>
      <c r="AC233" s="63"/>
    </row>
    <row r="234" spans="1:68" ht="27" hidden="1" customHeight="1" x14ac:dyDescent="0.25">
      <c r="A234" s="60" t="s">
        <v>338</v>
      </c>
      <c r="B234" s="60" t="s">
        <v>339</v>
      </c>
      <c r="C234" s="34">
        <v>4301135692</v>
      </c>
      <c r="D234" s="347">
        <v>4620207490570</v>
      </c>
      <c r="E234" s="348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54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340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341</v>
      </c>
      <c r="B235" s="60" t="s">
        <v>342</v>
      </c>
      <c r="C235" s="34">
        <v>4301135691</v>
      </c>
      <c r="D235" s="347">
        <v>4620207490549</v>
      </c>
      <c r="E235" s="348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340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343</v>
      </c>
      <c r="B236" s="60" t="s">
        <v>344</v>
      </c>
      <c r="C236" s="34">
        <v>4301135694</v>
      </c>
      <c r="D236" s="347">
        <v>4620207490501</v>
      </c>
      <c r="E236" s="348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54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340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49" t="s">
        <v>72</v>
      </c>
      <c r="Q237" s="350"/>
      <c r="R237" s="350"/>
      <c r="S237" s="350"/>
      <c r="T237" s="350"/>
      <c r="U237" s="350"/>
      <c r="V237" s="351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49" t="s">
        <v>72</v>
      </c>
      <c r="Q238" s="350"/>
      <c r="R238" s="350"/>
      <c r="S238" s="350"/>
      <c r="T238" s="350"/>
      <c r="U238" s="350"/>
      <c r="V238" s="351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46" t="s">
        <v>345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62"/>
      <c r="AB239" s="62"/>
      <c r="AC239" s="62"/>
    </row>
    <row r="240" spans="1:68" ht="14.25" hidden="1" customHeight="1" x14ac:dyDescent="0.25">
      <c r="A240" s="356" t="s">
        <v>277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63"/>
      <c r="AB240" s="63"/>
      <c r="AC240" s="63"/>
    </row>
    <row r="241" spans="1:68" ht="27" hidden="1" customHeight="1" x14ac:dyDescent="0.25">
      <c r="A241" s="60" t="s">
        <v>346</v>
      </c>
      <c r="B241" s="60" t="s">
        <v>347</v>
      </c>
      <c r="C241" s="34">
        <v>4301051320</v>
      </c>
      <c r="D241" s="347">
        <v>4680115881334</v>
      </c>
      <c r="E241" s="348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281</v>
      </c>
      <c r="N241" s="36"/>
      <c r="O241" s="35">
        <v>365</v>
      </c>
      <c r="P241" s="41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348</v>
      </c>
      <c r="AG241" s="78"/>
      <c r="AJ241" s="82" t="s">
        <v>71</v>
      </c>
      <c r="AK241" s="82">
        <v>1</v>
      </c>
      <c r="BB241" s="259" t="s">
        <v>284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49" t="s">
        <v>72</v>
      </c>
      <c r="Q242" s="350"/>
      <c r="R242" s="350"/>
      <c r="S242" s="350"/>
      <c r="T242" s="350"/>
      <c r="U242" s="350"/>
      <c r="V242" s="351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49" t="s">
        <v>72</v>
      </c>
      <c r="Q243" s="350"/>
      <c r="R243" s="350"/>
      <c r="S243" s="350"/>
      <c r="T243" s="350"/>
      <c r="U243" s="350"/>
      <c r="V243" s="351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46" t="s">
        <v>349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62"/>
      <c r="AB244" s="62"/>
      <c r="AC244" s="62"/>
    </row>
    <row r="245" spans="1:68" ht="14.25" hidden="1" customHeight="1" x14ac:dyDescent="0.25">
      <c r="A245" s="356" t="s">
        <v>63</v>
      </c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42"/>
      <c r="N245" s="342"/>
      <c r="O245" s="342"/>
      <c r="P245" s="342"/>
      <c r="Q245" s="342"/>
      <c r="R245" s="342"/>
      <c r="S245" s="342"/>
      <c r="T245" s="342"/>
      <c r="U245" s="342"/>
      <c r="V245" s="342"/>
      <c r="W245" s="342"/>
      <c r="X245" s="342"/>
      <c r="Y245" s="342"/>
      <c r="Z245" s="342"/>
      <c r="AA245" s="63"/>
      <c r="AB245" s="63"/>
      <c r="AC245" s="63"/>
    </row>
    <row r="246" spans="1:68" ht="16.5" hidden="1" customHeight="1" x14ac:dyDescent="0.25">
      <c r="A246" s="60" t="s">
        <v>350</v>
      </c>
      <c r="B246" s="60" t="s">
        <v>351</v>
      </c>
      <c r="C246" s="34">
        <v>4301071063</v>
      </c>
      <c r="D246" s="347">
        <v>4607111039019</v>
      </c>
      <c r="E246" s="348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352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353</v>
      </c>
      <c r="B247" s="60" t="s">
        <v>354</v>
      </c>
      <c r="C247" s="34">
        <v>4301071000</v>
      </c>
      <c r="D247" s="347">
        <v>4607111038708</v>
      </c>
      <c r="E247" s="348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352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49" t="s">
        <v>72</v>
      </c>
      <c r="Q248" s="350"/>
      <c r="R248" s="350"/>
      <c r="S248" s="350"/>
      <c r="T248" s="350"/>
      <c r="U248" s="350"/>
      <c r="V248" s="351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49" t="s">
        <v>72</v>
      </c>
      <c r="Q249" s="350"/>
      <c r="R249" s="350"/>
      <c r="S249" s="350"/>
      <c r="T249" s="350"/>
      <c r="U249" s="350"/>
      <c r="V249" s="351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53" t="s">
        <v>355</v>
      </c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54"/>
      <c r="Z250" s="354"/>
      <c r="AA250" s="52"/>
      <c r="AB250" s="52"/>
      <c r="AC250" s="52"/>
    </row>
    <row r="251" spans="1:68" ht="16.5" hidden="1" customHeight="1" x14ac:dyDescent="0.25">
      <c r="A251" s="346" t="s">
        <v>356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62"/>
      <c r="AB251" s="62"/>
      <c r="AC251" s="62"/>
    </row>
    <row r="252" spans="1:68" ht="14.25" hidden="1" customHeight="1" x14ac:dyDescent="0.25">
      <c r="A252" s="356" t="s">
        <v>63</v>
      </c>
      <c r="B252" s="342"/>
      <c r="C252" s="342"/>
      <c r="D252" s="342"/>
      <c r="E252" s="342"/>
      <c r="F252" s="342"/>
      <c r="G252" s="342"/>
      <c r="H252" s="342"/>
      <c r="I252" s="342"/>
      <c r="J252" s="342"/>
      <c r="K252" s="342"/>
      <c r="L252" s="342"/>
      <c r="M252" s="342"/>
      <c r="N252" s="342"/>
      <c r="O252" s="342"/>
      <c r="P252" s="342"/>
      <c r="Q252" s="342"/>
      <c r="R252" s="342"/>
      <c r="S252" s="342"/>
      <c r="T252" s="342"/>
      <c r="U252" s="342"/>
      <c r="V252" s="342"/>
      <c r="W252" s="342"/>
      <c r="X252" s="342"/>
      <c r="Y252" s="342"/>
      <c r="Z252" s="342"/>
      <c r="AA252" s="63"/>
      <c r="AB252" s="63"/>
      <c r="AC252" s="63"/>
    </row>
    <row r="253" spans="1:68" ht="27" hidden="1" customHeight="1" x14ac:dyDescent="0.25">
      <c r="A253" s="60" t="s">
        <v>357</v>
      </c>
      <c r="B253" s="60" t="s">
        <v>358</v>
      </c>
      <c r="C253" s="34">
        <v>4301071036</v>
      </c>
      <c r="D253" s="347">
        <v>4607111036162</v>
      </c>
      <c r="E253" s="348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359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49" t="s">
        <v>72</v>
      </c>
      <c r="Q254" s="350"/>
      <c r="R254" s="350"/>
      <c r="S254" s="350"/>
      <c r="T254" s="350"/>
      <c r="U254" s="350"/>
      <c r="V254" s="351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49" t="s">
        <v>72</v>
      </c>
      <c r="Q255" s="350"/>
      <c r="R255" s="350"/>
      <c r="S255" s="350"/>
      <c r="T255" s="350"/>
      <c r="U255" s="350"/>
      <c r="V255" s="351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53" t="s">
        <v>360</v>
      </c>
      <c r="B256" s="354"/>
      <c r="C256" s="354"/>
      <c r="D256" s="354"/>
      <c r="E256" s="354"/>
      <c r="F256" s="354"/>
      <c r="G256" s="354"/>
      <c r="H256" s="354"/>
      <c r="I256" s="354"/>
      <c r="J256" s="354"/>
      <c r="K256" s="354"/>
      <c r="L256" s="354"/>
      <c r="M256" s="354"/>
      <c r="N256" s="354"/>
      <c r="O256" s="354"/>
      <c r="P256" s="354"/>
      <c r="Q256" s="354"/>
      <c r="R256" s="354"/>
      <c r="S256" s="354"/>
      <c r="T256" s="354"/>
      <c r="U256" s="354"/>
      <c r="V256" s="354"/>
      <c r="W256" s="354"/>
      <c r="X256" s="354"/>
      <c r="Y256" s="354"/>
      <c r="Z256" s="354"/>
      <c r="AA256" s="52"/>
      <c r="AB256" s="52"/>
      <c r="AC256" s="52"/>
    </row>
    <row r="257" spans="1:68" ht="16.5" hidden="1" customHeight="1" x14ac:dyDescent="0.25">
      <c r="A257" s="346" t="s">
        <v>361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62"/>
      <c r="AB257" s="62"/>
      <c r="AC257" s="62"/>
    </row>
    <row r="258" spans="1:68" ht="14.25" hidden="1" customHeight="1" x14ac:dyDescent="0.25">
      <c r="A258" s="356" t="s">
        <v>63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63"/>
      <c r="AB258" s="63"/>
      <c r="AC258" s="63"/>
    </row>
    <row r="259" spans="1:68" ht="27" hidden="1" customHeight="1" x14ac:dyDescent="0.25">
      <c r="A259" s="60" t="s">
        <v>362</v>
      </c>
      <c r="B259" s="60" t="s">
        <v>363</v>
      </c>
      <c r="C259" s="34">
        <v>4301071029</v>
      </c>
      <c r="D259" s="347">
        <v>4607111035899</v>
      </c>
      <c r="E259" s="348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52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256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364</v>
      </c>
      <c r="B260" s="60" t="s">
        <v>365</v>
      </c>
      <c r="C260" s="34">
        <v>4301070991</v>
      </c>
      <c r="D260" s="347">
        <v>4607111038180</v>
      </c>
      <c r="E260" s="348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8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366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41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49" t="s">
        <v>72</v>
      </c>
      <c r="Q261" s="350"/>
      <c r="R261" s="350"/>
      <c r="S261" s="350"/>
      <c r="T261" s="350"/>
      <c r="U261" s="350"/>
      <c r="V261" s="351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hidden="1" x14ac:dyDescent="0.2">
      <c r="A262" s="342"/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3"/>
      <c r="P262" s="349" t="s">
        <v>72</v>
      </c>
      <c r="Q262" s="350"/>
      <c r="R262" s="350"/>
      <c r="S262" s="350"/>
      <c r="T262" s="350"/>
      <c r="U262" s="350"/>
      <c r="V262" s="351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hidden="1" customHeight="1" x14ac:dyDescent="0.2">
      <c r="A263" s="353" t="s">
        <v>367</v>
      </c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354"/>
      <c r="Y263" s="354"/>
      <c r="Z263" s="354"/>
      <c r="AA263" s="52"/>
      <c r="AB263" s="52"/>
      <c r="AC263" s="52"/>
    </row>
    <row r="264" spans="1:68" ht="16.5" hidden="1" customHeight="1" x14ac:dyDescent="0.25">
      <c r="A264" s="346" t="s">
        <v>368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62"/>
      <c r="AB264" s="62"/>
      <c r="AC264" s="62"/>
    </row>
    <row r="265" spans="1:68" ht="14.25" hidden="1" customHeight="1" x14ac:dyDescent="0.25">
      <c r="A265" s="356" t="s">
        <v>369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342"/>
      <c r="Y265" s="342"/>
      <c r="Z265" s="342"/>
      <c r="AA265" s="63"/>
      <c r="AB265" s="63"/>
      <c r="AC265" s="63"/>
    </row>
    <row r="266" spans="1:68" ht="27" hidden="1" customHeight="1" x14ac:dyDescent="0.25">
      <c r="A266" s="60" t="s">
        <v>370</v>
      </c>
      <c r="B266" s="60" t="s">
        <v>371</v>
      </c>
      <c r="C266" s="34">
        <v>4301133004</v>
      </c>
      <c r="D266" s="347">
        <v>4607111039774</v>
      </c>
      <c r="E266" s="348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5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372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49" t="s">
        <v>72</v>
      </c>
      <c r="Q267" s="350"/>
      <c r="R267" s="350"/>
      <c r="S267" s="350"/>
      <c r="T267" s="350"/>
      <c r="U267" s="350"/>
      <c r="V267" s="351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49" t="s">
        <v>72</v>
      </c>
      <c r="Q268" s="350"/>
      <c r="R268" s="350"/>
      <c r="S268" s="350"/>
      <c r="T268" s="350"/>
      <c r="U268" s="350"/>
      <c r="V268" s="351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56" t="s">
        <v>132</v>
      </c>
      <c r="B269" s="342"/>
      <c r="C269" s="342"/>
      <c r="D269" s="342"/>
      <c r="E269" s="342"/>
      <c r="F269" s="342"/>
      <c r="G269" s="342"/>
      <c r="H269" s="342"/>
      <c r="I269" s="342"/>
      <c r="J269" s="342"/>
      <c r="K269" s="342"/>
      <c r="L269" s="342"/>
      <c r="M269" s="342"/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63"/>
      <c r="AB269" s="63"/>
      <c r="AC269" s="63"/>
    </row>
    <row r="270" spans="1:68" ht="37.5" hidden="1" customHeight="1" x14ac:dyDescent="0.25">
      <c r="A270" s="60" t="s">
        <v>373</v>
      </c>
      <c r="B270" s="60" t="s">
        <v>374</v>
      </c>
      <c r="C270" s="34">
        <v>4301135400</v>
      </c>
      <c r="D270" s="347">
        <v>4607111039361</v>
      </c>
      <c r="E270" s="348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42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372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41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3"/>
      <c r="P271" s="349" t="s">
        <v>72</v>
      </c>
      <c r="Q271" s="350"/>
      <c r="R271" s="350"/>
      <c r="S271" s="350"/>
      <c r="T271" s="350"/>
      <c r="U271" s="350"/>
      <c r="V271" s="351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3"/>
      <c r="P272" s="349" t="s">
        <v>72</v>
      </c>
      <c r="Q272" s="350"/>
      <c r="R272" s="350"/>
      <c r="S272" s="350"/>
      <c r="T272" s="350"/>
      <c r="U272" s="350"/>
      <c r="V272" s="351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53" t="s">
        <v>241</v>
      </c>
      <c r="B273" s="354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4"/>
      <c r="N273" s="354"/>
      <c r="O273" s="354"/>
      <c r="P273" s="354"/>
      <c r="Q273" s="354"/>
      <c r="R273" s="354"/>
      <c r="S273" s="354"/>
      <c r="T273" s="354"/>
      <c r="U273" s="354"/>
      <c r="V273" s="354"/>
      <c r="W273" s="354"/>
      <c r="X273" s="354"/>
      <c r="Y273" s="354"/>
      <c r="Z273" s="354"/>
      <c r="AA273" s="52"/>
      <c r="AB273" s="52"/>
      <c r="AC273" s="52"/>
    </row>
    <row r="274" spans="1:68" ht="16.5" hidden="1" customHeight="1" x14ac:dyDescent="0.25">
      <c r="A274" s="346" t="s">
        <v>241</v>
      </c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62"/>
      <c r="AB274" s="62"/>
      <c r="AC274" s="62"/>
    </row>
    <row r="275" spans="1:68" ht="14.25" hidden="1" customHeight="1" x14ac:dyDescent="0.25">
      <c r="A275" s="356" t="s">
        <v>63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63"/>
      <c r="AB275" s="63"/>
      <c r="AC275" s="63"/>
    </row>
    <row r="276" spans="1:68" ht="27" hidden="1" customHeight="1" x14ac:dyDescent="0.25">
      <c r="A276" s="60" t="s">
        <v>375</v>
      </c>
      <c r="B276" s="60" t="s">
        <v>376</v>
      </c>
      <c r="C276" s="34">
        <v>4301071014</v>
      </c>
      <c r="D276" s="347">
        <v>4640242181264</v>
      </c>
      <c r="E276" s="348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422" t="s">
        <v>377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378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379</v>
      </c>
      <c r="B277" s="60" t="s">
        <v>380</v>
      </c>
      <c r="C277" s="34">
        <v>4301071021</v>
      </c>
      <c r="D277" s="347">
        <v>4640242181325</v>
      </c>
      <c r="E277" s="348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381" t="s">
        <v>381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378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382</v>
      </c>
      <c r="B278" s="60" t="s">
        <v>383</v>
      </c>
      <c r="C278" s="34">
        <v>4301070993</v>
      </c>
      <c r="D278" s="347">
        <v>4640242180670</v>
      </c>
      <c r="E278" s="348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425" t="s">
        <v>384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385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41"/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3"/>
      <c r="P279" s="349" t="s">
        <v>72</v>
      </c>
      <c r="Q279" s="350"/>
      <c r="R279" s="350"/>
      <c r="S279" s="350"/>
      <c r="T279" s="350"/>
      <c r="U279" s="350"/>
      <c r="V279" s="351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42"/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3"/>
      <c r="P280" s="349" t="s">
        <v>72</v>
      </c>
      <c r="Q280" s="350"/>
      <c r="R280" s="350"/>
      <c r="S280" s="350"/>
      <c r="T280" s="350"/>
      <c r="U280" s="350"/>
      <c r="V280" s="351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56" t="s">
        <v>152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63"/>
      <c r="AB281" s="63"/>
      <c r="AC281" s="63"/>
    </row>
    <row r="282" spans="1:68" ht="27" customHeight="1" x14ac:dyDescent="0.25">
      <c r="A282" s="60" t="s">
        <v>386</v>
      </c>
      <c r="B282" s="60" t="s">
        <v>387</v>
      </c>
      <c r="C282" s="34">
        <v>4301131019</v>
      </c>
      <c r="D282" s="347">
        <v>4640242180427</v>
      </c>
      <c r="E282" s="348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35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54</v>
      </c>
      <c r="Y282" s="53">
        <f>IFERROR(IF(X282="","",X282),"")</f>
        <v>54</v>
      </c>
      <c r="Z282" s="39">
        <f>IFERROR(IF(X282="","",X282*0.00502),"")</f>
        <v>0.27107999999999999</v>
      </c>
      <c r="AA282" s="65"/>
      <c r="AB282" s="66"/>
      <c r="AC282" s="280" t="s">
        <v>388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103.41</v>
      </c>
      <c r="BN282" s="78">
        <f>IFERROR(Y282*I282,"0")</f>
        <v>103.41</v>
      </c>
      <c r="BO282" s="78">
        <f>IFERROR(X282/J282,"0")</f>
        <v>0.23076923076923078</v>
      </c>
      <c r="BP282" s="78">
        <f>IFERROR(Y282/J282,"0")</f>
        <v>0.23076923076923078</v>
      </c>
    </row>
    <row r="283" spans="1:68" x14ac:dyDescent="0.2">
      <c r="A283" s="341"/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3"/>
      <c r="P283" s="349" t="s">
        <v>72</v>
      </c>
      <c r="Q283" s="350"/>
      <c r="R283" s="350"/>
      <c r="S283" s="350"/>
      <c r="T283" s="350"/>
      <c r="U283" s="350"/>
      <c r="V283" s="351"/>
      <c r="W283" s="40" t="s">
        <v>69</v>
      </c>
      <c r="X283" s="41">
        <f>IFERROR(SUM(X282:X282),"0")</f>
        <v>54</v>
      </c>
      <c r="Y283" s="41">
        <f>IFERROR(SUM(Y282:Y282),"0")</f>
        <v>54</v>
      </c>
      <c r="Z283" s="41">
        <f>IFERROR(IF(Z282="",0,Z282),"0")</f>
        <v>0.27107999999999999</v>
      </c>
      <c r="AA283" s="64"/>
      <c r="AB283" s="64"/>
      <c r="AC283" s="64"/>
    </row>
    <row r="284" spans="1:68" x14ac:dyDescent="0.2">
      <c r="A284" s="342"/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3"/>
      <c r="P284" s="349" t="s">
        <v>72</v>
      </c>
      <c r="Q284" s="350"/>
      <c r="R284" s="350"/>
      <c r="S284" s="350"/>
      <c r="T284" s="350"/>
      <c r="U284" s="350"/>
      <c r="V284" s="351"/>
      <c r="W284" s="40" t="s">
        <v>73</v>
      </c>
      <c r="X284" s="41">
        <f>IFERROR(SUMPRODUCT(X282:X282*H282:H282),"0")</f>
        <v>97.2</v>
      </c>
      <c r="Y284" s="41">
        <f>IFERROR(SUMPRODUCT(Y282:Y282*H282:H282),"0")</f>
        <v>97.2</v>
      </c>
      <c r="Z284" s="40"/>
      <c r="AA284" s="64"/>
      <c r="AB284" s="64"/>
      <c r="AC284" s="64"/>
    </row>
    <row r="285" spans="1:68" ht="14.25" hidden="1" customHeight="1" x14ac:dyDescent="0.25">
      <c r="A285" s="356" t="s">
        <v>76</v>
      </c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2"/>
      <c r="P285" s="342"/>
      <c r="Q285" s="342"/>
      <c r="R285" s="342"/>
      <c r="S285" s="342"/>
      <c r="T285" s="342"/>
      <c r="U285" s="342"/>
      <c r="V285" s="342"/>
      <c r="W285" s="342"/>
      <c r="X285" s="342"/>
      <c r="Y285" s="342"/>
      <c r="Z285" s="342"/>
      <c r="AA285" s="63"/>
      <c r="AB285" s="63"/>
      <c r="AC285" s="63"/>
    </row>
    <row r="286" spans="1:68" ht="27" hidden="1" customHeight="1" x14ac:dyDescent="0.25">
      <c r="A286" s="60" t="s">
        <v>389</v>
      </c>
      <c r="B286" s="60" t="s">
        <v>390</v>
      </c>
      <c r="C286" s="34">
        <v>4301132080</v>
      </c>
      <c r="D286" s="347">
        <v>4640242180397</v>
      </c>
      <c r="E286" s="348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51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/>
      <c r="AB286" s="66"/>
      <c r="AC286" s="282" t="s">
        <v>391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hidden="1" customHeight="1" x14ac:dyDescent="0.25">
      <c r="A287" s="60" t="s">
        <v>392</v>
      </c>
      <c r="B287" s="60" t="s">
        <v>393</v>
      </c>
      <c r="C287" s="34">
        <v>4301132104</v>
      </c>
      <c r="D287" s="347">
        <v>4640242181219</v>
      </c>
      <c r="E287" s="348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92" t="s">
        <v>394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391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hidden="1" x14ac:dyDescent="0.2">
      <c r="A288" s="341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43"/>
      <c r="P288" s="349" t="s">
        <v>72</v>
      </c>
      <c r="Q288" s="350"/>
      <c r="R288" s="350"/>
      <c r="S288" s="350"/>
      <c r="T288" s="350"/>
      <c r="U288" s="350"/>
      <c r="V288" s="351"/>
      <c r="W288" s="40" t="s">
        <v>69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hidden="1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49" t="s">
        <v>72</v>
      </c>
      <c r="Q289" s="350"/>
      <c r="R289" s="350"/>
      <c r="S289" s="350"/>
      <c r="T289" s="350"/>
      <c r="U289" s="350"/>
      <c r="V289" s="351"/>
      <c r="W289" s="40" t="s">
        <v>73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hidden="1" customHeight="1" x14ac:dyDescent="0.25">
      <c r="A290" s="356" t="s">
        <v>126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63"/>
      <c r="AB290" s="63"/>
      <c r="AC290" s="63"/>
    </row>
    <row r="291" spans="1:68" ht="27" hidden="1" customHeight="1" x14ac:dyDescent="0.25">
      <c r="A291" s="60" t="s">
        <v>395</v>
      </c>
      <c r="B291" s="60" t="s">
        <v>396</v>
      </c>
      <c r="C291" s="34">
        <v>4301136028</v>
      </c>
      <c r="D291" s="347">
        <v>4640242180304</v>
      </c>
      <c r="E291" s="348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374" t="s">
        <v>397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398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hidden="1" customHeight="1" x14ac:dyDescent="0.25">
      <c r="A292" s="60" t="s">
        <v>399</v>
      </c>
      <c r="B292" s="60" t="s">
        <v>400</v>
      </c>
      <c r="C292" s="34">
        <v>4301136026</v>
      </c>
      <c r="D292" s="347">
        <v>4640242180236</v>
      </c>
      <c r="E292" s="348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37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/>
      <c r="AB292" s="66"/>
      <c r="AC292" s="288" t="s">
        <v>398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hidden="1" customHeight="1" x14ac:dyDescent="0.25">
      <c r="A293" s="60" t="s">
        <v>401</v>
      </c>
      <c r="B293" s="60" t="s">
        <v>402</v>
      </c>
      <c r="C293" s="34">
        <v>4301136029</v>
      </c>
      <c r="D293" s="347">
        <v>4640242180410</v>
      </c>
      <c r="E293" s="348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398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hidden="1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49" t="s">
        <v>72</v>
      </c>
      <c r="Q294" s="350"/>
      <c r="R294" s="350"/>
      <c r="S294" s="350"/>
      <c r="T294" s="350"/>
      <c r="U294" s="350"/>
      <c r="V294" s="351"/>
      <c r="W294" s="40" t="s">
        <v>69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49" t="s">
        <v>72</v>
      </c>
      <c r="Q295" s="350"/>
      <c r="R295" s="350"/>
      <c r="S295" s="350"/>
      <c r="T295" s="350"/>
      <c r="U295" s="350"/>
      <c r="V295" s="351"/>
      <c r="W295" s="40" t="s">
        <v>73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hidden="1" customHeight="1" x14ac:dyDescent="0.25">
      <c r="A296" s="356" t="s">
        <v>132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63"/>
      <c r="AB296" s="63"/>
      <c r="AC296" s="63"/>
    </row>
    <row r="297" spans="1:68" ht="37.5" hidden="1" customHeight="1" x14ac:dyDescent="0.25">
      <c r="A297" s="60" t="s">
        <v>403</v>
      </c>
      <c r="B297" s="60" t="s">
        <v>404</v>
      </c>
      <c r="C297" s="34">
        <v>4301135504</v>
      </c>
      <c r="D297" s="347">
        <v>4640242181554</v>
      </c>
      <c r="E297" s="348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373" t="s">
        <v>405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406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407</v>
      </c>
      <c r="B298" s="60" t="s">
        <v>408</v>
      </c>
      <c r="C298" s="34">
        <v>4301135394</v>
      </c>
      <c r="D298" s="347">
        <v>4640242181561</v>
      </c>
      <c r="E298" s="348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404" t="s">
        <v>409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126</v>
      </c>
      <c r="Y298" s="53">
        <f t="shared" si="24"/>
        <v>126</v>
      </c>
      <c r="Z298" s="39">
        <f>IFERROR(IF(X298="","",X298*0.00936),"")</f>
        <v>1.17936</v>
      </c>
      <c r="AA298" s="65"/>
      <c r="AB298" s="66"/>
      <c r="AC298" s="294" t="s">
        <v>410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490.392</v>
      </c>
      <c r="BN298" s="78">
        <f t="shared" si="26"/>
        <v>490.392</v>
      </c>
      <c r="BO298" s="78">
        <f t="shared" si="27"/>
        <v>1</v>
      </c>
      <c r="BP298" s="78">
        <f t="shared" si="28"/>
        <v>1</v>
      </c>
    </row>
    <row r="299" spans="1:68" ht="27" hidden="1" customHeight="1" x14ac:dyDescent="0.25">
      <c r="A299" s="60" t="s">
        <v>411</v>
      </c>
      <c r="B299" s="60" t="s">
        <v>412</v>
      </c>
      <c r="C299" s="34">
        <v>4301135374</v>
      </c>
      <c r="D299" s="347">
        <v>4640242181424</v>
      </c>
      <c r="E299" s="348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406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hidden="1" customHeight="1" x14ac:dyDescent="0.25">
      <c r="A300" s="60" t="s">
        <v>413</v>
      </c>
      <c r="B300" s="60" t="s">
        <v>414</v>
      </c>
      <c r="C300" s="34">
        <v>4301135320</v>
      </c>
      <c r="D300" s="347">
        <v>4640242181592</v>
      </c>
      <c r="E300" s="348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500" t="s">
        <v>415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416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417</v>
      </c>
      <c r="B301" s="60" t="s">
        <v>418</v>
      </c>
      <c r="C301" s="34">
        <v>4301135552</v>
      </c>
      <c r="D301" s="347">
        <v>4640242181431</v>
      </c>
      <c r="E301" s="348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20" t="s">
        <v>419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420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421</v>
      </c>
      <c r="B302" s="60" t="s">
        <v>422</v>
      </c>
      <c r="C302" s="34">
        <v>4301135405</v>
      </c>
      <c r="D302" s="347">
        <v>4640242181523</v>
      </c>
      <c r="E302" s="348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53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410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423</v>
      </c>
      <c r="B303" s="60" t="s">
        <v>424</v>
      </c>
      <c r="C303" s="34">
        <v>4301135404</v>
      </c>
      <c r="D303" s="347">
        <v>4640242181516</v>
      </c>
      <c r="E303" s="348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91" t="s">
        <v>425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420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426</v>
      </c>
      <c r="B304" s="60" t="s">
        <v>427</v>
      </c>
      <c r="C304" s="34">
        <v>4301135375</v>
      </c>
      <c r="D304" s="347">
        <v>4640242181486</v>
      </c>
      <c r="E304" s="348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252</v>
      </c>
      <c r="Y304" s="53">
        <f t="shared" si="24"/>
        <v>252</v>
      </c>
      <c r="Z304" s="39">
        <f t="shared" si="29"/>
        <v>2.3587199999999999</v>
      </c>
      <c r="AA304" s="65"/>
      <c r="AB304" s="66"/>
      <c r="AC304" s="306" t="s">
        <v>406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980.78399999999999</v>
      </c>
      <c r="BN304" s="78">
        <f t="shared" si="26"/>
        <v>980.78399999999999</v>
      </c>
      <c r="BO304" s="78">
        <f t="shared" si="27"/>
        <v>2</v>
      </c>
      <c r="BP304" s="78">
        <f t="shared" si="28"/>
        <v>2</v>
      </c>
    </row>
    <row r="305" spans="1:68" ht="37.5" customHeight="1" x14ac:dyDescent="0.25">
      <c r="A305" s="60" t="s">
        <v>428</v>
      </c>
      <c r="B305" s="60" t="s">
        <v>429</v>
      </c>
      <c r="C305" s="34">
        <v>4301135402</v>
      </c>
      <c r="D305" s="347">
        <v>4640242181493</v>
      </c>
      <c r="E305" s="348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93" t="s">
        <v>430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42</v>
      </c>
      <c r="Y305" s="53">
        <f t="shared" si="24"/>
        <v>42</v>
      </c>
      <c r="Z305" s="39">
        <f t="shared" si="29"/>
        <v>0.39312000000000002</v>
      </c>
      <c r="AA305" s="65"/>
      <c r="AB305" s="66"/>
      <c r="AC305" s="308" t="s">
        <v>406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163.464</v>
      </c>
      <c r="BN305" s="78">
        <f t="shared" si="26"/>
        <v>163.464</v>
      </c>
      <c r="BO305" s="78">
        <f t="shared" si="27"/>
        <v>0.33333333333333331</v>
      </c>
      <c r="BP305" s="78">
        <f t="shared" si="28"/>
        <v>0.33333333333333331</v>
      </c>
    </row>
    <row r="306" spans="1:68" ht="37.5" hidden="1" customHeight="1" x14ac:dyDescent="0.25">
      <c r="A306" s="60" t="s">
        <v>431</v>
      </c>
      <c r="B306" s="60" t="s">
        <v>432</v>
      </c>
      <c r="C306" s="34">
        <v>4301135403</v>
      </c>
      <c r="D306" s="347">
        <v>4640242181509</v>
      </c>
      <c r="E306" s="348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8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406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433</v>
      </c>
      <c r="B307" s="60" t="s">
        <v>434</v>
      </c>
      <c r="C307" s="34">
        <v>4301135304</v>
      </c>
      <c r="D307" s="347">
        <v>4640242181240</v>
      </c>
      <c r="E307" s="348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345" t="s">
        <v>435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406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436</v>
      </c>
      <c r="B308" s="60" t="s">
        <v>437</v>
      </c>
      <c r="C308" s="34">
        <v>4301135310</v>
      </c>
      <c r="D308" s="347">
        <v>4640242181318</v>
      </c>
      <c r="E308" s="348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357" t="s">
        <v>438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410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439</v>
      </c>
      <c r="B309" s="60" t="s">
        <v>440</v>
      </c>
      <c r="C309" s="34">
        <v>4301135306</v>
      </c>
      <c r="D309" s="347">
        <v>4640242181387</v>
      </c>
      <c r="E309" s="348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82" t="s">
        <v>441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406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442</v>
      </c>
      <c r="B310" s="60" t="s">
        <v>443</v>
      </c>
      <c r="C310" s="34">
        <v>4301135305</v>
      </c>
      <c r="D310" s="347">
        <v>4640242181394</v>
      </c>
      <c r="E310" s="348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76" t="s">
        <v>444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406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445</v>
      </c>
      <c r="B311" s="60" t="s">
        <v>446</v>
      </c>
      <c r="C311" s="34">
        <v>4301135309</v>
      </c>
      <c r="D311" s="347">
        <v>4640242181332</v>
      </c>
      <c r="E311" s="348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72" t="s">
        <v>447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406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448</v>
      </c>
      <c r="B312" s="60" t="s">
        <v>449</v>
      </c>
      <c r="C312" s="34">
        <v>4301135308</v>
      </c>
      <c r="D312" s="347">
        <v>4640242181349</v>
      </c>
      <c r="E312" s="348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96" t="s">
        <v>450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406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451</v>
      </c>
      <c r="B313" s="60" t="s">
        <v>452</v>
      </c>
      <c r="C313" s="34">
        <v>4301135307</v>
      </c>
      <c r="D313" s="347">
        <v>4640242181370</v>
      </c>
      <c r="E313" s="348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336" t="s">
        <v>453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454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455</v>
      </c>
      <c r="B314" s="60" t="s">
        <v>456</v>
      </c>
      <c r="C314" s="34">
        <v>4301135318</v>
      </c>
      <c r="D314" s="347">
        <v>4607111037480</v>
      </c>
      <c r="E314" s="348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46" t="s">
        <v>457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458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459</v>
      </c>
      <c r="B315" s="60" t="s">
        <v>460</v>
      </c>
      <c r="C315" s="34">
        <v>4301135319</v>
      </c>
      <c r="D315" s="347">
        <v>4607111037473</v>
      </c>
      <c r="E315" s="348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535" t="s">
        <v>461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462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463</v>
      </c>
      <c r="B316" s="60" t="s">
        <v>464</v>
      </c>
      <c r="C316" s="34">
        <v>4301135198</v>
      </c>
      <c r="D316" s="347">
        <v>4640242180663</v>
      </c>
      <c r="E316" s="348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530" t="s">
        <v>465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466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467</v>
      </c>
      <c r="B317" s="60" t="s">
        <v>468</v>
      </c>
      <c r="C317" s="34">
        <v>4301135723</v>
      </c>
      <c r="D317" s="347">
        <v>4640242181783</v>
      </c>
      <c r="E317" s="348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399" t="s">
        <v>469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470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41"/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3"/>
      <c r="P318" s="349" t="s">
        <v>72</v>
      </c>
      <c r="Q318" s="350"/>
      <c r="R318" s="350"/>
      <c r="S318" s="350"/>
      <c r="T318" s="350"/>
      <c r="U318" s="350"/>
      <c r="V318" s="351"/>
      <c r="W318" s="40" t="s">
        <v>69</v>
      </c>
      <c r="X318" s="41">
        <f>IFERROR(SUM(X297:X317),"0")</f>
        <v>420</v>
      </c>
      <c r="Y318" s="41">
        <f>IFERROR(SUM(Y297:Y317),"0")</f>
        <v>420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3.9312</v>
      </c>
      <c r="AA318" s="64"/>
      <c r="AB318" s="64"/>
      <c r="AC318" s="64"/>
    </row>
    <row r="319" spans="1:68" x14ac:dyDescent="0.2">
      <c r="A319" s="342"/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3"/>
      <c r="P319" s="349" t="s">
        <v>72</v>
      </c>
      <c r="Q319" s="350"/>
      <c r="R319" s="350"/>
      <c r="S319" s="350"/>
      <c r="T319" s="350"/>
      <c r="U319" s="350"/>
      <c r="V319" s="351"/>
      <c r="W319" s="40" t="s">
        <v>73</v>
      </c>
      <c r="X319" s="41">
        <f>IFERROR(SUMPRODUCT(X297:X317*H297:H317),"0")</f>
        <v>1554.0000000000002</v>
      </c>
      <c r="Y319" s="41">
        <f>IFERROR(SUMPRODUCT(Y297:Y317*H297:H317),"0")</f>
        <v>1554.0000000000002</v>
      </c>
      <c r="Z319" s="40"/>
      <c r="AA319" s="64"/>
      <c r="AB319" s="64"/>
      <c r="AC319" s="64"/>
    </row>
    <row r="320" spans="1:68" ht="16.5" hidden="1" customHeight="1" x14ac:dyDescent="0.25">
      <c r="A320" s="346" t="s">
        <v>471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42"/>
      <c r="Z320" s="342"/>
      <c r="AA320" s="62"/>
      <c r="AB320" s="62"/>
      <c r="AC320" s="62"/>
    </row>
    <row r="321" spans="1:68" ht="14.25" hidden="1" customHeight="1" x14ac:dyDescent="0.25">
      <c r="A321" s="356" t="s">
        <v>132</v>
      </c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2"/>
      <c r="P321" s="342"/>
      <c r="Q321" s="342"/>
      <c r="R321" s="342"/>
      <c r="S321" s="342"/>
      <c r="T321" s="342"/>
      <c r="U321" s="342"/>
      <c r="V321" s="342"/>
      <c r="W321" s="342"/>
      <c r="X321" s="342"/>
      <c r="Y321" s="342"/>
      <c r="Z321" s="342"/>
      <c r="AA321" s="63"/>
      <c r="AB321" s="63"/>
      <c r="AC321" s="63"/>
    </row>
    <row r="322" spans="1:68" ht="27" hidden="1" customHeight="1" x14ac:dyDescent="0.25">
      <c r="A322" s="60" t="s">
        <v>472</v>
      </c>
      <c r="B322" s="60" t="s">
        <v>473</v>
      </c>
      <c r="C322" s="34">
        <v>4301135268</v>
      </c>
      <c r="D322" s="347">
        <v>4640242181134</v>
      </c>
      <c r="E322" s="348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94" t="s">
        <v>474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475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41"/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3"/>
      <c r="P323" s="349" t="s">
        <v>72</v>
      </c>
      <c r="Q323" s="350"/>
      <c r="R323" s="350"/>
      <c r="S323" s="350"/>
      <c r="T323" s="350"/>
      <c r="U323" s="350"/>
      <c r="V323" s="351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2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3"/>
      <c r="P324" s="349" t="s">
        <v>72</v>
      </c>
      <c r="Q324" s="350"/>
      <c r="R324" s="350"/>
      <c r="S324" s="350"/>
      <c r="T324" s="350"/>
      <c r="U324" s="350"/>
      <c r="V324" s="351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397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42"/>
      <c r="N325" s="342"/>
      <c r="O325" s="398"/>
      <c r="P325" s="429" t="s">
        <v>476</v>
      </c>
      <c r="Q325" s="430"/>
      <c r="R325" s="430"/>
      <c r="S325" s="430"/>
      <c r="T325" s="430"/>
      <c r="U325" s="430"/>
      <c r="V325" s="391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5791.32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5791.32</v>
      </c>
      <c r="Z325" s="40"/>
      <c r="AA325" s="64"/>
      <c r="AB325" s="64"/>
      <c r="AC325" s="64"/>
    </row>
    <row r="326" spans="1:68" x14ac:dyDescent="0.2">
      <c r="A326" s="342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98"/>
      <c r="P326" s="429" t="s">
        <v>477</v>
      </c>
      <c r="Q326" s="430"/>
      <c r="R326" s="430"/>
      <c r="S326" s="430"/>
      <c r="T326" s="430"/>
      <c r="U326" s="430"/>
      <c r="V326" s="391"/>
      <c r="W326" s="40" t="s">
        <v>73</v>
      </c>
      <c r="X326" s="41">
        <f>IFERROR(SUM(BM22:BM322),"0")</f>
        <v>6505.808799999998</v>
      </c>
      <c r="Y326" s="41">
        <f>IFERROR(SUM(BN22:BN322),"0")</f>
        <v>6505.808799999998</v>
      </c>
      <c r="Z326" s="40"/>
      <c r="AA326" s="64"/>
      <c r="AB326" s="64"/>
      <c r="AC326" s="64"/>
    </row>
    <row r="327" spans="1:68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98"/>
      <c r="P327" s="429" t="s">
        <v>478</v>
      </c>
      <c r="Q327" s="430"/>
      <c r="R327" s="430"/>
      <c r="S327" s="430"/>
      <c r="T327" s="430"/>
      <c r="U327" s="430"/>
      <c r="V327" s="391"/>
      <c r="W327" s="40" t="s">
        <v>479</v>
      </c>
      <c r="X327" s="42">
        <f>ROUNDUP(SUM(BO22:BO322),0)</f>
        <v>19</v>
      </c>
      <c r="Y327" s="42">
        <f>ROUNDUP(SUM(BP22:BP322),0)</f>
        <v>19</v>
      </c>
      <c r="Z327" s="40"/>
      <c r="AA327" s="64"/>
      <c r="AB327" s="64"/>
      <c r="AC327" s="64"/>
    </row>
    <row r="328" spans="1:68" x14ac:dyDescent="0.2">
      <c r="A328" s="34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398"/>
      <c r="P328" s="429" t="s">
        <v>480</v>
      </c>
      <c r="Q328" s="430"/>
      <c r="R328" s="430"/>
      <c r="S328" s="430"/>
      <c r="T328" s="430"/>
      <c r="U328" s="430"/>
      <c r="V328" s="391"/>
      <c r="W328" s="40" t="s">
        <v>73</v>
      </c>
      <c r="X328" s="41">
        <f>GrossWeightTotal+PalletQtyTotal*25</f>
        <v>6980.808799999998</v>
      </c>
      <c r="Y328" s="41">
        <f>GrossWeightTotalR+PalletQtyTotalR*25</f>
        <v>6980.808799999998</v>
      </c>
      <c r="Z328" s="40"/>
      <c r="AA328" s="64"/>
      <c r="AB328" s="64"/>
      <c r="AC328" s="64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398"/>
      <c r="P329" s="429" t="s">
        <v>481</v>
      </c>
      <c r="Q329" s="430"/>
      <c r="R329" s="430"/>
      <c r="S329" s="430"/>
      <c r="T329" s="430"/>
      <c r="U329" s="430"/>
      <c r="V329" s="391"/>
      <c r="W329" s="40" t="s">
        <v>479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1750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1750</v>
      </c>
      <c r="Z329" s="40"/>
      <c r="AA329" s="64"/>
      <c r="AB329" s="64"/>
      <c r="AC329" s="64"/>
    </row>
    <row r="330" spans="1:68" ht="14.25" hidden="1" customHeight="1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98"/>
      <c r="P330" s="429" t="s">
        <v>482</v>
      </c>
      <c r="Q330" s="430"/>
      <c r="R330" s="430"/>
      <c r="S330" s="430"/>
      <c r="T330" s="430"/>
      <c r="U330" s="430"/>
      <c r="V330" s="391"/>
      <c r="W330" s="43" t="s">
        <v>483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23.553540000000002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484</v>
      </c>
      <c r="B332" s="83" t="s">
        <v>62</v>
      </c>
      <c r="C332" s="388" t="s">
        <v>74</v>
      </c>
      <c r="D332" s="499"/>
      <c r="E332" s="499"/>
      <c r="F332" s="499"/>
      <c r="G332" s="499"/>
      <c r="H332" s="499"/>
      <c r="I332" s="499"/>
      <c r="J332" s="499"/>
      <c r="K332" s="499"/>
      <c r="L332" s="499"/>
      <c r="M332" s="499"/>
      <c r="N332" s="499"/>
      <c r="O332" s="499"/>
      <c r="P332" s="499"/>
      <c r="Q332" s="499"/>
      <c r="R332" s="499"/>
      <c r="S332" s="499"/>
      <c r="T332" s="497"/>
      <c r="U332" s="388" t="s">
        <v>240</v>
      </c>
      <c r="V332" s="497"/>
      <c r="W332" s="83" t="s">
        <v>266</v>
      </c>
      <c r="X332" s="388" t="s">
        <v>285</v>
      </c>
      <c r="Y332" s="499"/>
      <c r="Z332" s="499"/>
      <c r="AA332" s="499"/>
      <c r="AB332" s="499"/>
      <c r="AC332" s="499"/>
      <c r="AD332" s="497"/>
      <c r="AE332" s="83" t="s">
        <v>355</v>
      </c>
      <c r="AF332" s="83" t="s">
        <v>360</v>
      </c>
      <c r="AG332" s="83" t="s">
        <v>367</v>
      </c>
      <c r="AH332" s="388" t="s">
        <v>241</v>
      </c>
      <c r="AI332" s="497"/>
    </row>
    <row r="333" spans="1:68" ht="14.25" customHeight="1" thickTop="1" x14ac:dyDescent="0.2">
      <c r="A333" s="366" t="s">
        <v>485</v>
      </c>
      <c r="B333" s="388" t="s">
        <v>62</v>
      </c>
      <c r="C333" s="388" t="s">
        <v>75</v>
      </c>
      <c r="D333" s="388" t="s">
        <v>86</v>
      </c>
      <c r="E333" s="388" t="s">
        <v>96</v>
      </c>
      <c r="F333" s="388" t="s">
        <v>115</v>
      </c>
      <c r="G333" s="388" t="s">
        <v>140</v>
      </c>
      <c r="H333" s="388" t="s">
        <v>147</v>
      </c>
      <c r="I333" s="388" t="s">
        <v>151</v>
      </c>
      <c r="J333" s="388" t="s">
        <v>159</v>
      </c>
      <c r="K333" s="388" t="s">
        <v>176</v>
      </c>
      <c r="L333" s="388" t="s">
        <v>185</v>
      </c>
      <c r="M333" s="388" t="s">
        <v>202</v>
      </c>
      <c r="N333" s="1"/>
      <c r="O333" s="388" t="s">
        <v>208</v>
      </c>
      <c r="P333" s="388" t="s">
        <v>215</v>
      </c>
      <c r="Q333" s="388" t="s">
        <v>221</v>
      </c>
      <c r="R333" s="388" t="s">
        <v>225</v>
      </c>
      <c r="S333" s="388" t="s">
        <v>228</v>
      </c>
      <c r="T333" s="388" t="s">
        <v>236</v>
      </c>
      <c r="U333" s="388" t="s">
        <v>241</v>
      </c>
      <c r="V333" s="388" t="s">
        <v>245</v>
      </c>
      <c r="W333" s="388" t="s">
        <v>267</v>
      </c>
      <c r="X333" s="388" t="s">
        <v>286</v>
      </c>
      <c r="Y333" s="388" t="s">
        <v>298</v>
      </c>
      <c r="Z333" s="388" t="s">
        <v>308</v>
      </c>
      <c r="AA333" s="388" t="s">
        <v>323</v>
      </c>
      <c r="AB333" s="388" t="s">
        <v>334</v>
      </c>
      <c r="AC333" s="388" t="s">
        <v>345</v>
      </c>
      <c r="AD333" s="388" t="s">
        <v>349</v>
      </c>
      <c r="AE333" s="388" t="s">
        <v>356</v>
      </c>
      <c r="AF333" s="388" t="s">
        <v>361</v>
      </c>
      <c r="AG333" s="388" t="s">
        <v>368</v>
      </c>
      <c r="AH333" s="388" t="s">
        <v>241</v>
      </c>
      <c r="AI333" s="388" t="s">
        <v>471</v>
      </c>
    </row>
    <row r="334" spans="1:68" ht="13.5" customHeight="1" thickBot="1" x14ac:dyDescent="0.25">
      <c r="A334" s="367"/>
      <c r="B334" s="389"/>
      <c r="C334" s="389"/>
      <c r="D334" s="389"/>
      <c r="E334" s="389"/>
      <c r="F334" s="389"/>
      <c r="G334" s="389"/>
      <c r="H334" s="389"/>
      <c r="I334" s="389"/>
      <c r="J334" s="389"/>
      <c r="K334" s="389"/>
      <c r="L334" s="389"/>
      <c r="M334" s="389"/>
      <c r="N334" s="1"/>
      <c r="O334" s="389"/>
      <c r="P334" s="389"/>
      <c r="Q334" s="389"/>
      <c r="R334" s="389"/>
      <c r="S334" s="389"/>
      <c r="T334" s="389"/>
      <c r="U334" s="389"/>
      <c r="V334" s="389"/>
      <c r="W334" s="389"/>
      <c r="X334" s="389"/>
      <c r="Y334" s="389"/>
      <c r="Z334" s="389"/>
      <c r="AA334" s="389"/>
      <c r="AB334" s="389"/>
      <c r="AC334" s="389"/>
      <c r="AD334" s="389"/>
      <c r="AE334" s="389"/>
      <c r="AF334" s="389"/>
      <c r="AG334" s="389"/>
      <c r="AH334" s="389"/>
      <c r="AI334" s="389"/>
    </row>
    <row r="335" spans="1:68" ht="18" customHeight="1" thickTop="1" thickBot="1" x14ac:dyDescent="0.25">
      <c r="A335" s="44" t="s">
        <v>486</v>
      </c>
      <c r="B335" s="50">
        <f>IFERROR(X22*H22,"0")</f>
        <v>0</v>
      </c>
      <c r="C335" s="50">
        <f>IFERROR(X28*H28,"0")+IFERROR(X29*H29,"0")+IFERROR(X30*H30,"0")</f>
        <v>399</v>
      </c>
      <c r="D335" s="50">
        <f>IFERROR(X35*H35,"0")+IFERROR(X36*H36,"0")+IFERROR(X37*H37,"0")</f>
        <v>268.79999999999995</v>
      </c>
      <c r="E335" s="50">
        <f>IFERROR(X42*H42,"0")+IFERROR(X43*H43,"0")+IFERROR(X44*H44,"0")+IFERROR(X45*H45,"0")+IFERROR(X46*H46,"0")+IFERROR(X47*H47,"0")+IFERROR(X48*H48,"0")+IFERROR(X49*H49,"0")</f>
        <v>84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157.19999999999999</v>
      </c>
      <c r="H335" s="50">
        <f>IFERROR(X84*H84,"0")</f>
        <v>50.4</v>
      </c>
      <c r="I335" s="50">
        <f>IFERROR(X89*H89,"0")+IFERROR(X90*H90,"0")</f>
        <v>302.39999999999998</v>
      </c>
      <c r="J335" s="50">
        <f>IFERROR(X95*H95,"0")+IFERROR(X96*H96,"0")+IFERROR(X97*H97,"0")+IFERROR(X98*H98,"0")+IFERROR(X99*H99,"0")+IFERROR(X100*H100,"0")</f>
        <v>794.88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734.40000000000009</v>
      </c>
      <c r="M335" s="50">
        <f>IFERROR(X126*H126,"0")+IFERROR(X127*H127,"0")</f>
        <v>210</v>
      </c>
      <c r="N335" s="1"/>
      <c r="O335" s="50">
        <f>IFERROR(X132*H132,"0")+IFERROR(X133*H133,"0")</f>
        <v>210</v>
      </c>
      <c r="P335" s="50">
        <f>IFERROR(X138*H138,"0")+IFERROR(X139*H139,"0")</f>
        <v>336</v>
      </c>
      <c r="Q335" s="50">
        <f>IFERROR(X144*H144,"0")</f>
        <v>126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47.04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420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1651.2000000000003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487</v>
      </c>
      <c r="B337" s="67" t="s">
        <v>488</v>
      </c>
      <c r="C337" s="67" t="s">
        <v>489</v>
      </c>
    </row>
    <row r="338" spans="1:3" x14ac:dyDescent="0.2">
      <c r="A338" s="68">
        <f>SUMPRODUCT(--(BB:BB="ЗПФ"),--(W:W="кор"),H:H,Y:Y)+SUMPRODUCT(--(BB:BB="ЗПФ"),--(W:W="кг"),Y:Y)</f>
        <v>1244.4000000000001</v>
      </c>
      <c r="B338" s="69">
        <f>SUMPRODUCT(--(BB:BB="ПГП"),--(W:W="кор"),H:H,Y:Y)+SUMPRODUCT(--(BB:BB="ПГП"),--(W:W="кг"),Y:Y)</f>
        <v>4546.92</v>
      </c>
      <c r="C338" s="69">
        <f>SUMPRODUCT(--(BB:BB="КИЗ"),--(W:W="кор"),H:H,Y:Y)+SUMPRODUCT(--(BB:BB="КИЗ"),--(W:W="кг"),Y:Y)</f>
        <v>0</v>
      </c>
    </row>
  </sheetData>
  <sheetProtection algorithmName="SHA-512" hashValue="TB8v2VVbgga0dH9iOCneYKvfH+mzbAgx49LPMPxWALNO5aqwIn7QQKOu2jD5f39hicK3eAdT91CKHOBNso8TSg==" saltValue="V1ExhkMGg1vbtbmPR+RTn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54,00"/>
        <filter val="1 750,00"/>
        <filter val="108,00"/>
        <filter val="112,00"/>
        <filter val="12,00"/>
        <filter val="126,00"/>
        <filter val="14,00"/>
        <filter val="140,00"/>
        <filter val="157,20"/>
        <filter val="19"/>
        <filter val="210,00"/>
        <filter val="234,00"/>
        <filter val="24,00"/>
        <filter val="252,00"/>
        <filter val="266,00"/>
        <filter val="268,80"/>
        <filter val="28,00"/>
        <filter val="302,40"/>
        <filter val="336,00"/>
        <filter val="36,00"/>
        <filter val="399,00"/>
        <filter val="42,00"/>
        <filter val="420,00"/>
        <filter val="47,04"/>
        <filter val="48,00"/>
        <filter val="5 791,32"/>
        <filter val="50,40"/>
        <filter val="54,00"/>
        <filter val="6 505,81"/>
        <filter val="6 980,81"/>
        <filter val="60,00"/>
        <filter val="66,00"/>
        <filter val="70,00"/>
        <filter val="734,40"/>
        <filter val="794,88"/>
        <filter val="84,00"/>
        <filter val="97,20"/>
        <filter val="98,00"/>
      </filters>
    </filterColumn>
    <filterColumn colId="29" showButton="0"/>
    <filterColumn colId="30" showButton="0"/>
  </autoFilter>
  <mergeCells count="589"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A321:Z321"/>
    <mergeCell ref="D315:E315"/>
    <mergeCell ref="P29:T29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Q12:R12"/>
    <mergeCell ref="D90:E90"/>
    <mergeCell ref="R1:T1"/>
    <mergeCell ref="P172:T172"/>
    <mergeCell ref="P28:T28"/>
    <mergeCell ref="D71:E71"/>
    <mergeCell ref="A218:O219"/>
    <mergeCell ref="A74:O75"/>
    <mergeCell ref="A145:O146"/>
    <mergeCell ref="P215:T215"/>
    <mergeCell ref="D307:E307"/>
    <mergeCell ref="D98:E98"/>
    <mergeCell ref="P30:T30"/>
    <mergeCell ref="D73:E73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316:T316"/>
    <mergeCell ref="D126:E126"/>
    <mergeCell ref="D197:E197"/>
    <mergeCell ref="D253:E253"/>
    <mergeCell ref="P232:V232"/>
    <mergeCell ref="D47:E47"/>
    <mergeCell ref="P160:T160"/>
    <mergeCell ref="W17:W18"/>
    <mergeCell ref="P261:V261"/>
    <mergeCell ref="P161:V161"/>
    <mergeCell ref="P79:T79"/>
    <mergeCell ref="P73:T73"/>
    <mergeCell ref="P144:T144"/>
    <mergeCell ref="D187:E187"/>
    <mergeCell ref="P315:T315"/>
    <mergeCell ref="D174:E174"/>
    <mergeCell ref="P302:T302"/>
    <mergeCell ref="A34:Z34"/>
    <mergeCell ref="A83:Z83"/>
    <mergeCell ref="P59:V59"/>
    <mergeCell ref="P97:T97"/>
    <mergeCell ref="P230:T230"/>
    <mergeCell ref="D113:E113"/>
    <mergeCell ref="P117:T117"/>
    <mergeCell ref="V10:W10"/>
    <mergeCell ref="A124:Z124"/>
    <mergeCell ref="P99:T99"/>
    <mergeCell ref="D287:E287"/>
    <mergeCell ref="D66:E66"/>
    <mergeCell ref="D5:E5"/>
    <mergeCell ref="P42:T42"/>
    <mergeCell ref="P259:T259"/>
    <mergeCell ref="P175:V175"/>
    <mergeCell ref="P162:V162"/>
    <mergeCell ref="D8:M8"/>
    <mergeCell ref="P44:T44"/>
    <mergeCell ref="A26:Z26"/>
    <mergeCell ref="A63:O64"/>
    <mergeCell ref="B17:B18"/>
    <mergeCell ref="D45:E45"/>
    <mergeCell ref="A68:O69"/>
    <mergeCell ref="A5:C5"/>
    <mergeCell ref="P64:V64"/>
    <mergeCell ref="P51:V51"/>
    <mergeCell ref="D166:E166"/>
    <mergeCell ref="D9:E9"/>
    <mergeCell ref="F9:G9"/>
    <mergeCell ref="D72:E72"/>
    <mergeCell ref="A70:Z70"/>
    <mergeCell ref="A228:Z228"/>
    <mergeCell ref="P95:T95"/>
    <mergeCell ref="P266:T266"/>
    <mergeCell ref="A281:Z281"/>
    <mergeCell ref="P166:T166"/>
    <mergeCell ref="P188:V188"/>
    <mergeCell ref="P116:T116"/>
    <mergeCell ref="D224:E224"/>
    <mergeCell ref="P168:V168"/>
    <mergeCell ref="P248:V248"/>
    <mergeCell ref="P226:V226"/>
    <mergeCell ref="A87:Z87"/>
    <mergeCell ref="A258:Z258"/>
    <mergeCell ref="A110:Z110"/>
    <mergeCell ref="P135:V135"/>
    <mergeCell ref="D179:E179"/>
    <mergeCell ref="P323:V323"/>
    <mergeCell ref="A148:Z148"/>
    <mergeCell ref="A180:O181"/>
    <mergeCell ref="A167:O168"/>
    <mergeCell ref="P286:T286"/>
    <mergeCell ref="P187:T187"/>
    <mergeCell ref="Q9:R9"/>
    <mergeCell ref="Q11:R11"/>
    <mergeCell ref="A6:C6"/>
    <mergeCell ref="P38:V38"/>
    <mergeCell ref="P109:V109"/>
    <mergeCell ref="P280:V280"/>
    <mergeCell ref="D214:E214"/>
    <mergeCell ref="P193:V193"/>
    <mergeCell ref="D259:E259"/>
    <mergeCell ref="A237:O238"/>
    <mergeCell ref="D28:E28"/>
    <mergeCell ref="A163:Z163"/>
    <mergeCell ref="A76:Z76"/>
    <mergeCell ref="A108:O109"/>
    <mergeCell ref="D236:E236"/>
    <mergeCell ref="D117:E117"/>
    <mergeCell ref="P171:T171"/>
    <mergeCell ref="D30:E30"/>
    <mergeCell ref="D1:F1"/>
    <mergeCell ref="P47:T47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P17:T18"/>
    <mergeCell ref="A229:Z229"/>
    <mergeCell ref="A77:Z77"/>
    <mergeCell ref="H1:Q1"/>
    <mergeCell ref="D67:E67"/>
    <mergeCell ref="A159:Z159"/>
    <mergeCell ref="P78:T78"/>
    <mergeCell ref="P205:T205"/>
    <mergeCell ref="P108:V108"/>
    <mergeCell ref="A161:O162"/>
    <mergeCell ref="D139:E139"/>
    <mergeCell ref="P180:V180"/>
    <mergeCell ref="P118:V118"/>
    <mergeCell ref="A17:A18"/>
    <mergeCell ref="K17:K18"/>
    <mergeCell ref="P300:T300"/>
    <mergeCell ref="C17:C18"/>
    <mergeCell ref="U332:V332"/>
    <mergeCell ref="F333:F334"/>
    <mergeCell ref="D37:E37"/>
    <mergeCell ref="D230:E230"/>
    <mergeCell ref="A208:O209"/>
    <mergeCell ref="P66:T66"/>
    <mergeCell ref="P197:T197"/>
    <mergeCell ref="A254:O255"/>
    <mergeCell ref="A248:O249"/>
    <mergeCell ref="D333:D334"/>
    <mergeCell ref="P326:V326"/>
    <mergeCell ref="P330:V330"/>
    <mergeCell ref="P327:V327"/>
    <mergeCell ref="P288:V288"/>
    <mergeCell ref="P43:T43"/>
    <mergeCell ref="D36:E36"/>
    <mergeCell ref="P202:V202"/>
    <mergeCell ref="A264:Z264"/>
    <mergeCell ref="D322:E322"/>
    <mergeCell ref="D309:E309"/>
    <mergeCell ref="W333:W334"/>
    <mergeCell ref="O333:O334"/>
    <mergeCell ref="B333:B334"/>
    <mergeCell ref="H333:H334"/>
    <mergeCell ref="J333:J334"/>
    <mergeCell ref="AC333:AC334"/>
    <mergeCell ref="AE333:AE334"/>
    <mergeCell ref="X332:AD332"/>
    <mergeCell ref="AA333:AA334"/>
    <mergeCell ref="C332:T332"/>
    <mergeCell ref="P333:P334"/>
    <mergeCell ref="R333:R334"/>
    <mergeCell ref="Y333:Y334"/>
    <mergeCell ref="X333:X334"/>
    <mergeCell ref="Z333:Z334"/>
    <mergeCell ref="Q333:Q334"/>
    <mergeCell ref="S333:S334"/>
    <mergeCell ref="G333:G334"/>
    <mergeCell ref="M333:M334"/>
    <mergeCell ref="L333:L334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P262:V262"/>
    <mergeCell ref="AF333:AF334"/>
    <mergeCell ref="AH333:AH334"/>
    <mergeCell ref="P223:T223"/>
    <mergeCell ref="P201:V201"/>
    <mergeCell ref="P312:T312"/>
    <mergeCell ref="AH332:AI332"/>
    <mergeCell ref="P325:V325"/>
    <mergeCell ref="P246:T246"/>
    <mergeCell ref="A250:Z250"/>
    <mergeCell ref="P238:V238"/>
    <mergeCell ref="A263:Z263"/>
    <mergeCell ref="A265:Z265"/>
    <mergeCell ref="P306:T306"/>
    <mergeCell ref="A271:O272"/>
    <mergeCell ref="D298:E298"/>
    <mergeCell ref="A273:Z273"/>
    <mergeCell ref="D292:E292"/>
    <mergeCell ref="P132:T132"/>
    <mergeCell ref="P303:T303"/>
    <mergeCell ref="A122:O123"/>
    <mergeCell ref="D160:E160"/>
    <mergeCell ref="A261:O262"/>
    <mergeCell ref="D291:E291"/>
    <mergeCell ref="P176:V176"/>
    <mergeCell ref="D306:E306"/>
    <mergeCell ref="P287:T287"/>
    <mergeCell ref="P295:V295"/>
    <mergeCell ref="P129:V129"/>
    <mergeCell ref="A242:O243"/>
    <mergeCell ref="A233:Z233"/>
    <mergeCell ref="P128:V128"/>
    <mergeCell ref="P267:V267"/>
    <mergeCell ref="D260:E260"/>
    <mergeCell ref="A290:Z290"/>
    <mergeCell ref="D300:E300"/>
    <mergeCell ref="P279:V279"/>
    <mergeCell ref="A120:Z120"/>
    <mergeCell ref="D235:E235"/>
    <mergeCell ref="A239:Z239"/>
    <mergeCell ref="A12:M12"/>
    <mergeCell ref="A53:Z53"/>
    <mergeCell ref="A240:Z240"/>
    <mergeCell ref="P243:V243"/>
    <mergeCell ref="A19:Z19"/>
    <mergeCell ref="A190:Z190"/>
    <mergeCell ref="V12:W12"/>
    <mergeCell ref="A128:O129"/>
    <mergeCell ref="D215:E215"/>
    <mergeCell ref="P50:V50"/>
    <mergeCell ref="M17:M18"/>
    <mergeCell ref="O17:O18"/>
    <mergeCell ref="A104:Z104"/>
    <mergeCell ref="D154:E154"/>
    <mergeCell ref="P154:T154"/>
    <mergeCell ref="D206:E206"/>
    <mergeCell ref="A50:O51"/>
    <mergeCell ref="A158:Z158"/>
    <mergeCell ref="P56:V56"/>
    <mergeCell ref="A80:O81"/>
    <mergeCell ref="A38:O3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U17:V17"/>
    <mergeCell ref="Y17:Y18"/>
    <mergeCell ref="D22:E22"/>
    <mergeCell ref="P49:T49"/>
    <mergeCell ref="P36:T36"/>
    <mergeCell ref="P63:V63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D277:E277"/>
    <mergeCell ref="P318:V318"/>
    <mergeCell ref="P85:V85"/>
    <mergeCell ref="A137:Z137"/>
    <mergeCell ref="P60:V60"/>
    <mergeCell ref="D43:E43"/>
    <mergeCell ref="J9:M9"/>
    <mergeCell ref="D112:E112"/>
    <mergeCell ref="A283:O284"/>
    <mergeCell ref="D62:E62"/>
    <mergeCell ref="D127:E127"/>
    <mergeCell ref="P206:T206"/>
    <mergeCell ref="P37:T37"/>
    <mergeCell ref="P304:T304"/>
    <mergeCell ref="D114:E114"/>
    <mergeCell ref="P235:T235"/>
    <mergeCell ref="P86:V86"/>
    <mergeCell ref="P157:V157"/>
    <mergeCell ref="A147:Z147"/>
    <mergeCell ref="P207:T207"/>
    <mergeCell ref="P249:V249"/>
    <mergeCell ref="A274:Z274"/>
    <mergeCell ref="P299:T299"/>
    <mergeCell ref="P150:V150"/>
    <mergeCell ref="D138:E138"/>
    <mergeCell ref="A40:Z40"/>
    <mergeCell ref="A211:Z211"/>
    <mergeCell ref="A82:Z82"/>
    <mergeCell ref="A275:Z275"/>
    <mergeCell ref="P96:T96"/>
    <mergeCell ref="H10:M10"/>
    <mergeCell ref="AA17:AA18"/>
    <mergeCell ref="P212:T212"/>
    <mergeCell ref="AC17:AC18"/>
    <mergeCell ref="P101:V101"/>
    <mergeCell ref="D89:E89"/>
    <mergeCell ref="P209:V209"/>
    <mergeCell ref="A175:O176"/>
    <mergeCell ref="P45:T45"/>
    <mergeCell ref="AB17:AB18"/>
    <mergeCell ref="D200:E200"/>
    <mergeCell ref="P48:T48"/>
    <mergeCell ref="A13:M13"/>
    <mergeCell ref="A59:O60"/>
    <mergeCell ref="A94:Z94"/>
    <mergeCell ref="A196:Z196"/>
    <mergeCell ref="P115:T115"/>
    <mergeCell ref="A15:M15"/>
    <mergeCell ref="D48:E48"/>
    <mergeCell ref="A183:Z183"/>
    <mergeCell ref="P179:T179"/>
    <mergeCell ref="H17:H18"/>
    <mergeCell ref="P90:T90"/>
    <mergeCell ref="D198:E198"/>
    <mergeCell ref="A323:O324"/>
    <mergeCell ref="A143:Z143"/>
    <mergeCell ref="P242:V242"/>
    <mergeCell ref="V6:W9"/>
    <mergeCell ref="D199:E199"/>
    <mergeCell ref="D186:E186"/>
    <mergeCell ref="D217:E217"/>
    <mergeCell ref="A226:O22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H5:M5"/>
    <mergeCell ref="P31:V31"/>
    <mergeCell ref="A27:Z27"/>
    <mergeCell ref="P329:V329"/>
    <mergeCell ref="P98:T98"/>
    <mergeCell ref="D212:E212"/>
    <mergeCell ref="P225:T225"/>
    <mergeCell ref="A285:Z285"/>
    <mergeCell ref="D317:E317"/>
    <mergeCell ref="D6:M6"/>
    <mergeCell ref="D304:E304"/>
    <mergeCell ref="P106:T106"/>
    <mergeCell ref="A294:O295"/>
    <mergeCell ref="D207:E207"/>
    <mergeCell ref="A150:O151"/>
    <mergeCell ref="D299:E299"/>
    <mergeCell ref="D222:E222"/>
    <mergeCell ref="A231:O232"/>
    <mergeCell ref="P35:T35"/>
    <mergeCell ref="G17:G18"/>
    <mergeCell ref="D314:E314"/>
    <mergeCell ref="Q13:R13"/>
    <mergeCell ref="P134:V134"/>
    <mergeCell ref="A93:Z93"/>
    <mergeCell ref="D96:E96"/>
    <mergeCell ref="A201:O202"/>
    <mergeCell ref="P15:T16"/>
    <mergeCell ref="A320:Z320"/>
    <mergeCell ref="P268:V268"/>
    <mergeCell ref="A220:Z220"/>
    <mergeCell ref="P139:T139"/>
    <mergeCell ref="A318:O319"/>
    <mergeCell ref="AB333:AB334"/>
    <mergeCell ref="P114:T114"/>
    <mergeCell ref="P247:T247"/>
    <mergeCell ref="P241:T241"/>
    <mergeCell ref="D155:E155"/>
    <mergeCell ref="D149:E149"/>
    <mergeCell ref="P255:V255"/>
    <mergeCell ref="P301:T301"/>
    <mergeCell ref="P178:T178"/>
    <mergeCell ref="P276:T276"/>
    <mergeCell ref="P214:T214"/>
    <mergeCell ref="P270:T270"/>
    <mergeCell ref="D213:E213"/>
    <mergeCell ref="P192:V192"/>
    <mergeCell ref="P284:V284"/>
    <mergeCell ref="P278:T278"/>
    <mergeCell ref="P2:W3"/>
    <mergeCell ref="P133:T133"/>
    <mergeCell ref="P127:T127"/>
    <mergeCell ref="P298:T298"/>
    <mergeCell ref="P198:T198"/>
    <mergeCell ref="P218:V218"/>
    <mergeCell ref="P54:T54"/>
    <mergeCell ref="D241:E241"/>
    <mergeCell ref="D35:E35"/>
    <mergeCell ref="A170:Z170"/>
    <mergeCell ref="D10:E10"/>
    <mergeCell ref="A23:O24"/>
    <mergeCell ref="F10:G10"/>
    <mergeCell ref="P191:T191"/>
    <mergeCell ref="D99:E99"/>
    <mergeCell ref="D270:E270"/>
    <mergeCell ref="A130:Z130"/>
    <mergeCell ref="D84:E84"/>
    <mergeCell ref="P105:T105"/>
    <mergeCell ref="P107:T107"/>
    <mergeCell ref="A9:C9"/>
    <mergeCell ref="D58:E58"/>
    <mergeCell ref="P112:T112"/>
    <mergeCell ref="P39:V39"/>
    <mergeCell ref="AD17:AF18"/>
    <mergeCell ref="P167:V167"/>
    <mergeCell ref="AD333:AD334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A192:O193"/>
    <mergeCell ref="D223:E223"/>
    <mergeCell ref="P121:T121"/>
    <mergeCell ref="D29:E29"/>
    <mergeCell ref="D216:E216"/>
    <mergeCell ref="A134:O135"/>
    <mergeCell ref="A20:Z20"/>
    <mergeCell ref="A125:Z125"/>
    <mergeCell ref="D247:E247"/>
    <mergeCell ref="A31:O32"/>
    <mergeCell ref="N17:N18"/>
    <mergeCell ref="D49:E49"/>
    <mergeCell ref="P272:V272"/>
    <mergeCell ref="D133:E133"/>
    <mergeCell ref="D54:E54"/>
    <mergeCell ref="P283:V283"/>
    <mergeCell ref="D191:E191"/>
    <mergeCell ref="P122:V122"/>
    <mergeCell ref="A245:Z245"/>
    <mergeCell ref="A103:Z103"/>
    <mergeCell ref="D95:E95"/>
    <mergeCell ref="P149:T149"/>
    <mergeCell ref="P74:V74"/>
    <mergeCell ref="P174:T174"/>
    <mergeCell ref="P189:V189"/>
    <mergeCell ref="A55:O56"/>
    <mergeCell ref="P219:V219"/>
    <mergeCell ref="P23:V23"/>
    <mergeCell ref="P145:V145"/>
    <mergeCell ref="P277:T277"/>
    <mergeCell ref="A195:Z195"/>
    <mergeCell ref="A251:Z251"/>
    <mergeCell ref="I17:I18"/>
    <mergeCell ref="A333:A334"/>
    <mergeCell ref="P62:T62"/>
    <mergeCell ref="D305:E305"/>
    <mergeCell ref="D310:E310"/>
    <mergeCell ref="Q5:R5"/>
    <mergeCell ref="F17:F18"/>
    <mergeCell ref="P72:T72"/>
    <mergeCell ref="P199:T199"/>
    <mergeCell ref="P297:T297"/>
    <mergeCell ref="D107:E107"/>
    <mergeCell ref="D278:E278"/>
    <mergeCell ref="P291:T291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33:Z33"/>
    <mergeCell ref="A204:Z204"/>
    <mergeCell ref="A269:Z269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:E18"/>
    <mergeCell ref="D173:E173"/>
    <mergeCell ref="P71:T71"/>
    <mergeCell ref="A131:Z131"/>
    <mergeCell ref="P289:V289"/>
    <mergeCell ref="P68:V68"/>
    <mergeCell ref="A101:O102"/>
    <mergeCell ref="A257:Z257"/>
    <mergeCell ref="D105:E105"/>
    <mergeCell ref="D276:E276"/>
    <mergeCell ref="P313:T313"/>
    <mergeCell ref="X17:X18"/>
    <mergeCell ref="A188:O189"/>
    <mergeCell ref="P58:T58"/>
    <mergeCell ref="P307:T307"/>
    <mergeCell ref="A52:Z52"/>
    <mergeCell ref="D44:E44"/>
    <mergeCell ref="D286:E286"/>
    <mergeCell ref="D266:E266"/>
    <mergeCell ref="A279:O280"/>
    <mergeCell ref="P32:V32"/>
    <mergeCell ref="P282:T282"/>
    <mergeCell ref="D225:E225"/>
    <mergeCell ref="P231:V231"/>
    <mergeCell ref="A256:Z256"/>
    <mergeCell ref="P217:T217"/>
    <mergeCell ref="A252:Z252"/>
    <mergeCell ref="D116:E116"/>
    <mergeCell ref="A177:Z177"/>
    <mergeCell ref="A164:Z164"/>
    <mergeCell ref="A267:O268"/>
    <mergeCell ref="P308:T308"/>
    <mergeCell ref="D106:E106"/>
    <mergeCell ref="P185:T18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1" t="s">
        <v>491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492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14</v>
      </c>
      <c r="C8" s="51" t="s">
        <v>498</v>
      </c>
      <c r="D8" s="51" t="s">
        <v>499</v>
      </c>
      <c r="E8" s="51"/>
    </row>
    <row r="9" spans="2:8" x14ac:dyDescent="0.2">
      <c r="B9" s="51" t="s">
        <v>500</v>
      </c>
      <c r="C9" s="51" t="s">
        <v>501</v>
      </c>
      <c r="D9" s="51" t="s">
        <v>502</v>
      </c>
      <c r="E9" s="51"/>
    </row>
    <row r="11" spans="2:8" x14ac:dyDescent="0.2">
      <c r="B11" s="51" t="s">
        <v>503</v>
      </c>
      <c r="C11" s="51" t="s">
        <v>493</v>
      </c>
      <c r="D11" s="51"/>
      <c r="E11" s="51"/>
    </row>
    <row r="13" spans="2:8" x14ac:dyDescent="0.2">
      <c r="B13" s="51" t="s">
        <v>504</v>
      </c>
      <c r="C13" s="51" t="s">
        <v>496</v>
      </c>
      <c r="D13" s="51"/>
      <c r="E13" s="51"/>
    </row>
    <row r="15" spans="2:8" x14ac:dyDescent="0.2">
      <c r="B15" s="51" t="s">
        <v>505</v>
      </c>
      <c r="C15" s="51" t="s">
        <v>498</v>
      </c>
      <c r="D15" s="51"/>
      <c r="E15" s="51"/>
    </row>
    <row r="17" spans="2:5" x14ac:dyDescent="0.2">
      <c r="B17" s="51" t="s">
        <v>506</v>
      </c>
      <c r="C17" s="51" t="s">
        <v>501</v>
      </c>
      <c r="D17" s="51"/>
      <c r="E17" s="51"/>
    </row>
    <row r="19" spans="2:5" x14ac:dyDescent="0.2">
      <c r="B19" s="51" t="s">
        <v>507</v>
      </c>
      <c r="C19" s="51"/>
      <c r="D19" s="51"/>
      <c r="E19" s="51"/>
    </row>
    <row r="20" spans="2:5" x14ac:dyDescent="0.2">
      <c r="B20" s="51" t="s">
        <v>508</v>
      </c>
      <c r="C20" s="51"/>
      <c r="D20" s="51"/>
      <c r="E20" s="51"/>
    </row>
    <row r="21" spans="2:5" x14ac:dyDescent="0.2">
      <c r="B21" s="51" t="s">
        <v>509</v>
      </c>
      <c r="C21" s="51"/>
      <c r="D21" s="51"/>
      <c r="E21" s="51"/>
    </row>
    <row r="22" spans="2:5" x14ac:dyDescent="0.2">
      <c r="B22" s="51" t="s">
        <v>510</v>
      </c>
      <c r="C22" s="51"/>
      <c r="D22" s="51"/>
      <c r="E22" s="51"/>
    </row>
    <row r="23" spans="2:5" x14ac:dyDescent="0.2">
      <c r="B23" s="51" t="s">
        <v>511</v>
      </c>
      <c r="C23" s="51"/>
      <c r="D23" s="51"/>
      <c r="E23" s="51"/>
    </row>
    <row r="24" spans="2:5" x14ac:dyDescent="0.2">
      <c r="B24" s="51" t="s">
        <v>512</v>
      </c>
      <c r="C24" s="51"/>
      <c r="D24" s="51"/>
      <c r="E24" s="51"/>
    </row>
    <row r="25" spans="2:5" x14ac:dyDescent="0.2">
      <c r="B25" s="51" t="s">
        <v>513</v>
      </c>
      <c r="C25" s="51"/>
      <c r="D25" s="51"/>
      <c r="E25" s="51"/>
    </row>
    <row r="26" spans="2:5" x14ac:dyDescent="0.2">
      <c r="B26" s="51" t="s">
        <v>514</v>
      </c>
      <c r="C26" s="51"/>
      <c r="D26" s="51"/>
      <c r="E26" s="51"/>
    </row>
    <row r="27" spans="2:5" x14ac:dyDescent="0.2">
      <c r="B27" s="51" t="s">
        <v>515</v>
      </c>
      <c r="C27" s="51"/>
      <c r="D27" s="51"/>
      <c r="E27" s="51"/>
    </row>
    <row r="28" spans="2:5" x14ac:dyDescent="0.2">
      <c r="B28" s="51" t="s">
        <v>516</v>
      </c>
      <c r="C28" s="51"/>
      <c r="D28" s="51"/>
      <c r="E28" s="51"/>
    </row>
    <row r="29" spans="2:5" x14ac:dyDescent="0.2">
      <c r="B29" s="51" t="s">
        <v>517</v>
      </c>
      <c r="C29" s="51"/>
      <c r="D29" s="51"/>
      <c r="E29" s="51"/>
    </row>
  </sheetData>
  <sheetProtection algorithmName="SHA-512" hashValue="R9Qik94pLbxbvTzVo6LUWrM7IJ1YuEe8BvaP3WGqC5evFHwFjL9KomZ4HVipQEUfhxhLWah85bmLT2Us8UCqzQ==" saltValue="iFNAlbsiYt2TvREnZwd2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551</vt:i4>
      </vt:variant>
    </vt:vector>
  </HeadingPairs>
  <TitlesOfParts>
    <vt:vector size="5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