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5A5415E-ECC0-440E-8E8D-C7E040F52C12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P315" i="1" s="1"/>
  <c r="BO314" i="1"/>
  <c r="BM314" i="1"/>
  <c r="Z314" i="1"/>
  <c r="Y314" i="1"/>
  <c r="BP314" i="1" s="1"/>
  <c r="BO313" i="1"/>
  <c r="BM313" i="1"/>
  <c r="Z313" i="1"/>
  <c r="Y313" i="1"/>
  <c r="BN313" i="1" s="1"/>
  <c r="BO312" i="1"/>
  <c r="BM312" i="1"/>
  <c r="Z312" i="1"/>
  <c r="Y312" i="1"/>
  <c r="BP312" i="1" s="1"/>
  <c r="BO311" i="1"/>
  <c r="BM311" i="1"/>
  <c r="Z311" i="1"/>
  <c r="Y311" i="1"/>
  <c r="BP311" i="1" s="1"/>
  <c r="BO310" i="1"/>
  <c r="BM310" i="1"/>
  <c r="Z310" i="1"/>
  <c r="Y310" i="1"/>
  <c r="BP310" i="1" s="1"/>
  <c r="BO309" i="1"/>
  <c r="BM309" i="1"/>
  <c r="Z309" i="1"/>
  <c r="Y309" i="1"/>
  <c r="BN309" i="1" s="1"/>
  <c r="BO308" i="1"/>
  <c r="BM308" i="1"/>
  <c r="Z308" i="1"/>
  <c r="Y308" i="1"/>
  <c r="BP308" i="1" s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O304" i="1"/>
  <c r="BM304" i="1"/>
  <c r="Z304" i="1"/>
  <c r="Y304" i="1"/>
  <c r="BP304" i="1" s="1"/>
  <c r="P304" i="1"/>
  <c r="BO303" i="1"/>
  <c r="BM303" i="1"/>
  <c r="Z303" i="1"/>
  <c r="Y303" i="1"/>
  <c r="BP303" i="1" s="1"/>
  <c r="BO302" i="1"/>
  <c r="BM302" i="1"/>
  <c r="Z302" i="1"/>
  <c r="Y302" i="1"/>
  <c r="BP302" i="1" s="1"/>
  <c r="P302" i="1"/>
  <c r="BO301" i="1"/>
  <c r="BM301" i="1"/>
  <c r="Z301" i="1"/>
  <c r="Y301" i="1"/>
  <c r="BP301" i="1" s="1"/>
  <c r="BO300" i="1"/>
  <c r="BN300" i="1"/>
  <c r="BM300" i="1"/>
  <c r="Z300" i="1"/>
  <c r="Y300" i="1"/>
  <c r="BP300" i="1" s="1"/>
  <c r="BO299" i="1"/>
  <c r="BM299" i="1"/>
  <c r="Z299" i="1"/>
  <c r="Y299" i="1"/>
  <c r="BP299" i="1" s="1"/>
  <c r="P299" i="1"/>
  <c r="BP298" i="1"/>
  <c r="BO298" i="1"/>
  <c r="BN298" i="1"/>
  <c r="BM298" i="1"/>
  <c r="Z298" i="1"/>
  <c r="Y298" i="1"/>
  <c r="BO297" i="1"/>
  <c r="BM297" i="1"/>
  <c r="Z297" i="1"/>
  <c r="Y297" i="1"/>
  <c r="BN297" i="1" s="1"/>
  <c r="X295" i="1"/>
  <c r="X294" i="1"/>
  <c r="BO293" i="1"/>
  <c r="BN293" i="1"/>
  <c r="BM293" i="1"/>
  <c r="Z293" i="1"/>
  <c r="Z294" i="1" s="1"/>
  <c r="Y293" i="1"/>
  <c r="BP293" i="1" s="1"/>
  <c r="P293" i="1"/>
  <c r="BO292" i="1"/>
  <c r="BM292" i="1"/>
  <c r="Z292" i="1"/>
  <c r="Y292" i="1"/>
  <c r="BP292" i="1" s="1"/>
  <c r="P292" i="1"/>
  <c r="BO291" i="1"/>
  <c r="BM291" i="1"/>
  <c r="Z291" i="1"/>
  <c r="Y291" i="1"/>
  <c r="BP291" i="1" s="1"/>
  <c r="X289" i="1"/>
  <c r="X288" i="1"/>
  <c r="BO287" i="1"/>
  <c r="BM287" i="1"/>
  <c r="Z287" i="1"/>
  <c r="Y287" i="1"/>
  <c r="BP287" i="1" s="1"/>
  <c r="BO286" i="1"/>
  <c r="BM286" i="1"/>
  <c r="Z286" i="1"/>
  <c r="Z288" i="1" s="1"/>
  <c r="Y286" i="1"/>
  <c r="BP286" i="1" s="1"/>
  <c r="P286" i="1"/>
  <c r="X284" i="1"/>
  <c r="X283" i="1"/>
  <c r="BO282" i="1"/>
  <c r="BM282" i="1"/>
  <c r="Z282" i="1"/>
  <c r="Z283" i="1" s="1"/>
  <c r="Y282" i="1"/>
  <c r="Y284" i="1" s="1"/>
  <c r="P282" i="1"/>
  <c r="X280" i="1"/>
  <c r="X279" i="1"/>
  <c r="BO278" i="1"/>
  <c r="BM278" i="1"/>
  <c r="Z278" i="1"/>
  <c r="Y278" i="1"/>
  <c r="BP278" i="1" s="1"/>
  <c r="BP277" i="1"/>
  <c r="BO277" i="1"/>
  <c r="BN277" i="1"/>
  <c r="BM277" i="1"/>
  <c r="Z277" i="1"/>
  <c r="Y277" i="1"/>
  <c r="BO276" i="1"/>
  <c r="BM276" i="1"/>
  <c r="Z276" i="1"/>
  <c r="Y276" i="1"/>
  <c r="BP276" i="1" s="1"/>
  <c r="X272" i="1"/>
  <c r="X271" i="1"/>
  <c r="BO270" i="1"/>
  <c r="BM270" i="1"/>
  <c r="Z270" i="1"/>
  <c r="Z271" i="1" s="1"/>
  <c r="Y270" i="1"/>
  <c r="Y272" i="1" s="1"/>
  <c r="P270" i="1"/>
  <c r="X268" i="1"/>
  <c r="X267" i="1"/>
  <c r="BO266" i="1"/>
  <c r="BM266" i="1"/>
  <c r="Z266" i="1"/>
  <c r="Z267" i="1" s="1"/>
  <c r="Y266" i="1"/>
  <c r="Y267" i="1" s="1"/>
  <c r="P266" i="1"/>
  <c r="X262" i="1"/>
  <c r="X261" i="1"/>
  <c r="BO260" i="1"/>
  <c r="BM260" i="1"/>
  <c r="Z260" i="1"/>
  <c r="Y260" i="1"/>
  <c r="BP260" i="1" s="1"/>
  <c r="P260" i="1"/>
  <c r="BO259" i="1"/>
  <c r="BM259" i="1"/>
  <c r="Z259" i="1"/>
  <c r="Y259" i="1"/>
  <c r="BP259" i="1" s="1"/>
  <c r="P259" i="1"/>
  <c r="X255" i="1"/>
  <c r="X254" i="1"/>
  <c r="BO253" i="1"/>
  <c r="BM253" i="1"/>
  <c r="Z253" i="1"/>
  <c r="Z254" i="1" s="1"/>
  <c r="Y253" i="1"/>
  <c r="Y255" i="1" s="1"/>
  <c r="P253" i="1"/>
  <c r="X249" i="1"/>
  <c r="X248" i="1"/>
  <c r="BO247" i="1"/>
  <c r="BM247" i="1"/>
  <c r="Z247" i="1"/>
  <c r="Y247" i="1"/>
  <c r="BP247" i="1" s="1"/>
  <c r="P247" i="1"/>
  <c r="BO246" i="1"/>
  <c r="BM246" i="1"/>
  <c r="Z246" i="1"/>
  <c r="Y246" i="1"/>
  <c r="P246" i="1"/>
  <c r="X243" i="1"/>
  <c r="Z242" i="1"/>
  <c r="Y242" i="1"/>
  <c r="X242" i="1"/>
  <c r="BO241" i="1"/>
  <c r="BM241" i="1"/>
  <c r="Z241" i="1"/>
  <c r="Y241" i="1"/>
  <c r="Y243" i="1" s="1"/>
  <c r="P241" i="1"/>
  <c r="X238" i="1"/>
  <c r="X237" i="1"/>
  <c r="BO236" i="1"/>
  <c r="BM236" i="1"/>
  <c r="Z236" i="1"/>
  <c r="Y236" i="1"/>
  <c r="BP236" i="1" s="1"/>
  <c r="P236" i="1"/>
  <c r="BO235" i="1"/>
  <c r="BM235" i="1"/>
  <c r="Z235" i="1"/>
  <c r="Y235" i="1"/>
  <c r="BP235" i="1" s="1"/>
  <c r="P235" i="1"/>
  <c r="BO234" i="1"/>
  <c r="BM234" i="1"/>
  <c r="Z234" i="1"/>
  <c r="Y234" i="1"/>
  <c r="P234" i="1"/>
  <c r="Y232" i="1"/>
  <c r="X232" i="1"/>
  <c r="X231" i="1"/>
  <c r="BO230" i="1"/>
  <c r="BM230" i="1"/>
  <c r="Z230" i="1"/>
  <c r="Z231" i="1" s="1"/>
  <c r="Y230" i="1"/>
  <c r="BN230" i="1" s="1"/>
  <c r="P230" i="1"/>
  <c r="X227" i="1"/>
  <c r="X226" i="1"/>
  <c r="BP225" i="1"/>
  <c r="BO225" i="1"/>
  <c r="BM225" i="1"/>
  <c r="Z225" i="1"/>
  <c r="Y225" i="1"/>
  <c r="BN225" i="1" s="1"/>
  <c r="P225" i="1"/>
  <c r="BO224" i="1"/>
  <c r="BM224" i="1"/>
  <c r="Z224" i="1"/>
  <c r="Y224" i="1"/>
  <c r="BP224" i="1" s="1"/>
  <c r="P224" i="1"/>
  <c r="BO223" i="1"/>
  <c r="BM223" i="1"/>
  <c r="Z223" i="1"/>
  <c r="Y223" i="1"/>
  <c r="BP223" i="1" s="1"/>
  <c r="P223" i="1"/>
  <c r="BO222" i="1"/>
  <c r="BM222" i="1"/>
  <c r="Z222" i="1"/>
  <c r="Y222" i="1"/>
  <c r="BN222" i="1" s="1"/>
  <c r="P222" i="1"/>
  <c r="X219" i="1"/>
  <c r="X218" i="1"/>
  <c r="BO217" i="1"/>
  <c r="BM217" i="1"/>
  <c r="Z217" i="1"/>
  <c r="Y217" i="1"/>
  <c r="BP217" i="1" s="1"/>
  <c r="P217" i="1"/>
  <c r="BP216" i="1"/>
  <c r="BO216" i="1"/>
  <c r="BM216" i="1"/>
  <c r="Z216" i="1"/>
  <c r="Y216" i="1"/>
  <c r="BN216" i="1" s="1"/>
  <c r="P216" i="1"/>
  <c r="BO215" i="1"/>
  <c r="BM215" i="1"/>
  <c r="Z215" i="1"/>
  <c r="Y215" i="1"/>
  <c r="BP215" i="1" s="1"/>
  <c r="P215" i="1"/>
  <c r="BO214" i="1"/>
  <c r="BM214" i="1"/>
  <c r="Z214" i="1"/>
  <c r="Y214" i="1"/>
  <c r="P214" i="1"/>
  <c r="BO213" i="1"/>
  <c r="BM213" i="1"/>
  <c r="Z213" i="1"/>
  <c r="Y213" i="1"/>
  <c r="BN213" i="1" s="1"/>
  <c r="P213" i="1"/>
  <c r="BO212" i="1"/>
  <c r="BM212" i="1"/>
  <c r="Z212" i="1"/>
  <c r="Y212" i="1"/>
  <c r="BN212" i="1" s="1"/>
  <c r="P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Y205" i="1"/>
  <c r="BP205" i="1" s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X193" i="1"/>
  <c r="X192" i="1"/>
  <c r="BP191" i="1"/>
  <c r="BO191" i="1"/>
  <c r="BN191" i="1"/>
  <c r="BM191" i="1"/>
  <c r="Z191" i="1"/>
  <c r="Z192" i="1" s="1"/>
  <c r="Y191" i="1"/>
  <c r="Y193" i="1" s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Z188" i="1" s="1"/>
  <c r="Y185" i="1"/>
  <c r="BP185" i="1" s="1"/>
  <c r="P185" i="1"/>
  <c r="X181" i="1"/>
  <c r="X180" i="1"/>
  <c r="BO179" i="1"/>
  <c r="BM179" i="1"/>
  <c r="Z179" i="1"/>
  <c r="Y179" i="1"/>
  <c r="Y181" i="1" s="1"/>
  <c r="P179" i="1"/>
  <c r="BO178" i="1"/>
  <c r="BM178" i="1"/>
  <c r="Z178" i="1"/>
  <c r="Y178" i="1"/>
  <c r="BP178" i="1" s="1"/>
  <c r="P178" i="1"/>
  <c r="X176" i="1"/>
  <c r="X175" i="1"/>
  <c r="BO174" i="1"/>
  <c r="BM174" i="1"/>
  <c r="Z174" i="1"/>
  <c r="Y174" i="1"/>
  <c r="BP174" i="1" s="1"/>
  <c r="P174" i="1"/>
  <c r="BO173" i="1"/>
  <c r="BM173" i="1"/>
  <c r="Z173" i="1"/>
  <c r="Y173" i="1"/>
  <c r="BN173" i="1" s="1"/>
  <c r="P173" i="1"/>
  <c r="BO172" i="1"/>
  <c r="BN172" i="1"/>
  <c r="BM172" i="1"/>
  <c r="Z172" i="1"/>
  <c r="Y172" i="1"/>
  <c r="BP172" i="1" s="1"/>
  <c r="BO171" i="1"/>
  <c r="BM171" i="1"/>
  <c r="Z171" i="1"/>
  <c r="Z175" i="1" s="1"/>
  <c r="Y171" i="1"/>
  <c r="X168" i="1"/>
  <c r="X167" i="1"/>
  <c r="BO166" i="1"/>
  <c r="BM166" i="1"/>
  <c r="Z166" i="1"/>
  <c r="Z167" i="1" s="1"/>
  <c r="Y166" i="1"/>
  <c r="BN166" i="1" s="1"/>
  <c r="X162" i="1"/>
  <c r="X161" i="1"/>
  <c r="BO160" i="1"/>
  <c r="BM160" i="1"/>
  <c r="Z160" i="1"/>
  <c r="Z161" i="1" s="1"/>
  <c r="Y160" i="1"/>
  <c r="Y162" i="1" s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Y154" i="1"/>
  <c r="Y157" i="1" s="1"/>
  <c r="P154" i="1"/>
  <c r="X151" i="1"/>
  <c r="X150" i="1"/>
  <c r="BP149" i="1"/>
  <c r="BO149" i="1"/>
  <c r="BN149" i="1"/>
  <c r="BM149" i="1"/>
  <c r="Z149" i="1"/>
  <c r="Z150" i="1" s="1"/>
  <c r="Y149" i="1"/>
  <c r="Y151" i="1" s="1"/>
  <c r="P149" i="1"/>
  <c r="Y146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X140" i="1"/>
  <c r="BO139" i="1"/>
  <c r="BM139" i="1"/>
  <c r="Z139" i="1"/>
  <c r="Y139" i="1"/>
  <c r="P139" i="1"/>
  <c r="BO138" i="1"/>
  <c r="BN138" i="1"/>
  <c r="BM138" i="1"/>
  <c r="Z138" i="1"/>
  <c r="Y138" i="1"/>
  <c r="BP138" i="1" s="1"/>
  <c r="P138" i="1"/>
  <c r="X135" i="1"/>
  <c r="X134" i="1"/>
  <c r="BO133" i="1"/>
  <c r="BM133" i="1"/>
  <c r="Z133" i="1"/>
  <c r="Y133" i="1"/>
  <c r="Y135" i="1" s="1"/>
  <c r="P133" i="1"/>
  <c r="BO132" i="1"/>
  <c r="BM132" i="1"/>
  <c r="Z132" i="1"/>
  <c r="Z134" i="1" s="1"/>
  <c r="Y132" i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Z122" i="1" s="1"/>
  <c r="Y121" i="1"/>
  <c r="BP121" i="1" s="1"/>
  <c r="P121" i="1"/>
  <c r="X119" i="1"/>
  <c r="X118" i="1"/>
  <c r="BO117" i="1"/>
  <c r="BM117" i="1"/>
  <c r="Z117" i="1"/>
  <c r="Y117" i="1"/>
  <c r="BN117" i="1" s="1"/>
  <c r="P117" i="1"/>
  <c r="BP116" i="1"/>
  <c r="BO116" i="1"/>
  <c r="BM116" i="1"/>
  <c r="Z116" i="1"/>
  <c r="Y116" i="1"/>
  <c r="BN116" i="1" s="1"/>
  <c r="P116" i="1"/>
  <c r="BO115" i="1"/>
  <c r="BM115" i="1"/>
  <c r="Z115" i="1"/>
  <c r="Y115" i="1"/>
  <c r="BP115" i="1" s="1"/>
  <c r="P115" i="1"/>
  <c r="BO114" i="1"/>
  <c r="BM114" i="1"/>
  <c r="Z114" i="1"/>
  <c r="Y114" i="1"/>
  <c r="BN114" i="1" s="1"/>
  <c r="P114" i="1"/>
  <c r="BO113" i="1"/>
  <c r="BM113" i="1"/>
  <c r="Z113" i="1"/>
  <c r="Y113" i="1"/>
  <c r="BP113" i="1" s="1"/>
  <c r="P113" i="1"/>
  <c r="BO112" i="1"/>
  <c r="BM112" i="1"/>
  <c r="Z112" i="1"/>
  <c r="Y112" i="1"/>
  <c r="P112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Z108" i="1" s="1"/>
  <c r="Y105" i="1"/>
  <c r="BN105" i="1" s="1"/>
  <c r="P105" i="1"/>
  <c r="X102" i="1"/>
  <c r="X101" i="1"/>
  <c r="BO100" i="1"/>
  <c r="BM100" i="1"/>
  <c r="Z100" i="1"/>
  <c r="Y100" i="1"/>
  <c r="BP100" i="1" s="1"/>
  <c r="P100" i="1"/>
  <c r="BO99" i="1"/>
  <c r="BM99" i="1"/>
  <c r="Z99" i="1"/>
  <c r="Y99" i="1"/>
  <c r="BN99" i="1" s="1"/>
  <c r="BO98" i="1"/>
  <c r="BM98" i="1"/>
  <c r="Z98" i="1"/>
  <c r="Y98" i="1"/>
  <c r="BP98" i="1" s="1"/>
  <c r="P98" i="1"/>
  <c r="BO97" i="1"/>
  <c r="BM97" i="1"/>
  <c r="Z97" i="1"/>
  <c r="Y97" i="1"/>
  <c r="BP97" i="1" s="1"/>
  <c r="P97" i="1"/>
  <c r="BO96" i="1"/>
  <c r="BM96" i="1"/>
  <c r="Z96" i="1"/>
  <c r="Y96" i="1"/>
  <c r="BN96" i="1" s="1"/>
  <c r="P96" i="1"/>
  <c r="BO95" i="1"/>
  <c r="BM95" i="1"/>
  <c r="Z95" i="1"/>
  <c r="Y95" i="1"/>
  <c r="X92" i="1"/>
  <c r="X91" i="1"/>
  <c r="BO90" i="1"/>
  <c r="BM90" i="1"/>
  <c r="Z90" i="1"/>
  <c r="Y90" i="1"/>
  <c r="BP90" i="1" s="1"/>
  <c r="P90" i="1"/>
  <c r="BO89" i="1"/>
  <c r="BM89" i="1"/>
  <c r="Z89" i="1"/>
  <c r="Y89" i="1"/>
  <c r="BN89" i="1" s="1"/>
  <c r="P89" i="1"/>
  <c r="X86" i="1"/>
  <c r="X85" i="1"/>
  <c r="BO84" i="1"/>
  <c r="BM84" i="1"/>
  <c r="Z84" i="1"/>
  <c r="Z85" i="1" s="1"/>
  <c r="Y84" i="1"/>
  <c r="Y86" i="1" s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BP72" i="1" s="1"/>
  <c r="P72" i="1"/>
  <c r="BO71" i="1"/>
  <c r="BM71" i="1"/>
  <c r="Z71" i="1"/>
  <c r="Y71" i="1"/>
  <c r="BP71" i="1" s="1"/>
  <c r="P71" i="1"/>
  <c r="X69" i="1"/>
  <c r="X68" i="1"/>
  <c r="BO67" i="1"/>
  <c r="BM67" i="1"/>
  <c r="Z67" i="1"/>
  <c r="Y67" i="1"/>
  <c r="BN67" i="1" s="1"/>
  <c r="P67" i="1"/>
  <c r="BO66" i="1"/>
  <c r="BM66" i="1"/>
  <c r="Z66" i="1"/>
  <c r="Y66" i="1"/>
  <c r="BN66" i="1" s="1"/>
  <c r="P66" i="1"/>
  <c r="X64" i="1"/>
  <c r="X63" i="1"/>
  <c r="BO62" i="1"/>
  <c r="BM62" i="1"/>
  <c r="Z62" i="1"/>
  <c r="Z63" i="1" s="1"/>
  <c r="Y62" i="1"/>
  <c r="Y64" i="1" s="1"/>
  <c r="P62" i="1"/>
  <c r="Y60" i="1"/>
  <c r="X60" i="1"/>
  <c r="X59" i="1"/>
  <c r="BO58" i="1"/>
  <c r="BM58" i="1"/>
  <c r="Z58" i="1"/>
  <c r="Z59" i="1" s="1"/>
  <c r="Y58" i="1"/>
  <c r="Y59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M49" i="1"/>
  <c r="Z49" i="1"/>
  <c r="Y49" i="1"/>
  <c r="BP49" i="1" s="1"/>
  <c r="P49" i="1"/>
  <c r="BO48" i="1"/>
  <c r="BM48" i="1"/>
  <c r="Z48" i="1"/>
  <c r="Y48" i="1"/>
  <c r="BN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N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P42" i="1"/>
  <c r="X39" i="1"/>
  <c r="X38" i="1"/>
  <c r="BP37" i="1"/>
  <c r="BO37" i="1"/>
  <c r="BM37" i="1"/>
  <c r="Z37" i="1"/>
  <c r="Y37" i="1"/>
  <c r="BN37" i="1" s="1"/>
  <c r="P37" i="1"/>
  <c r="BP36" i="1"/>
  <c r="BO36" i="1"/>
  <c r="BM36" i="1"/>
  <c r="Z36" i="1"/>
  <c r="Y36" i="1"/>
  <c r="BN36" i="1" s="1"/>
  <c r="P36" i="1"/>
  <c r="BO35" i="1"/>
  <c r="BN35" i="1"/>
  <c r="BM35" i="1"/>
  <c r="Z35" i="1"/>
  <c r="Y35" i="1"/>
  <c r="BP35" i="1" s="1"/>
  <c r="P35" i="1"/>
  <c r="X32" i="1"/>
  <c r="X31" i="1"/>
  <c r="BO30" i="1"/>
  <c r="BM30" i="1"/>
  <c r="Z30" i="1"/>
  <c r="Y30" i="1"/>
  <c r="BN30" i="1" s="1"/>
  <c r="P30" i="1"/>
  <c r="BO29" i="1"/>
  <c r="BM29" i="1"/>
  <c r="Z29" i="1"/>
  <c r="Y29" i="1"/>
  <c r="BN29" i="1" s="1"/>
  <c r="P29" i="1"/>
  <c r="BO28" i="1"/>
  <c r="BN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BP22" i="1" s="1"/>
  <c r="P22" i="1"/>
  <c r="H10" i="1"/>
  <c r="A9" i="1"/>
  <c r="F10" i="1" s="1"/>
  <c r="D7" i="1"/>
  <c r="Q6" i="1"/>
  <c r="P2" i="1"/>
  <c r="Z74" i="1" l="1"/>
  <c r="Z128" i="1"/>
  <c r="Z156" i="1"/>
  <c r="BP266" i="1"/>
  <c r="BP313" i="1"/>
  <c r="BN185" i="1"/>
  <c r="BN46" i="1"/>
  <c r="BP309" i="1"/>
  <c r="Y109" i="1"/>
  <c r="Y249" i="1"/>
  <c r="Y268" i="1"/>
  <c r="Z140" i="1"/>
  <c r="BP222" i="1"/>
  <c r="BN54" i="1"/>
  <c r="BP29" i="1"/>
  <c r="BN155" i="1"/>
  <c r="Z68" i="1"/>
  <c r="BN236" i="1"/>
  <c r="BN47" i="1"/>
  <c r="BP230" i="1"/>
  <c r="BP114" i="1"/>
  <c r="Y140" i="1"/>
  <c r="BP212" i="1"/>
  <c r="BN260" i="1"/>
  <c r="BN311" i="1"/>
  <c r="X326" i="1"/>
  <c r="BN84" i="1"/>
  <c r="BN107" i="1"/>
  <c r="Y231" i="1"/>
  <c r="Z279" i="1"/>
  <c r="BN303" i="1"/>
  <c r="Y150" i="1"/>
  <c r="Z208" i="1"/>
  <c r="Y51" i="1"/>
  <c r="Y123" i="1"/>
  <c r="BN199" i="1"/>
  <c r="BP96" i="1"/>
  <c r="Y141" i="1"/>
  <c r="Z261" i="1"/>
  <c r="Z226" i="1"/>
  <c r="X329" i="1"/>
  <c r="Y168" i="1"/>
  <c r="BP213" i="1"/>
  <c r="BN247" i="1"/>
  <c r="BN314" i="1"/>
  <c r="Y23" i="1"/>
  <c r="Y176" i="1"/>
  <c r="Y192" i="1"/>
  <c r="BN278" i="1"/>
  <c r="X327" i="1"/>
  <c r="X328" i="1" s="1"/>
  <c r="X325" i="1"/>
  <c r="BN90" i="1"/>
  <c r="Y118" i="1"/>
  <c r="BN121" i="1"/>
  <c r="Y134" i="1"/>
  <c r="Y219" i="1"/>
  <c r="BN217" i="1"/>
  <c r="Y237" i="1"/>
  <c r="BN286" i="1"/>
  <c r="BN306" i="1"/>
  <c r="Z118" i="1"/>
  <c r="Y188" i="1"/>
  <c r="Z237" i="1"/>
  <c r="Y201" i="1"/>
  <c r="Y279" i="1"/>
  <c r="Z31" i="1"/>
  <c r="Y122" i="1"/>
  <c r="BN132" i="1"/>
  <c r="Z201" i="1"/>
  <c r="Y39" i="1"/>
  <c r="Z101" i="1"/>
  <c r="BP105" i="1"/>
  <c r="Y280" i="1"/>
  <c r="Z50" i="1"/>
  <c r="BP66" i="1"/>
  <c r="Y102" i="1"/>
  <c r="BN45" i="1"/>
  <c r="BN73" i="1"/>
  <c r="Y202" i="1"/>
  <c r="Y288" i="1"/>
  <c r="BN95" i="1"/>
  <c r="BN113" i="1"/>
  <c r="Y129" i="1"/>
  <c r="Z180" i="1"/>
  <c r="BN235" i="1"/>
  <c r="BN253" i="1"/>
  <c r="Y262" i="1"/>
  <c r="BN276" i="1"/>
  <c r="BN312" i="1"/>
  <c r="BN316" i="1"/>
  <c r="BN133" i="1"/>
  <c r="Z218" i="1"/>
  <c r="Y248" i="1"/>
  <c r="BN282" i="1"/>
  <c r="BN304" i="1"/>
  <c r="Z38" i="1"/>
  <c r="BP95" i="1"/>
  <c r="BN198" i="1"/>
  <c r="Z248" i="1"/>
  <c r="BP253" i="1"/>
  <c r="BP99" i="1"/>
  <c r="BP133" i="1"/>
  <c r="BP282" i="1"/>
  <c r="BP297" i="1"/>
  <c r="BP42" i="1"/>
  <c r="Y81" i="1"/>
  <c r="BN246" i="1"/>
  <c r="Y254" i="1"/>
  <c r="BN301" i="1"/>
  <c r="Y318" i="1"/>
  <c r="BN42" i="1"/>
  <c r="Y50" i="1"/>
  <c r="Z80" i="1"/>
  <c r="Z91" i="1"/>
  <c r="BP117" i="1"/>
  <c r="BP173" i="1"/>
  <c r="Y283" i="1"/>
  <c r="Z318" i="1"/>
  <c r="Y189" i="1"/>
  <c r="BN308" i="1"/>
  <c r="Y24" i="1"/>
  <c r="BP54" i="1"/>
  <c r="BN72" i="1"/>
  <c r="BP84" i="1"/>
  <c r="BN112" i="1"/>
  <c r="BP132" i="1"/>
  <c r="BN154" i="1"/>
  <c r="BN179" i="1"/>
  <c r="Y208" i="1"/>
  <c r="Y226" i="1"/>
  <c r="BN234" i="1"/>
  <c r="BP246" i="1"/>
  <c r="Y261" i="1"/>
  <c r="BN270" i="1"/>
  <c r="Y289" i="1"/>
  <c r="BN305" i="1"/>
  <c r="Y319" i="1"/>
  <c r="Y55" i="1"/>
  <c r="BN62" i="1"/>
  <c r="Y85" i="1"/>
  <c r="BN97" i="1"/>
  <c r="BN100" i="1"/>
  <c r="BP112" i="1"/>
  <c r="Y119" i="1"/>
  <c r="BP154" i="1"/>
  <c r="BP179" i="1"/>
  <c r="BN205" i="1"/>
  <c r="BN214" i="1"/>
  <c r="BN223" i="1"/>
  <c r="BP234" i="1"/>
  <c r="BP270" i="1"/>
  <c r="Y294" i="1"/>
  <c r="BN299" i="1"/>
  <c r="BP305" i="1"/>
  <c r="BP78" i="1"/>
  <c r="BN106" i="1"/>
  <c r="BN115" i="1"/>
  <c r="BN302" i="1"/>
  <c r="BN315" i="1"/>
  <c r="F9" i="1"/>
  <c r="BP67" i="1"/>
  <c r="BP30" i="1"/>
  <c r="BP160" i="1"/>
  <c r="BN174" i="1"/>
  <c r="Y31" i="1"/>
  <c r="BP106" i="1"/>
  <c r="Y209" i="1"/>
  <c r="Y227" i="1"/>
  <c r="H9" i="1"/>
  <c r="BN43" i="1"/>
  <c r="BP62" i="1"/>
  <c r="Y92" i="1"/>
  <c r="BN139" i="1"/>
  <c r="Y180" i="1"/>
  <c r="BP214" i="1"/>
  <c r="Y271" i="1"/>
  <c r="BN291" i="1"/>
  <c r="BN322" i="1"/>
  <c r="Y91" i="1"/>
  <c r="BP126" i="1"/>
  <c r="BP186" i="1"/>
  <c r="Y238" i="1"/>
  <c r="Y161" i="1"/>
  <c r="J9" i="1"/>
  <c r="Y68" i="1"/>
  <c r="Y175" i="1"/>
  <c r="Y295" i="1"/>
  <c r="BN160" i="1"/>
  <c r="BN186" i="1"/>
  <c r="BP48" i="1"/>
  <c r="BN171" i="1"/>
  <c r="BP171" i="1"/>
  <c r="A10" i="1"/>
  <c r="Y32" i="1"/>
  <c r="BP43" i="1"/>
  <c r="BN49" i="1"/>
  <c r="Y63" i="1"/>
  <c r="BN79" i="1"/>
  <c r="Y101" i="1"/>
  <c r="BN127" i="1"/>
  <c r="BP139" i="1"/>
  <c r="BN187" i="1"/>
  <c r="BN241" i="1"/>
  <c r="BP322" i="1"/>
  <c r="BN126" i="1"/>
  <c r="BP241" i="1"/>
  <c r="BN266" i="1"/>
  <c r="Y323" i="1"/>
  <c r="Y218" i="1"/>
  <c r="Y69" i="1"/>
  <c r="Y38" i="1"/>
  <c r="BN98" i="1"/>
  <c r="BN197" i="1"/>
  <c r="BN206" i="1"/>
  <c r="BN215" i="1"/>
  <c r="BN224" i="1"/>
  <c r="BN259" i="1"/>
  <c r="Y156" i="1"/>
  <c r="BP197" i="1"/>
  <c r="BN292" i="1"/>
  <c r="BN310" i="1"/>
  <c r="BN58" i="1"/>
  <c r="Y128" i="1"/>
  <c r="BN200" i="1"/>
  <c r="Y74" i="1"/>
  <c r="BP89" i="1"/>
  <c r="Y108" i="1"/>
  <c r="BN78" i="1"/>
  <c r="Y80" i="1"/>
  <c r="BP166" i="1"/>
  <c r="BN22" i="1"/>
  <c r="BN71" i="1"/>
  <c r="BN178" i="1"/>
  <c r="BN287" i="1"/>
  <c r="BN307" i="1"/>
  <c r="BN317" i="1"/>
  <c r="BP58" i="1"/>
  <c r="Y75" i="1"/>
  <c r="Y167" i="1"/>
  <c r="Z330" i="1" l="1"/>
  <c r="Y329" i="1"/>
  <c r="Y327" i="1"/>
  <c r="C338" i="1"/>
  <c r="B338" i="1"/>
  <c r="A338" i="1"/>
  <c r="Y325" i="1"/>
  <c r="Y326" i="1"/>
  <c r="Y328" i="1" s="1"/>
</calcChain>
</file>

<file path=xl/sharedStrings.xml><?xml version="1.0" encoding="utf-8"?>
<sst xmlns="http://schemas.openxmlformats.org/spreadsheetml/2006/main" count="1592" uniqueCount="519">
  <si>
    <t xml:space="preserve">  БЛАНК ЗАКАЗА </t>
  </si>
  <si>
    <t>ЗПФ</t>
  </si>
  <si>
    <t>на отгрузку продукции с ООО Трейд-Сервис с</t>
  </si>
  <si>
    <t>15.05.2025</t>
  </si>
  <si>
    <t>бланк создан</t>
  </si>
  <si>
    <t>13.05.2025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</si>
  <si>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</si>
  <si>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</si>
  <si>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</si>
  <si>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</si>
  <si>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</si>
  <si>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</si>
  <si>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</si>
  <si>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</si>
  <si>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</si>
  <si>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</si>
  <si>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</si>
  <si>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</si>
  <si>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</si>
  <si>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</si>
  <si>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</si>
  <si>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</si>
  <si>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</si>
  <si>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</si>
  <si>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</si>
  <si>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</si>
  <si>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</si>
  <si>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</si>
  <si>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</si>
  <si>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</si>
  <si>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</si>
  <si>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</si>
  <si>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</si>
  <si>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</si>
  <si>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</si>
  <si>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</si>
  <si>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</si>
  <si>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</si>
  <si>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</si>
  <si>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</si>
  <si>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</si>
  <si>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</si>
  <si>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</si>
  <si>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</si>
  <si>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</si>
  <si>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</si>
  <si>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</si>
  <si>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</si>
  <si>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</si>
  <si>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</si>
  <si>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</si>
  <si>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</si>
  <si>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</si>
  <si>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</si>
  <si>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</si>
  <si>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</si>
  <si>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</si>
  <si>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</si>
  <si>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</si>
  <si>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</si>
  <si>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</si>
  <si>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</si>
  <si>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</si>
  <si>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</si>
  <si>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</si>
  <si>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</si>
  <si>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</si>
  <si>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</si>
  <si>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</si>
  <si>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</si>
  <si>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</si>
  <si>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</si>
  <si>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</si>
  <si>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</si>
  <si>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</si>
  <si>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</si>
  <si>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</si>
  <si>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</si>
  <si>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</si>
  <si>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</si>
  <si>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</si>
  <si>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</si>
  <si>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</si>
  <si>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</si>
  <si>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</si>
  <si>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</si>
  <si>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</si>
  <si>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</si>
  <si>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</si>
  <si>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</si>
  <si>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</si>
  <si>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</si>
  <si>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</si>
  <si>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</si>
  <si>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</si>
  <si>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</si>
  <si>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</si>
  <si>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</si>
  <si>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</si>
  <si>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</si>
  <si>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</si>
  <si>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</si>
  <si>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</si>
  <si>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</si>
  <si>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</si>
  <si>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</si>
  <si>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</si>
  <si>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</si>
  <si>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</si>
  <si>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</si>
  <si>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</si>
  <si>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</si>
  <si>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</si>
  <si>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</si>
  <si>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</si>
  <si>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</si>
  <si>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</si>
  <si>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</si>
  <si>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</si>
  <si>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</si>
  <si>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</si>
  <si>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</si>
  <si>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</si>
  <si>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</si>
  <si>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</si>
  <si>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</si>
  <si>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</si>
  <si>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</si>
  <si>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</si>
  <si>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</si>
  <si>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</si>
  <si>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</si>
  <si>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</si>
  <si>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</si>
  <si>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</si>
  <si>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</si>
  <si>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</si>
  <si>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</si>
  <si>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</si>
  <si>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</si>
  <si>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</si>
  <si>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</si>
  <si>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</si>
  <si>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</si>
  <si>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</si>
  <si>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</si>
  <si>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</si>
  <si>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</si>
  <si>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</si>
  <si>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</si>
  <si>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</si>
  <si>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</si>
  <si>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</si>
  <si>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</si>
  <si>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</si>
  <si>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</si>
  <si>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</si>
  <si>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</si>
  <si>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</si>
  <si>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</si>
  <si>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</si>
  <si>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</si>
  <si>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</si>
  <si>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</si>
  <si>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</si>
  <si>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</si>
  <si>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</si>
  <si>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</si>
  <si>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</si>
  <si>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</si>
  <si>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</si>
  <si>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</si>
  <si>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</si>
  <si>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</si>
  <si>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</si>
  <si>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</si>
  <si>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</si>
  <si>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</si>
  <si>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</si>
  <si>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</si>
  <si>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</si>
  <si>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</si>
  <si>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</si>
  <si>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</si>
  <si>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</si>
  <si>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</si>
  <si>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</si>
  <si>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</si>
  <si>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</si>
  <si>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</si>
  <si>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</si>
  <si>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</si>
  <si>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</si>
  <si>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</si>
  <si>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</si>
  <si>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</si>
  <si>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</si>
  <si>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</si>
  <si>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</si>
  <si>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</si>
  <si>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</si>
  <si>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</si>
  <si>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</si>
  <si>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</si>
  <si>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</si>
  <si>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</si>
  <si>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</si>
  <si>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</si>
  <si>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</si>
  <si>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</si>
  <si>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</si>
  <si>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</si>
  <si>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</si>
  <si>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</si>
  <si>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</si>
  <si>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</si>
  <si>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</si>
  <si>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</si>
  <si>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</si>
  <si>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</si>
  <si>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</si>
  <si>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</si>
  <si>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</si>
  <si>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</si>
  <si>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</si>
  <si>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</si>
  <si>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</si>
  <si>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</si>
  <si>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</si>
  <si>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</si>
  <si>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</si>
  <si>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</si>
  <si>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</si>
  <si>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</si>
  <si>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</si>
  <si>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</si>
  <si>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</si>
  <si>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</si>
  <si>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</si>
  <si>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</si>
  <si>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</si>
  <si>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</si>
  <si>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</si>
  <si>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</si>
  <si>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</si>
  <si>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</si>
  <si>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</si>
  <si>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</si>
  <si>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</si>
  <si>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</si>
  <si>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</si>
  <si>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</si>
  <si>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</si>
  <si>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</si>
  <si>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</si>
  <si>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</si>
  <si>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</si>
  <si>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</si>
  <si>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</si>
  <si>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</si>
  <si>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</si>
  <si>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</si>
  <si>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</si>
  <si>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</si>
  <si>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</si>
  <si>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</si>
  <si>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</si>
  <si>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</si>
  <si>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</si>
  <si>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</si>
  <si>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</si>
  <si>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</si>
  <si>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</si>
  <si>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</si>
  <si>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</si>
  <si>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</si>
  <si>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</si>
  <si>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</si>
  <si>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</si>
  <si>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</si>
  <si>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</si>
  <si>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</si>
  <si>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</si>
  <si>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</si>
  <si>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</si>
  <si>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</si>
  <si>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</si>
  <si>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</si>
  <si>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</si>
  <si>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</si>
  <si>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</si>
  <si>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</si>
  <si>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</si>
  <si>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</si>
  <si>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</si>
  <si>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</si>
  <si>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</si>
  <si>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</si>
  <si>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</si>
  <si>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</si>
  <si>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</si>
  <si>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</si>
  <si>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</si>
  <si>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</si>
  <si>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</si>
  <si>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</si>
  <si>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</si>
  <si>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</si>
  <si>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</si>
  <si>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</si>
  <si>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</si>
  <si>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</si>
  <si>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</si>
  <si>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</si>
  <si>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</si>
  <si>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</si>
  <si>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</si>
  <si>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</si>
  <si>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</si>
  <si>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</si>
  <si>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</si>
  <si>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</si>
  <si>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</si>
  <si>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</si>
  <si>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</si>
  <si>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</si>
  <si>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</si>
  <si>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</si>
  <si>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</si>
  <si>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</si>
  <si>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</si>
  <si>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</si>
  <si>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</si>
  <si>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</si>
  <si>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</si>
  <si>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</si>
  <si>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</si>
  <si>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</si>
  <si>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</si>
  <si>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</si>
  <si>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</si>
  <si>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</si>
  <si>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</si>
  <si>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</si>
  <si>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</si>
  <si>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</si>
  <si>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</si>
  <si>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</si>
  <si>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</si>
  <si>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</si>
  <si>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</si>
  <si>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</si>
  <si>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</si>
  <si>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</si>
  <si>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</si>
  <si>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</si>
  <si>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</si>
  <si>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</si>
  <si>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</si>
  <si>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</si>
  <si>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</si>
  <si>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</si>
  <si>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</si>
  <si>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</si>
  <si>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</si>
  <si>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</si>
  <si>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</si>
  <si>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</si>
  <si>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</si>
  <si>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</si>
  <si>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</si>
  <si>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</si>
  <si>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</si>
  <si>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</si>
  <si>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</si>
  <si>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</si>
  <si>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</si>
  <si>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</si>
  <si>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</si>
  <si>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</si>
  <si>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</si>
  <si>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</si>
  <si>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</si>
  <si>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</si>
  <si>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</si>
  <si>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</si>
  <si>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</si>
  <si>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</si>
  <si>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</si>
  <si>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</si>
  <si>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</si>
  <si>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</si>
  <si>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</si>
  <si>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</si>
  <si>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</si>
  <si>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</si>
  <si>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</si>
  <si>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</si>
  <si>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</si>
  <si>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</si>
  <si>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</si>
  <si>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</si>
  <si>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</si>
  <si>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</si>
  <si>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</si>
  <si>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</si>
  <si>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</si>
  <si>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</si>
  <si>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</si>
  <si>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</si>
  <si>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</si>
  <si>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</si>
  <si>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</si>
  <si>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</si>
  <si>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</si>
  <si>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</si>
  <si>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</si>
  <si>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</si>
  <si>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</si>
  <si>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</si>
  <si>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</si>
  <si>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</si>
  <si>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</si>
  <si>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</si>
  <si>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</si>
  <si>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</si>
  <si>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</si>
  <si>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</si>
  <si>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</si>
  <si>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</si>
  <si>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</si>
  <si>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</si>
  <si>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</si>
  <si>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</si>
  <si>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</si>
  <si>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</si>
  <si>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</si>
  <si>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</si>
  <si>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</si>
  <si>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</si>
  <si>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</si>
  <si>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</si>
  <si>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</si>
  <si>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</si>
  <si>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</si>
  <si>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</si>
  <si>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</si>
  <si>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</si>
  <si>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</si>
  <si>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</si>
  <si>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</si>
  <si>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</si>
  <si>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</si>
  <si>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</si>
  <si>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</si>
  <si>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</si>
  <si>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</si>
  <si>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</si>
  <si>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</si>
  <si>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</si>
  <si>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</si>
  <si>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</si>
  <si>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</si>
  <si>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</si>
  <si>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</si>
  <si>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</si>
  <si>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</si>
  <si>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</si>
  <si>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</si>
  <si>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</si>
  <si>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</si>
  <si>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</si>
  <si>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</si>
  <si>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</si>
  <si>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</si>
  <si>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</si>
  <si>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</si>
  <si>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</si>
  <si>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</si>
  <si>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</si>
  <si>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</si>
  <si>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</si>
  <si>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</si>
  <si>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</si>
  <si>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</si>
  <si>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</si>
  <si>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</si>
  <si>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</si>
  <si>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</si>
  <si>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</si>
  <si>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</si>
  <si>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</si>
  <si>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Луганская Народная Респ, Комиссара Санюка (Каменнобродский р-н) ул, д. 50,</t>
  </si>
  <si>
    <t>596383_5</t>
  </si>
  <si>
    <t>1</t>
  </si>
  <si>
    <t>НВ, ООО 9001015535, Донецкая Народная Респ, Охотская ул, д. 79А,</t>
  </si>
  <si>
    <t>596383_6</t>
  </si>
  <si>
    <t>2</t>
  </si>
  <si>
    <t>596383_7</t>
  </si>
  <si>
    <t>3</t>
  </si>
  <si>
    <t>НВ, ООО 9001015535, Донецкая Народная Респ, Чаадаева ул, д. 1,</t>
  </si>
  <si>
    <t>596383_8</t>
  </si>
  <si>
    <t>4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</si>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</sst>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8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4" xfId="0" applyBorder="1" applyProtection="1">
      <protection hidden="1"/>
    </xf>
    <xf numFmtId="0" fontId="397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3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8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5" t="s">
        <v>0</v>
      </c>
      <c r="E1" s="354"/>
      <c r="F1" s="354"/>
      <c r="G1" s="14" t="s">
        <v>1</v>
      </c>
      <c r="H1" s="395" t="s">
        <v>2</v>
      </c>
      <c r="I1" s="354"/>
      <c r="J1" s="354"/>
      <c r="K1" s="354"/>
      <c r="L1" s="354"/>
      <c r="M1" s="354"/>
      <c r="N1" s="354"/>
      <c r="O1" s="354"/>
      <c r="P1" s="354"/>
      <c r="Q1" s="354"/>
      <c r="R1" s="353" t="s">
        <v>3</v>
      </c>
      <c r="S1" s="354"/>
      <c r="T1" s="3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7"/>
      <c r="R2" s="347"/>
      <c r="S2" s="347"/>
      <c r="T2" s="347"/>
      <c r="U2" s="347"/>
      <c r="V2" s="347"/>
      <c r="W2" s="34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7"/>
      <c r="Q3" s="347"/>
      <c r="R3" s="347"/>
      <c r="S3" s="347"/>
      <c r="T3" s="347"/>
      <c r="U3" s="347"/>
      <c r="V3" s="347"/>
      <c r="W3" s="34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392" t="s">
        <v>8</v>
      </c>
      <c r="B5" s="393"/>
      <c r="C5" s="394"/>
      <c r="D5" s="399"/>
      <c r="E5" s="400"/>
      <c r="F5" s="523" t="s">
        <v>9</v>
      </c>
      <c r="G5" s="394"/>
      <c r="H5" s="399" t="s">
        <v>518</v>
      </c>
      <c r="I5" s="485"/>
      <c r="J5" s="485"/>
      <c r="K5" s="485"/>
      <c r="L5" s="485"/>
      <c r="M5" s="400"/>
      <c r="N5" s="72"/>
      <c r="P5" s="26" t="s">
        <v>10</v>
      </c>
      <c r="Q5" s="535">
        <v>45796</v>
      </c>
      <c r="R5" s="391"/>
      <c r="T5" s="446" t="s">
        <v>11</v>
      </c>
      <c r="U5" s="447"/>
      <c r="V5" s="448" t="s">
        <v>12</v>
      </c>
      <c r="W5" s="391"/>
      <c r="AB5" s="57"/>
      <c r="AC5" s="57"/>
      <c r="AD5" s="57"/>
      <c r="AE5" s="57"/>
    </row>
    <row r="6" spans="1:32" s="17" customFormat="1" ht="24" customHeight="1" x14ac:dyDescent="0.2">
      <c r="A6" s="392" t="s">
        <v>13</v>
      </c>
      <c r="B6" s="393"/>
      <c r="C6" s="394"/>
      <c r="D6" s="488" t="s">
        <v>14</v>
      </c>
      <c r="E6" s="489"/>
      <c r="F6" s="489"/>
      <c r="G6" s="489"/>
      <c r="H6" s="489"/>
      <c r="I6" s="489"/>
      <c r="J6" s="489"/>
      <c r="K6" s="489"/>
      <c r="L6" s="489"/>
      <c r="M6" s="391"/>
      <c r="N6" s="73"/>
      <c r="P6" s="26" t="s">
        <v>15</v>
      </c>
      <c r="Q6" s="541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450" t="s">
        <v>16</v>
      </c>
      <c r="U6" s="447"/>
      <c r="V6" s="470" t="s">
        <v>17</v>
      </c>
      <c r="W6" s="36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62" t="str">
        <f>IFERROR(VLOOKUP(DeliveryAddress,Table,3,0),1)</f>
        <v>3</v>
      </c>
      <c r="E7" s="363"/>
      <c r="F7" s="363"/>
      <c r="G7" s="363"/>
      <c r="H7" s="363"/>
      <c r="I7" s="363"/>
      <c r="J7" s="363"/>
      <c r="K7" s="363"/>
      <c r="L7" s="363"/>
      <c r="M7" s="352"/>
      <c r="N7" s="74"/>
      <c r="P7" s="26"/>
      <c r="Q7" s="46"/>
      <c r="R7" s="46"/>
      <c r="T7" s="347"/>
      <c r="U7" s="447"/>
      <c r="V7" s="471"/>
      <c r="W7" s="472"/>
      <c r="AB7" s="57"/>
      <c r="AC7" s="57"/>
      <c r="AD7" s="57"/>
      <c r="AE7" s="57"/>
    </row>
    <row r="8" spans="1:32" s="17" customFormat="1" ht="25.5" customHeight="1" x14ac:dyDescent="0.2">
      <c r="A8" s="544" t="s">
        <v>18</v>
      </c>
      <c r="B8" s="339"/>
      <c r="C8" s="340"/>
      <c r="D8" s="379"/>
      <c r="E8" s="380"/>
      <c r="F8" s="380"/>
      <c r="G8" s="380"/>
      <c r="H8" s="380"/>
      <c r="I8" s="380"/>
      <c r="J8" s="380"/>
      <c r="K8" s="380"/>
      <c r="L8" s="380"/>
      <c r="M8" s="381"/>
      <c r="N8" s="75"/>
      <c r="P8" s="26" t="s">
        <v>19</v>
      </c>
      <c r="Q8" s="351">
        <v>0.45833333333333331</v>
      </c>
      <c r="R8" s="352"/>
      <c r="T8" s="347"/>
      <c r="U8" s="447"/>
      <c r="V8" s="471"/>
      <c r="W8" s="472"/>
      <c r="AB8" s="57"/>
      <c r="AC8" s="57"/>
      <c r="AD8" s="57"/>
      <c r="AE8" s="57"/>
    </row>
    <row r="9" spans="1:32" s="17" customFormat="1" ht="39.950000000000003" customHeight="1" x14ac:dyDescent="0.2">
      <c r="A9" s="4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7"/>
      <c r="C9" s="347"/>
      <c r="D9" s="423"/>
      <c r="E9" s="337"/>
      <c r="F9" s="4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7"/>
      <c r="H9" s="336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L9" s="337"/>
      <c r="M9" s="337"/>
      <c r="N9" s="70"/>
      <c r="P9" s="29" t="s">
        <v>20</v>
      </c>
      <c r="Q9" s="414"/>
      <c r="R9" s="415"/>
      <c r="T9" s="347"/>
      <c r="U9" s="447"/>
      <c r="V9" s="473"/>
      <c r="W9" s="47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7"/>
      <c r="C10" s="347"/>
      <c r="D10" s="423"/>
      <c r="E10" s="337"/>
      <c r="F10" s="4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7"/>
      <c r="H10" s="460" t="str">
        <f>IFERROR(VLOOKUP($D$10,Proxy,2,FALSE),"")</f>
        <v/>
      </c>
      <c r="I10" s="347"/>
      <c r="J10" s="347"/>
      <c r="K10" s="347"/>
      <c r="L10" s="347"/>
      <c r="M10" s="347"/>
      <c r="N10" s="71"/>
      <c r="P10" s="29" t="s">
        <v>21</v>
      </c>
      <c r="Q10" s="451"/>
      <c r="R10" s="452"/>
      <c r="U10" s="26" t="s">
        <v>22</v>
      </c>
      <c r="V10" s="367" t="s">
        <v>23</v>
      </c>
      <c r="W10" s="36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390"/>
      <c r="R11" s="391"/>
      <c r="U11" s="26" t="s">
        <v>26</v>
      </c>
      <c r="V11" s="492" t="s">
        <v>27</v>
      </c>
      <c r="W11" s="41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38" t="s">
        <v>28</v>
      </c>
      <c r="B12" s="393"/>
      <c r="C12" s="393"/>
      <c r="D12" s="393"/>
      <c r="E12" s="393"/>
      <c r="F12" s="393"/>
      <c r="G12" s="393"/>
      <c r="H12" s="393"/>
      <c r="I12" s="393"/>
      <c r="J12" s="393"/>
      <c r="K12" s="393"/>
      <c r="L12" s="393"/>
      <c r="M12" s="394"/>
      <c r="N12" s="76"/>
      <c r="P12" s="26" t="s">
        <v>29</v>
      </c>
      <c r="Q12" s="351"/>
      <c r="R12" s="352"/>
      <c r="S12" s="27"/>
      <c r="U12" s="26"/>
      <c r="V12" s="354"/>
      <c r="W12" s="347"/>
      <c r="AB12" s="57"/>
      <c r="AC12" s="57"/>
      <c r="AD12" s="57"/>
      <c r="AE12" s="57"/>
    </row>
    <row r="13" spans="1:32" s="17" customFormat="1" ht="23.25" customHeight="1" x14ac:dyDescent="0.2">
      <c r="A13" s="438" t="s">
        <v>30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3"/>
      <c r="M13" s="394"/>
      <c r="N13" s="76"/>
      <c r="O13" s="29"/>
      <c r="P13" s="29" t="s">
        <v>31</v>
      </c>
      <c r="Q13" s="492"/>
      <c r="R13" s="415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38" t="s">
        <v>32</v>
      </c>
      <c r="B14" s="393"/>
      <c r="C14" s="393"/>
      <c r="D14" s="393"/>
      <c r="E14" s="393"/>
      <c r="F14" s="393"/>
      <c r="G14" s="393"/>
      <c r="H14" s="393"/>
      <c r="I14" s="393"/>
      <c r="J14" s="393"/>
      <c r="K14" s="393"/>
      <c r="L14" s="393"/>
      <c r="M14" s="394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67" t="s">
        <v>33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 s="394"/>
      <c r="N15" s="77"/>
      <c r="P15" s="496" t="s">
        <v>34</v>
      </c>
      <c r="Q15" s="354"/>
      <c r="R15" s="354"/>
      <c r="S15" s="354"/>
      <c r="T15" s="3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97"/>
      <c r="Q16" s="497"/>
      <c r="R16" s="497"/>
      <c r="S16" s="497"/>
      <c r="T16" s="4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2" t="s">
        <v>35</v>
      </c>
      <c r="B17" s="372" t="s">
        <v>36</v>
      </c>
      <c r="C17" s="420" t="s">
        <v>37</v>
      </c>
      <c r="D17" s="372" t="s">
        <v>38</v>
      </c>
      <c r="E17" s="408"/>
      <c r="F17" s="372" t="s">
        <v>39</v>
      </c>
      <c r="G17" s="372" t="s">
        <v>40</v>
      </c>
      <c r="H17" s="372" t="s">
        <v>41</v>
      </c>
      <c r="I17" s="372" t="s">
        <v>42</v>
      </c>
      <c r="J17" s="372" t="s">
        <v>43</v>
      </c>
      <c r="K17" s="372" t="s">
        <v>44</v>
      </c>
      <c r="L17" s="372" t="s">
        <v>45</v>
      </c>
      <c r="M17" s="372" t="s">
        <v>46</v>
      </c>
      <c r="N17" s="372" t="s">
        <v>47</v>
      </c>
      <c r="O17" s="372" t="s">
        <v>48</v>
      </c>
      <c r="P17" s="372" t="s">
        <v>49</v>
      </c>
      <c r="Q17" s="407"/>
      <c r="R17" s="407"/>
      <c r="S17" s="407"/>
      <c r="T17" s="408"/>
      <c r="U17" s="482" t="s">
        <v>50</v>
      </c>
      <c r="V17" s="394"/>
      <c r="W17" s="372" t="s">
        <v>51</v>
      </c>
      <c r="X17" s="372" t="s">
        <v>52</v>
      </c>
      <c r="Y17" s="483" t="s">
        <v>53</v>
      </c>
      <c r="Z17" s="479" t="s">
        <v>54</v>
      </c>
      <c r="AA17" s="461" t="s">
        <v>55</v>
      </c>
      <c r="AB17" s="461" t="s">
        <v>56</v>
      </c>
      <c r="AC17" s="461" t="s">
        <v>57</v>
      </c>
      <c r="AD17" s="461" t="s">
        <v>58</v>
      </c>
      <c r="AE17" s="518"/>
      <c r="AF17" s="519"/>
      <c r="AG17" s="80"/>
      <c r="BD17" s="79" t="s">
        <v>59</v>
      </c>
    </row>
    <row r="18" spans="1:68" ht="14.25" customHeight="1" x14ac:dyDescent="0.2">
      <c r="A18" s="373"/>
      <c r="B18" s="373"/>
      <c r="C18" s="373"/>
      <c r="D18" s="409"/>
      <c r="E18" s="411"/>
      <c r="F18" s="373"/>
      <c r="G18" s="373"/>
      <c r="H18" s="373"/>
      <c r="I18" s="373"/>
      <c r="J18" s="373"/>
      <c r="K18" s="373"/>
      <c r="L18" s="373"/>
      <c r="M18" s="373"/>
      <c r="N18" s="373"/>
      <c r="O18" s="373"/>
      <c r="P18" s="409"/>
      <c r="Q18" s="410"/>
      <c r="R18" s="410"/>
      <c r="S18" s="410"/>
      <c r="T18" s="411"/>
      <c r="U18" s="81" t="s">
        <v>60</v>
      </c>
      <c r="V18" s="81" t="s">
        <v>61</v>
      </c>
      <c r="W18" s="373"/>
      <c r="X18" s="373"/>
      <c r="Y18" s="484"/>
      <c r="Z18" s="480"/>
      <c r="AA18" s="462"/>
      <c r="AB18" s="462"/>
      <c r="AC18" s="462"/>
      <c r="AD18" s="520"/>
      <c r="AE18" s="521"/>
      <c r="AF18" s="522"/>
      <c r="AG18" s="80"/>
      <c r="BD18" s="79"/>
    </row>
    <row r="19" spans="1:68" ht="27.75" hidden="1" customHeight="1" x14ac:dyDescent="0.2">
      <c r="A19" s="396" t="s">
        <v>62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52"/>
      <c r="AB19" s="52"/>
      <c r="AC19" s="52"/>
    </row>
    <row r="20" spans="1:68" ht="16.5" hidden="1" customHeight="1" x14ac:dyDescent="0.25">
      <c r="A20" s="365" t="s">
        <v>62</v>
      </c>
      <c r="B20" s="347"/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62"/>
      <c r="AB20" s="62"/>
      <c r="AC20" s="62"/>
    </row>
    <row r="21" spans="1:68" ht="14.25" hidden="1" customHeight="1" x14ac:dyDescent="0.25">
      <c r="A21" s="346" t="s">
        <v>63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4301070899</v>
      </c>
      <c r="D22" s="341">
        <v>4607111035752</v>
      </c>
      <c r="E22" s="342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4"/>
      <c r="R22" s="344"/>
      <c r="S22" s="344"/>
      <c r="T22" s="345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57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58"/>
      <c r="P23" s="338" t="s">
        <v>72</v>
      </c>
      <c r="Q23" s="339"/>
      <c r="R23" s="339"/>
      <c r="S23" s="339"/>
      <c r="T23" s="339"/>
      <c r="U23" s="339"/>
      <c r="V23" s="340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47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58"/>
      <c r="P24" s="338" t="s">
        <v>72</v>
      </c>
      <c r="Q24" s="339"/>
      <c r="R24" s="339"/>
      <c r="S24" s="339"/>
      <c r="T24" s="339"/>
      <c r="U24" s="339"/>
      <c r="V24" s="340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96" t="s">
        <v>74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52"/>
      <c r="AB25" s="52"/>
      <c r="AC25" s="52"/>
    </row>
    <row r="26" spans="1:68" ht="16.5" hidden="1" customHeight="1" x14ac:dyDescent="0.25">
      <c r="A26" s="365" t="s">
        <v>75</v>
      </c>
      <c r="B26" s="347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62"/>
      <c r="AB26" s="62"/>
      <c r="AC26" s="62"/>
    </row>
    <row r="27" spans="1:68" ht="14.25" hidden="1" customHeight="1" x14ac:dyDescent="0.25">
      <c r="A27" s="346" t="s">
        <v>76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63"/>
      <c r="AB27" s="63"/>
      <c r="AC27" s="63"/>
    </row>
    <row r="28" spans="1:68" ht="27" hidden="1" customHeight="1" x14ac:dyDescent="0.25">
      <c r="A28" s="60" t="s">
        <v>77</v>
      </c>
      <c r="B28" s="60" t="s">
        <v>78</v>
      </c>
      <c r="C28" s="34">
        <v>4301132186</v>
      </c>
      <c r="D28" s="341">
        <v>4607111036520</v>
      </c>
      <c r="E28" s="342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56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44"/>
      <c r="R28" s="344"/>
      <c r="S28" s="344"/>
      <c r="T28" s="345"/>
      <c r="U28" s="37"/>
      <c r="V28" s="37"/>
      <c r="W28" s="38" t="s">
        <v>69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41">
        <v>4607111036537</v>
      </c>
      <c r="E29" s="342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4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44"/>
      <c r="R29" s="344"/>
      <c r="S29" s="344"/>
      <c r="T29" s="345"/>
      <c r="U29" s="37"/>
      <c r="V29" s="37"/>
      <c r="W29" s="38" t="s">
        <v>69</v>
      </c>
      <c r="X29" s="56">
        <v>42</v>
      </c>
      <c r="Y29" s="53">
        <f>IFERROR(IF(X29="","",X29),"")</f>
        <v>42</v>
      </c>
      <c r="Z29" s="39">
        <f>IFERROR(IF(X29="","",X29*0.00941),"")</f>
        <v>0.39522000000000002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80.715599999999995</v>
      </c>
      <c r="BN29" s="78">
        <f>IFERROR(Y29*I29,"0")</f>
        <v>80.715599999999995</v>
      </c>
      <c r="BO29" s="78">
        <f>IFERROR(X29/J29,"0")</f>
        <v>0.3</v>
      </c>
      <c r="BP29" s="78">
        <f>IFERROR(Y29/J29,"0")</f>
        <v>0.3</v>
      </c>
    </row>
    <row r="30" spans="1:68" ht="27" hidden="1" customHeight="1" x14ac:dyDescent="0.25">
      <c r="A30" s="60" t="s">
        <v>84</v>
      </c>
      <c r="B30" s="60" t="s">
        <v>85</v>
      </c>
      <c r="C30" s="34">
        <v>4301132183</v>
      </c>
      <c r="D30" s="341">
        <v>4607111036605</v>
      </c>
      <c r="E30" s="342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36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44"/>
      <c r="R30" s="344"/>
      <c r="S30" s="344"/>
      <c r="T30" s="345"/>
      <c r="U30" s="37"/>
      <c r="V30" s="37"/>
      <c r="W30" s="38" t="s">
        <v>69</v>
      </c>
      <c r="X30" s="56">
        <v>0</v>
      </c>
      <c r="Y30" s="53">
        <f>IFERROR(IF(X30="","",X30),"")</f>
        <v>0</v>
      </c>
      <c r="Z30" s="39">
        <f>IFERROR(IF(X30="","",X30*0.00941),"")</f>
        <v>0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0</v>
      </c>
      <c r="BN30" s="78">
        <f>IFERROR(Y30*I30,"0")</f>
        <v>0</v>
      </c>
      <c r="BO30" s="78">
        <f>IFERROR(X30/J30,"0")</f>
        <v>0</v>
      </c>
      <c r="BP30" s="78">
        <f>IFERROR(Y30/J30,"0")</f>
        <v>0</v>
      </c>
    </row>
    <row r="31" spans="1:68" x14ac:dyDescent="0.2">
      <c r="A31" s="357"/>
      <c r="B31" s="347"/>
      <c r="C31" s="347"/>
      <c r="D31" s="347"/>
      <c r="E31" s="347"/>
      <c r="F31" s="347"/>
      <c r="G31" s="347"/>
      <c r="H31" s="347"/>
      <c r="I31" s="347"/>
      <c r="J31" s="347"/>
      <c r="K31" s="347"/>
      <c r="L31" s="347"/>
      <c r="M31" s="347"/>
      <c r="N31" s="347"/>
      <c r="O31" s="358"/>
      <c r="P31" s="338" t="s">
        <v>72</v>
      </c>
      <c r="Q31" s="339"/>
      <c r="R31" s="339"/>
      <c r="S31" s="339"/>
      <c r="T31" s="339"/>
      <c r="U31" s="339"/>
      <c r="V31" s="340"/>
      <c r="W31" s="40" t="s">
        <v>69</v>
      </c>
      <c r="X31" s="41">
        <f>IFERROR(SUM(X28:X30),"0")</f>
        <v>42</v>
      </c>
      <c r="Y31" s="41">
        <f>IFERROR(SUM(Y28:Y30),"0")</f>
        <v>42</v>
      </c>
      <c r="Z31" s="41">
        <f>IFERROR(IF(Z28="",0,Z28),"0")+IFERROR(IF(Z29="",0,Z29),"0")+IFERROR(IF(Z30="",0,Z30),"0")</f>
        <v>0.39522000000000002</v>
      </c>
      <c r="AA31" s="64"/>
      <c r="AB31" s="64"/>
      <c r="AC31" s="64"/>
    </row>
    <row r="32" spans="1:68" x14ac:dyDescent="0.2">
      <c r="A32" s="347"/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58"/>
      <c r="P32" s="338" t="s">
        <v>72</v>
      </c>
      <c r="Q32" s="339"/>
      <c r="R32" s="339"/>
      <c r="S32" s="339"/>
      <c r="T32" s="339"/>
      <c r="U32" s="339"/>
      <c r="V32" s="340"/>
      <c r="W32" s="40" t="s">
        <v>73</v>
      </c>
      <c r="X32" s="41">
        <f>IFERROR(SUMPRODUCT(X28:X30*H28:H30),"0")</f>
        <v>63</v>
      </c>
      <c r="Y32" s="41">
        <f>IFERROR(SUMPRODUCT(Y28:Y30*H28:H30),"0")</f>
        <v>63</v>
      </c>
      <c r="Z32" s="40"/>
      <c r="AA32" s="64"/>
      <c r="AB32" s="64"/>
      <c r="AC32" s="64"/>
    </row>
    <row r="33" spans="1:68" ht="16.5" hidden="1" customHeight="1" x14ac:dyDescent="0.25">
      <c r="A33" s="365" t="s">
        <v>86</v>
      </c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62"/>
      <c r="AB33" s="62"/>
      <c r="AC33" s="62"/>
    </row>
    <row r="34" spans="1:68" ht="14.25" hidden="1" customHeight="1" x14ac:dyDescent="0.25">
      <c r="A34" s="346" t="s">
        <v>63</v>
      </c>
      <c r="B34" s="347"/>
      <c r="C34" s="347"/>
      <c r="D34" s="347"/>
      <c r="E34" s="347"/>
      <c r="F34" s="347"/>
      <c r="G34" s="347"/>
      <c r="H34" s="347"/>
      <c r="I34" s="347"/>
      <c r="J34" s="347"/>
      <c r="K34" s="347"/>
      <c r="L34" s="347"/>
      <c r="M34" s="347"/>
      <c r="N34" s="347"/>
      <c r="O34" s="347"/>
      <c r="P34" s="347"/>
      <c r="Q34" s="347"/>
      <c r="R34" s="347"/>
      <c r="S34" s="347"/>
      <c r="T34" s="347"/>
      <c r="U34" s="347"/>
      <c r="V34" s="347"/>
      <c r="W34" s="347"/>
      <c r="X34" s="347"/>
      <c r="Y34" s="347"/>
      <c r="Z34" s="347"/>
      <c r="AA34" s="63"/>
      <c r="AB34" s="63"/>
      <c r="AC34" s="63"/>
    </row>
    <row r="35" spans="1:68" ht="27" hidden="1" customHeight="1" x14ac:dyDescent="0.25">
      <c r="A35" s="60" t="s">
        <v>87</v>
      </c>
      <c r="B35" s="60" t="s">
        <v>88</v>
      </c>
      <c r="C35" s="34">
        <v>4301071090</v>
      </c>
      <c r="D35" s="341">
        <v>4620207490075</v>
      </c>
      <c r="E35" s="342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9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44"/>
      <c r="R35" s="344"/>
      <c r="S35" s="344"/>
      <c r="T35" s="345"/>
      <c r="U35" s="37"/>
      <c r="V35" s="37"/>
      <c r="W35" s="38" t="s">
        <v>69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hidden="1" customHeight="1" x14ac:dyDescent="0.25">
      <c r="A36" s="60" t="s">
        <v>90</v>
      </c>
      <c r="B36" s="60" t="s">
        <v>91</v>
      </c>
      <c r="C36" s="34">
        <v>4301071092</v>
      </c>
      <c r="D36" s="341">
        <v>4620207490174</v>
      </c>
      <c r="E36" s="342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49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44"/>
      <c r="R36" s="344"/>
      <c r="S36" s="344"/>
      <c r="T36" s="345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customHeight="1" x14ac:dyDescent="0.25">
      <c r="A37" s="60" t="s">
        <v>93</v>
      </c>
      <c r="B37" s="60" t="s">
        <v>94</v>
      </c>
      <c r="C37" s="34">
        <v>4301071091</v>
      </c>
      <c r="D37" s="341">
        <v>4620207490044</v>
      </c>
      <c r="E37" s="342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5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44"/>
      <c r="R37" s="344"/>
      <c r="S37" s="344"/>
      <c r="T37" s="345"/>
      <c r="U37" s="37"/>
      <c r="V37" s="37"/>
      <c r="W37" s="38" t="s">
        <v>69</v>
      </c>
      <c r="X37" s="56">
        <v>12</v>
      </c>
      <c r="Y37" s="53">
        <f>IFERROR(IF(X37="","",X37),"")</f>
        <v>12</v>
      </c>
      <c r="Z37" s="39">
        <f>IFERROR(IF(X37="","",X37*0.0155),"")</f>
        <v>0.186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70.44</v>
      </c>
      <c r="BN37" s="78">
        <f>IFERROR(Y37*I37,"0")</f>
        <v>70.44</v>
      </c>
      <c r="BO37" s="78">
        <f>IFERROR(X37/J37,"0")</f>
        <v>0.14285714285714285</v>
      </c>
      <c r="BP37" s="78">
        <f>IFERROR(Y37/J37,"0")</f>
        <v>0.14285714285714285</v>
      </c>
    </row>
    <row r="38" spans="1:68" x14ac:dyDescent="0.2">
      <c r="A38" s="357"/>
      <c r="B38" s="347"/>
      <c r="C38" s="347"/>
      <c r="D38" s="347"/>
      <c r="E38" s="347"/>
      <c r="F38" s="347"/>
      <c r="G38" s="347"/>
      <c r="H38" s="347"/>
      <c r="I38" s="347"/>
      <c r="J38" s="347"/>
      <c r="K38" s="347"/>
      <c r="L38" s="347"/>
      <c r="M38" s="347"/>
      <c r="N38" s="347"/>
      <c r="O38" s="358"/>
      <c r="P38" s="338" t="s">
        <v>72</v>
      </c>
      <c r="Q38" s="339"/>
      <c r="R38" s="339"/>
      <c r="S38" s="339"/>
      <c r="T38" s="339"/>
      <c r="U38" s="339"/>
      <c r="V38" s="340"/>
      <c r="W38" s="40" t="s">
        <v>69</v>
      </c>
      <c r="X38" s="41">
        <f>IFERROR(SUM(X35:X37),"0")</f>
        <v>12</v>
      </c>
      <c r="Y38" s="41">
        <f>IFERROR(SUM(Y35:Y37),"0")</f>
        <v>12</v>
      </c>
      <c r="Z38" s="41">
        <f>IFERROR(IF(Z35="",0,Z35),"0")+IFERROR(IF(Z36="",0,Z36),"0")+IFERROR(IF(Z37="",0,Z37),"0")</f>
        <v>0.186</v>
      </c>
      <c r="AA38" s="64"/>
      <c r="AB38" s="64"/>
      <c r="AC38" s="64"/>
    </row>
    <row r="39" spans="1:68" x14ac:dyDescent="0.2">
      <c r="A39" s="347"/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58"/>
      <c r="P39" s="338" t="s">
        <v>72</v>
      </c>
      <c r="Q39" s="339"/>
      <c r="R39" s="339"/>
      <c r="S39" s="339"/>
      <c r="T39" s="339"/>
      <c r="U39" s="339"/>
      <c r="V39" s="340"/>
      <c r="W39" s="40" t="s">
        <v>73</v>
      </c>
      <c r="X39" s="41">
        <f>IFERROR(SUMPRODUCT(X35:X37*H35:H37),"0")</f>
        <v>67.199999999999989</v>
      </c>
      <c r="Y39" s="41">
        <f>IFERROR(SUMPRODUCT(Y35:Y37*H35:H37),"0")</f>
        <v>67.199999999999989</v>
      </c>
      <c r="Z39" s="40"/>
      <c r="AA39" s="64"/>
      <c r="AB39" s="64"/>
      <c r="AC39" s="64"/>
    </row>
    <row r="40" spans="1:68" ht="16.5" hidden="1" customHeight="1" x14ac:dyDescent="0.25">
      <c r="A40" s="365" t="s">
        <v>96</v>
      </c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W40" s="347"/>
      <c r="X40" s="347"/>
      <c r="Y40" s="347"/>
      <c r="Z40" s="347"/>
      <c r="AA40" s="62"/>
      <c r="AB40" s="62"/>
      <c r="AC40" s="62"/>
    </row>
    <row r="41" spans="1:68" ht="14.25" hidden="1" customHeight="1" x14ac:dyDescent="0.25">
      <c r="A41" s="346" t="s">
        <v>63</v>
      </c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R41" s="347"/>
      <c r="S41" s="347"/>
      <c r="T41" s="347"/>
      <c r="U41" s="347"/>
      <c r="V41" s="347"/>
      <c r="W41" s="347"/>
      <c r="X41" s="347"/>
      <c r="Y41" s="347"/>
      <c r="Z41" s="347"/>
      <c r="AA41" s="63"/>
      <c r="AB41" s="63"/>
      <c r="AC41" s="63"/>
    </row>
    <row r="42" spans="1:68" ht="27" customHeight="1" x14ac:dyDescent="0.25">
      <c r="A42" s="60" t="s">
        <v>97</v>
      </c>
      <c r="B42" s="60" t="s">
        <v>98</v>
      </c>
      <c r="C42" s="34">
        <v>4301071032</v>
      </c>
      <c r="D42" s="341">
        <v>4607111038999</v>
      </c>
      <c r="E42" s="342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40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44"/>
      <c r="R42" s="344"/>
      <c r="S42" s="344"/>
      <c r="T42" s="345"/>
      <c r="U42" s="37"/>
      <c r="V42" s="37"/>
      <c r="W42" s="38" t="s">
        <v>69</v>
      </c>
      <c r="X42" s="56">
        <v>12</v>
      </c>
      <c r="Y42" s="53">
        <f t="shared" ref="Y42:Y49" si="0">IFERROR(IF(X42="","",X42),"")</f>
        <v>12</v>
      </c>
      <c r="Z42" s="39">
        <f t="shared" ref="Z42:Z49" si="1">IFERROR(IF(X42="","",X42*0.0155),"")</f>
        <v>0.186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80.635199999999998</v>
      </c>
      <c r="BN42" s="78">
        <f t="shared" ref="BN42:BN49" si="3">IFERROR(Y42*I42,"0")</f>
        <v>80.635199999999998</v>
      </c>
      <c r="BO42" s="78">
        <f t="shared" ref="BO42:BO49" si="4">IFERROR(X42/J42,"0")</f>
        <v>0.14285714285714285</v>
      </c>
      <c r="BP42" s="78">
        <f t="shared" ref="BP42:BP49" si="5">IFERROR(Y42/J42,"0")</f>
        <v>0.14285714285714285</v>
      </c>
    </row>
    <row r="43" spans="1:68" ht="27" hidden="1" customHeight="1" x14ac:dyDescent="0.25">
      <c r="A43" s="60" t="s">
        <v>100</v>
      </c>
      <c r="B43" s="60" t="s">
        <v>101</v>
      </c>
      <c r="C43" s="34">
        <v>4301070972</v>
      </c>
      <c r="D43" s="341">
        <v>4607111037183</v>
      </c>
      <c r="E43" s="342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3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44"/>
      <c r="R43" s="344"/>
      <c r="S43" s="344"/>
      <c r="T43" s="345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hidden="1" customHeight="1" x14ac:dyDescent="0.25">
      <c r="A44" s="60" t="s">
        <v>102</v>
      </c>
      <c r="B44" s="60" t="s">
        <v>103</v>
      </c>
      <c r="C44" s="34">
        <v>4301071044</v>
      </c>
      <c r="D44" s="341">
        <v>4607111039385</v>
      </c>
      <c r="E44" s="342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4"/>
      <c r="R44" s="344"/>
      <c r="S44" s="344"/>
      <c r="T44" s="345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hidden="1" customHeight="1" x14ac:dyDescent="0.25">
      <c r="A45" s="60" t="s">
        <v>104</v>
      </c>
      <c r="B45" s="60" t="s">
        <v>105</v>
      </c>
      <c r="C45" s="34">
        <v>4301071045</v>
      </c>
      <c r="D45" s="341">
        <v>4607111039392</v>
      </c>
      <c r="E45" s="342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6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44"/>
      <c r="R45" s="344"/>
      <c r="S45" s="344"/>
      <c r="T45" s="345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107</v>
      </c>
      <c r="B46" s="60" t="s">
        <v>108</v>
      </c>
      <c r="C46" s="34">
        <v>4301071031</v>
      </c>
      <c r="D46" s="341">
        <v>4607111038982</v>
      </c>
      <c r="E46" s="342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8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44"/>
      <c r="R46" s="344"/>
      <c r="S46" s="344"/>
      <c r="T46" s="345"/>
      <c r="U46" s="37"/>
      <c r="V46" s="37"/>
      <c r="W46" s="38" t="s">
        <v>69</v>
      </c>
      <c r="X46" s="56">
        <v>12</v>
      </c>
      <c r="Y46" s="53">
        <f t="shared" si="0"/>
        <v>12</v>
      </c>
      <c r="Z46" s="39">
        <f t="shared" si="1"/>
        <v>0.186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87.431999999999988</v>
      </c>
      <c r="BN46" s="78">
        <f t="shared" si="3"/>
        <v>87.431999999999988</v>
      </c>
      <c r="BO46" s="78">
        <f t="shared" si="4"/>
        <v>0.14285714285714285</v>
      </c>
      <c r="BP46" s="78">
        <f t="shared" si="5"/>
        <v>0.14285714285714285</v>
      </c>
    </row>
    <row r="47" spans="1:68" ht="27" hidden="1" customHeight="1" x14ac:dyDescent="0.25">
      <c r="A47" s="60" t="s">
        <v>109</v>
      </c>
      <c r="B47" s="60" t="s">
        <v>110</v>
      </c>
      <c r="C47" s="34">
        <v>4301071046</v>
      </c>
      <c r="D47" s="341">
        <v>4607111039354</v>
      </c>
      <c r="E47" s="342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44"/>
      <c r="R47" s="344"/>
      <c r="S47" s="344"/>
      <c r="T47" s="345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hidden="1" customHeight="1" x14ac:dyDescent="0.25">
      <c r="A48" s="60" t="s">
        <v>111</v>
      </c>
      <c r="B48" s="60" t="s">
        <v>112</v>
      </c>
      <c r="C48" s="34">
        <v>4301070968</v>
      </c>
      <c r="D48" s="341">
        <v>4607111036889</v>
      </c>
      <c r="E48" s="342"/>
      <c r="F48" s="59">
        <v>0.9</v>
      </c>
      <c r="G48" s="35">
        <v>8</v>
      </c>
      <c r="H48" s="59">
        <v>7.2</v>
      </c>
      <c r="I48" s="59">
        <v>7.4859999999999998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46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44"/>
      <c r="R48" s="344"/>
      <c r="S48" s="344"/>
      <c r="T48" s="345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hidden="1" customHeight="1" x14ac:dyDescent="0.25">
      <c r="A49" s="60" t="s">
        <v>113</v>
      </c>
      <c r="B49" s="60" t="s">
        <v>114</v>
      </c>
      <c r="C49" s="34">
        <v>4301071047</v>
      </c>
      <c r="D49" s="341">
        <v>4607111039330</v>
      </c>
      <c r="E49" s="342"/>
      <c r="F49" s="59">
        <v>0.7</v>
      </c>
      <c r="G49" s="35">
        <v>10</v>
      </c>
      <c r="H49" s="59">
        <v>7</v>
      </c>
      <c r="I49" s="59">
        <v>7.3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49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44"/>
      <c r="R49" s="344"/>
      <c r="S49" s="344"/>
      <c r="T49" s="345"/>
      <c r="U49" s="37"/>
      <c r="V49" s="37"/>
      <c r="W49" s="38" t="s">
        <v>69</v>
      </c>
      <c r="X49" s="56">
        <v>0</v>
      </c>
      <c r="Y49" s="53">
        <f t="shared" si="0"/>
        <v>0</v>
      </c>
      <c r="Z49" s="39">
        <f t="shared" si="1"/>
        <v>0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357"/>
      <c r="B50" s="347"/>
      <c r="C50" s="347"/>
      <c r="D50" s="347"/>
      <c r="E50" s="347"/>
      <c r="F50" s="347"/>
      <c r="G50" s="347"/>
      <c r="H50" s="347"/>
      <c r="I50" s="347"/>
      <c r="J50" s="347"/>
      <c r="K50" s="347"/>
      <c r="L50" s="347"/>
      <c r="M50" s="347"/>
      <c r="N50" s="347"/>
      <c r="O50" s="358"/>
      <c r="P50" s="338" t="s">
        <v>72</v>
      </c>
      <c r="Q50" s="339"/>
      <c r="R50" s="339"/>
      <c r="S50" s="339"/>
      <c r="T50" s="339"/>
      <c r="U50" s="339"/>
      <c r="V50" s="340"/>
      <c r="W50" s="40" t="s">
        <v>69</v>
      </c>
      <c r="X50" s="41">
        <f>IFERROR(SUM(X42:X49),"0")</f>
        <v>24</v>
      </c>
      <c r="Y50" s="41">
        <f>IFERROR(SUM(Y42:Y49),"0")</f>
        <v>24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0.372</v>
      </c>
      <c r="AA50" s="64"/>
      <c r="AB50" s="64"/>
      <c r="AC50" s="64"/>
    </row>
    <row r="51" spans="1:68" x14ac:dyDescent="0.2">
      <c r="A51" s="347"/>
      <c r="B51" s="347"/>
      <c r="C51" s="347"/>
      <c r="D51" s="347"/>
      <c r="E51" s="347"/>
      <c r="F51" s="347"/>
      <c r="G51" s="347"/>
      <c r="H51" s="347"/>
      <c r="I51" s="347"/>
      <c r="J51" s="347"/>
      <c r="K51" s="347"/>
      <c r="L51" s="347"/>
      <c r="M51" s="347"/>
      <c r="N51" s="347"/>
      <c r="O51" s="358"/>
      <c r="P51" s="338" t="s">
        <v>72</v>
      </c>
      <c r="Q51" s="339"/>
      <c r="R51" s="339"/>
      <c r="S51" s="339"/>
      <c r="T51" s="339"/>
      <c r="U51" s="339"/>
      <c r="V51" s="340"/>
      <c r="W51" s="40" t="s">
        <v>73</v>
      </c>
      <c r="X51" s="41">
        <f>IFERROR(SUMPRODUCT(X42:X49*H42:H49),"0")</f>
        <v>160.80000000000001</v>
      </c>
      <c r="Y51" s="41">
        <f>IFERROR(SUMPRODUCT(Y42:Y49*H42:H49),"0")</f>
        <v>160.80000000000001</v>
      </c>
      <c r="Z51" s="40"/>
      <c r="AA51" s="64"/>
      <c r="AB51" s="64"/>
      <c r="AC51" s="64"/>
    </row>
    <row r="52" spans="1:68" ht="16.5" hidden="1" customHeight="1" x14ac:dyDescent="0.25">
      <c r="A52" s="365" t="s">
        <v>115</v>
      </c>
      <c r="B52" s="347"/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7"/>
      <c r="O52" s="347"/>
      <c r="P52" s="347"/>
      <c r="Q52" s="347"/>
      <c r="R52" s="347"/>
      <c r="S52" s="347"/>
      <c r="T52" s="347"/>
      <c r="U52" s="347"/>
      <c r="V52" s="347"/>
      <c r="W52" s="347"/>
      <c r="X52" s="347"/>
      <c r="Y52" s="347"/>
      <c r="Z52" s="347"/>
      <c r="AA52" s="62"/>
      <c r="AB52" s="62"/>
      <c r="AC52" s="62"/>
    </row>
    <row r="53" spans="1:68" ht="14.25" hidden="1" customHeight="1" x14ac:dyDescent="0.25">
      <c r="A53" s="346" t="s">
        <v>63</v>
      </c>
      <c r="B53" s="347"/>
      <c r="C53" s="347"/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7"/>
      <c r="O53" s="347"/>
      <c r="P53" s="347"/>
      <c r="Q53" s="347"/>
      <c r="R53" s="347"/>
      <c r="S53" s="347"/>
      <c r="T53" s="347"/>
      <c r="U53" s="347"/>
      <c r="V53" s="347"/>
      <c r="W53" s="347"/>
      <c r="X53" s="347"/>
      <c r="Y53" s="347"/>
      <c r="Z53" s="347"/>
      <c r="AA53" s="63"/>
      <c r="AB53" s="63"/>
      <c r="AC53" s="63"/>
    </row>
    <row r="54" spans="1:68" ht="16.5" hidden="1" customHeight="1" x14ac:dyDescent="0.25">
      <c r="A54" s="60" t="s">
        <v>116</v>
      </c>
      <c r="B54" s="60" t="s">
        <v>117</v>
      </c>
      <c r="C54" s="34">
        <v>4301071073</v>
      </c>
      <c r="D54" s="341">
        <v>4620207490822</v>
      </c>
      <c r="E54" s="342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513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44"/>
      <c r="R54" s="344"/>
      <c r="S54" s="344"/>
      <c r="T54" s="345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hidden="1" x14ac:dyDescent="0.2">
      <c r="A55" s="357"/>
      <c r="B55" s="347"/>
      <c r="C55" s="347"/>
      <c r="D55" s="347"/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58"/>
      <c r="P55" s="338" t="s">
        <v>72</v>
      </c>
      <c r="Q55" s="339"/>
      <c r="R55" s="339"/>
      <c r="S55" s="339"/>
      <c r="T55" s="339"/>
      <c r="U55" s="339"/>
      <c r="V55" s="340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hidden="1" x14ac:dyDescent="0.2">
      <c r="A56" s="347"/>
      <c r="B56" s="347"/>
      <c r="C56" s="347"/>
      <c r="D56" s="347"/>
      <c r="E56" s="347"/>
      <c r="F56" s="347"/>
      <c r="G56" s="347"/>
      <c r="H56" s="347"/>
      <c r="I56" s="347"/>
      <c r="J56" s="347"/>
      <c r="K56" s="347"/>
      <c r="L56" s="347"/>
      <c r="M56" s="347"/>
      <c r="N56" s="347"/>
      <c r="O56" s="358"/>
      <c r="P56" s="338" t="s">
        <v>72</v>
      </c>
      <c r="Q56" s="339"/>
      <c r="R56" s="339"/>
      <c r="S56" s="339"/>
      <c r="T56" s="339"/>
      <c r="U56" s="339"/>
      <c r="V56" s="340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hidden="1" customHeight="1" x14ac:dyDescent="0.25">
      <c r="A57" s="346" t="s">
        <v>119</v>
      </c>
      <c r="B57" s="347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7"/>
      <c r="P57" s="347"/>
      <c r="Q57" s="347"/>
      <c r="R57" s="347"/>
      <c r="S57" s="347"/>
      <c r="T57" s="347"/>
      <c r="U57" s="347"/>
      <c r="V57" s="347"/>
      <c r="W57" s="347"/>
      <c r="X57" s="347"/>
      <c r="Y57" s="347"/>
      <c r="Z57" s="347"/>
      <c r="AA57" s="63"/>
      <c r="AB57" s="63"/>
      <c r="AC57" s="63"/>
    </row>
    <row r="58" spans="1:68" ht="16.5" hidden="1" customHeight="1" x14ac:dyDescent="0.25">
      <c r="A58" s="60" t="s">
        <v>120</v>
      </c>
      <c r="B58" s="60" t="s">
        <v>121</v>
      </c>
      <c r="C58" s="34">
        <v>4301100087</v>
      </c>
      <c r="D58" s="341">
        <v>4607111039743</v>
      </c>
      <c r="E58" s="342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54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44"/>
      <c r="R58" s="344"/>
      <c r="S58" s="344"/>
      <c r="T58" s="345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hidden="1" x14ac:dyDescent="0.2">
      <c r="A59" s="357"/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58"/>
      <c r="P59" s="338" t="s">
        <v>72</v>
      </c>
      <c r="Q59" s="339"/>
      <c r="R59" s="339"/>
      <c r="S59" s="339"/>
      <c r="T59" s="339"/>
      <c r="U59" s="339"/>
      <c r="V59" s="340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hidden="1" x14ac:dyDescent="0.2">
      <c r="A60" s="347"/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58"/>
      <c r="P60" s="338" t="s">
        <v>72</v>
      </c>
      <c r="Q60" s="339"/>
      <c r="R60" s="339"/>
      <c r="S60" s="339"/>
      <c r="T60" s="339"/>
      <c r="U60" s="339"/>
      <c r="V60" s="340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hidden="1" customHeight="1" x14ac:dyDescent="0.25">
      <c r="A61" s="346" t="s">
        <v>76</v>
      </c>
      <c r="B61" s="347"/>
      <c r="C61" s="347"/>
      <c r="D61" s="347"/>
      <c r="E61" s="347"/>
      <c r="F61" s="347"/>
      <c r="G61" s="347"/>
      <c r="H61" s="347"/>
      <c r="I61" s="347"/>
      <c r="J61" s="347"/>
      <c r="K61" s="347"/>
      <c r="L61" s="347"/>
      <c r="M61" s="347"/>
      <c r="N61" s="347"/>
      <c r="O61" s="347"/>
      <c r="P61" s="347"/>
      <c r="Q61" s="347"/>
      <c r="R61" s="347"/>
      <c r="S61" s="347"/>
      <c r="T61" s="347"/>
      <c r="U61" s="347"/>
      <c r="V61" s="347"/>
      <c r="W61" s="347"/>
      <c r="X61" s="347"/>
      <c r="Y61" s="347"/>
      <c r="Z61" s="347"/>
      <c r="AA61" s="63"/>
      <c r="AB61" s="63"/>
      <c r="AC61" s="63"/>
    </row>
    <row r="62" spans="1:68" ht="16.5" hidden="1" customHeight="1" x14ac:dyDescent="0.25">
      <c r="A62" s="60" t="s">
        <v>123</v>
      </c>
      <c r="B62" s="60" t="s">
        <v>124</v>
      </c>
      <c r="C62" s="34">
        <v>4301132194</v>
      </c>
      <c r="D62" s="341">
        <v>4607111039712</v>
      </c>
      <c r="E62" s="342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53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44"/>
      <c r="R62" s="344"/>
      <c r="S62" s="344"/>
      <c r="T62" s="345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hidden="1" x14ac:dyDescent="0.2">
      <c r="A63" s="357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58"/>
      <c r="P63" s="338" t="s">
        <v>72</v>
      </c>
      <c r="Q63" s="339"/>
      <c r="R63" s="339"/>
      <c r="S63" s="339"/>
      <c r="T63" s="339"/>
      <c r="U63" s="339"/>
      <c r="V63" s="340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hidden="1" x14ac:dyDescent="0.2">
      <c r="A64" s="347"/>
      <c r="B64" s="347"/>
      <c r="C64" s="347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58"/>
      <c r="P64" s="338" t="s">
        <v>72</v>
      </c>
      <c r="Q64" s="339"/>
      <c r="R64" s="339"/>
      <c r="S64" s="339"/>
      <c r="T64" s="339"/>
      <c r="U64" s="339"/>
      <c r="V64" s="340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hidden="1" customHeight="1" x14ac:dyDescent="0.25">
      <c r="A65" s="346" t="s">
        <v>126</v>
      </c>
      <c r="B65" s="347"/>
      <c r="C65" s="347"/>
      <c r="D65" s="347"/>
      <c r="E65" s="347"/>
      <c r="F65" s="347"/>
      <c r="G65" s="347"/>
      <c r="H65" s="347"/>
      <c r="I65" s="347"/>
      <c r="J65" s="347"/>
      <c r="K65" s="347"/>
      <c r="L65" s="347"/>
      <c r="M65" s="347"/>
      <c r="N65" s="347"/>
      <c r="O65" s="347"/>
      <c r="P65" s="347"/>
      <c r="Q65" s="347"/>
      <c r="R65" s="347"/>
      <c r="S65" s="347"/>
      <c r="T65" s="347"/>
      <c r="U65" s="347"/>
      <c r="V65" s="347"/>
      <c r="W65" s="347"/>
      <c r="X65" s="347"/>
      <c r="Y65" s="347"/>
      <c r="Z65" s="347"/>
      <c r="AA65" s="63"/>
      <c r="AB65" s="63"/>
      <c r="AC65" s="63"/>
    </row>
    <row r="66" spans="1:68" ht="16.5" hidden="1" customHeight="1" x14ac:dyDescent="0.25">
      <c r="A66" s="60" t="s">
        <v>127</v>
      </c>
      <c r="B66" s="60" t="s">
        <v>128</v>
      </c>
      <c r="C66" s="34">
        <v>4301136018</v>
      </c>
      <c r="D66" s="341">
        <v>4607111037008</v>
      </c>
      <c r="E66" s="342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2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4"/>
      <c r="R66" s="344"/>
      <c r="S66" s="344"/>
      <c r="T66" s="345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hidden="1" customHeight="1" x14ac:dyDescent="0.25">
      <c r="A67" s="60" t="s">
        <v>130</v>
      </c>
      <c r="B67" s="60" t="s">
        <v>131</v>
      </c>
      <c r="C67" s="34">
        <v>4301136015</v>
      </c>
      <c r="D67" s="341">
        <v>4607111037398</v>
      </c>
      <c r="E67" s="342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52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4"/>
      <c r="R67" s="344"/>
      <c r="S67" s="344"/>
      <c r="T67" s="345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idden="1" x14ac:dyDescent="0.2">
      <c r="A68" s="357"/>
      <c r="B68" s="347"/>
      <c r="C68" s="347"/>
      <c r="D68" s="347"/>
      <c r="E68" s="347"/>
      <c r="F68" s="347"/>
      <c r="G68" s="347"/>
      <c r="H68" s="347"/>
      <c r="I68" s="347"/>
      <c r="J68" s="347"/>
      <c r="K68" s="347"/>
      <c r="L68" s="347"/>
      <c r="M68" s="347"/>
      <c r="N68" s="347"/>
      <c r="O68" s="358"/>
      <c r="P68" s="338" t="s">
        <v>72</v>
      </c>
      <c r="Q68" s="339"/>
      <c r="R68" s="339"/>
      <c r="S68" s="339"/>
      <c r="T68" s="339"/>
      <c r="U68" s="339"/>
      <c r="V68" s="340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hidden="1" x14ac:dyDescent="0.2">
      <c r="A69" s="347"/>
      <c r="B69" s="347"/>
      <c r="C69" s="347"/>
      <c r="D69" s="347"/>
      <c r="E69" s="347"/>
      <c r="F69" s="347"/>
      <c r="G69" s="347"/>
      <c r="H69" s="347"/>
      <c r="I69" s="347"/>
      <c r="J69" s="347"/>
      <c r="K69" s="347"/>
      <c r="L69" s="347"/>
      <c r="M69" s="347"/>
      <c r="N69" s="347"/>
      <c r="O69" s="358"/>
      <c r="P69" s="338" t="s">
        <v>72</v>
      </c>
      <c r="Q69" s="339"/>
      <c r="R69" s="339"/>
      <c r="S69" s="339"/>
      <c r="T69" s="339"/>
      <c r="U69" s="339"/>
      <c r="V69" s="340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hidden="1" customHeight="1" x14ac:dyDescent="0.25">
      <c r="A70" s="346" t="s">
        <v>132</v>
      </c>
      <c r="B70" s="347"/>
      <c r="C70" s="347"/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7"/>
      <c r="P70" s="347"/>
      <c r="Q70" s="347"/>
      <c r="R70" s="347"/>
      <c r="S70" s="347"/>
      <c r="T70" s="347"/>
      <c r="U70" s="347"/>
      <c r="V70" s="347"/>
      <c r="W70" s="347"/>
      <c r="X70" s="347"/>
      <c r="Y70" s="347"/>
      <c r="Z70" s="347"/>
      <c r="AA70" s="63"/>
      <c r="AB70" s="63"/>
      <c r="AC70" s="63"/>
    </row>
    <row r="71" spans="1:68" ht="16.5" hidden="1" customHeight="1" x14ac:dyDescent="0.25">
      <c r="A71" s="60" t="s">
        <v>133</v>
      </c>
      <c r="B71" s="60" t="s">
        <v>134</v>
      </c>
      <c r="C71" s="34">
        <v>4301135664</v>
      </c>
      <c r="D71" s="341">
        <v>4607111039705</v>
      </c>
      <c r="E71" s="342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4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44"/>
      <c r="R71" s="344"/>
      <c r="S71" s="344"/>
      <c r="T71" s="345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hidden="1" customHeight="1" x14ac:dyDescent="0.25">
      <c r="A72" s="60" t="s">
        <v>135</v>
      </c>
      <c r="B72" s="60" t="s">
        <v>136</v>
      </c>
      <c r="C72" s="34">
        <v>4301135665</v>
      </c>
      <c r="D72" s="341">
        <v>4607111039729</v>
      </c>
      <c r="E72" s="342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3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44"/>
      <c r="R72" s="344"/>
      <c r="S72" s="344"/>
      <c r="T72" s="345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hidden="1" customHeight="1" x14ac:dyDescent="0.25">
      <c r="A73" s="60" t="s">
        <v>138</v>
      </c>
      <c r="B73" s="60" t="s">
        <v>139</v>
      </c>
      <c r="C73" s="34">
        <v>4301135702</v>
      </c>
      <c r="D73" s="341">
        <v>4620207490228</v>
      </c>
      <c r="E73" s="342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37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44"/>
      <c r="R73" s="344"/>
      <c r="S73" s="344"/>
      <c r="T73" s="345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idden="1" x14ac:dyDescent="0.2">
      <c r="A74" s="357"/>
      <c r="B74" s="347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58"/>
      <c r="P74" s="338" t="s">
        <v>72</v>
      </c>
      <c r="Q74" s="339"/>
      <c r="R74" s="339"/>
      <c r="S74" s="339"/>
      <c r="T74" s="339"/>
      <c r="U74" s="339"/>
      <c r="V74" s="340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hidden="1" x14ac:dyDescent="0.2">
      <c r="A75" s="347"/>
      <c r="B75" s="347"/>
      <c r="C75" s="347"/>
      <c r="D75" s="347"/>
      <c r="E75" s="347"/>
      <c r="F75" s="347"/>
      <c r="G75" s="347"/>
      <c r="H75" s="347"/>
      <c r="I75" s="347"/>
      <c r="J75" s="347"/>
      <c r="K75" s="347"/>
      <c r="L75" s="347"/>
      <c r="M75" s="347"/>
      <c r="N75" s="347"/>
      <c r="O75" s="358"/>
      <c r="P75" s="338" t="s">
        <v>72</v>
      </c>
      <c r="Q75" s="339"/>
      <c r="R75" s="339"/>
      <c r="S75" s="339"/>
      <c r="T75" s="339"/>
      <c r="U75" s="339"/>
      <c r="V75" s="340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hidden="1" customHeight="1" x14ac:dyDescent="0.25">
      <c r="A76" s="365" t="s">
        <v>140</v>
      </c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7"/>
      <c r="P76" s="347"/>
      <c r="Q76" s="347"/>
      <c r="R76" s="347"/>
      <c r="S76" s="347"/>
      <c r="T76" s="347"/>
      <c r="U76" s="347"/>
      <c r="V76" s="347"/>
      <c r="W76" s="347"/>
      <c r="X76" s="347"/>
      <c r="Y76" s="347"/>
      <c r="Z76" s="347"/>
      <c r="AA76" s="62"/>
      <c r="AB76" s="62"/>
      <c r="AC76" s="62"/>
    </row>
    <row r="77" spans="1:68" ht="14.25" hidden="1" customHeight="1" x14ac:dyDescent="0.25">
      <c r="A77" s="346" t="s">
        <v>63</v>
      </c>
      <c r="B77" s="347"/>
      <c r="C77" s="347"/>
      <c r="D77" s="347"/>
      <c r="E77" s="347"/>
      <c r="F77" s="347"/>
      <c r="G77" s="347"/>
      <c r="H77" s="347"/>
      <c r="I77" s="347"/>
      <c r="J77" s="347"/>
      <c r="K77" s="347"/>
      <c r="L77" s="347"/>
      <c r="M77" s="347"/>
      <c r="N77" s="347"/>
      <c r="O77" s="347"/>
      <c r="P77" s="347"/>
      <c r="Q77" s="347"/>
      <c r="R77" s="347"/>
      <c r="S77" s="347"/>
      <c r="T77" s="347"/>
      <c r="U77" s="347"/>
      <c r="V77" s="347"/>
      <c r="W77" s="347"/>
      <c r="X77" s="347"/>
      <c r="Y77" s="347"/>
      <c r="Z77" s="347"/>
      <c r="AA77" s="63"/>
      <c r="AB77" s="63"/>
      <c r="AC77" s="63"/>
    </row>
    <row r="78" spans="1:68" ht="27" hidden="1" customHeight="1" x14ac:dyDescent="0.25">
      <c r="A78" s="60" t="s">
        <v>141</v>
      </c>
      <c r="B78" s="60" t="s">
        <v>142</v>
      </c>
      <c r="C78" s="34">
        <v>4301070977</v>
      </c>
      <c r="D78" s="341">
        <v>4607111037411</v>
      </c>
      <c r="E78" s="342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4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4"/>
      <c r="R78" s="344"/>
      <c r="S78" s="344"/>
      <c r="T78" s="345"/>
      <c r="U78" s="37"/>
      <c r="V78" s="37"/>
      <c r="W78" s="38" t="s">
        <v>69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41">
        <v>4607111036728</v>
      </c>
      <c r="E79" s="342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3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4"/>
      <c r="R79" s="344"/>
      <c r="S79" s="344"/>
      <c r="T79" s="345"/>
      <c r="U79" s="37"/>
      <c r="V79" s="37"/>
      <c r="W79" s="38" t="s">
        <v>69</v>
      </c>
      <c r="X79" s="56">
        <v>132</v>
      </c>
      <c r="Y79" s="53">
        <f>IFERROR(IF(X79="","",X79),"")</f>
        <v>132</v>
      </c>
      <c r="Z79" s="39">
        <f>IFERROR(IF(X79="","",X79*0.00866),"")</f>
        <v>1.1431199999999999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688.14239999999995</v>
      </c>
      <c r="BN79" s="78">
        <f>IFERROR(Y79*I79,"0")</f>
        <v>688.14239999999995</v>
      </c>
      <c r="BO79" s="78">
        <f>IFERROR(X79/J79,"0")</f>
        <v>0.91666666666666663</v>
      </c>
      <c r="BP79" s="78">
        <f>IFERROR(Y79/J79,"0")</f>
        <v>0.91666666666666663</v>
      </c>
    </row>
    <row r="80" spans="1:68" x14ac:dyDescent="0.2">
      <c r="A80" s="357"/>
      <c r="B80" s="347"/>
      <c r="C80" s="347"/>
      <c r="D80" s="347"/>
      <c r="E80" s="347"/>
      <c r="F80" s="347"/>
      <c r="G80" s="347"/>
      <c r="H80" s="347"/>
      <c r="I80" s="347"/>
      <c r="J80" s="347"/>
      <c r="K80" s="347"/>
      <c r="L80" s="347"/>
      <c r="M80" s="347"/>
      <c r="N80" s="347"/>
      <c r="O80" s="358"/>
      <c r="P80" s="338" t="s">
        <v>72</v>
      </c>
      <c r="Q80" s="339"/>
      <c r="R80" s="339"/>
      <c r="S80" s="339"/>
      <c r="T80" s="339"/>
      <c r="U80" s="339"/>
      <c r="V80" s="340"/>
      <c r="W80" s="40" t="s">
        <v>69</v>
      </c>
      <c r="X80" s="41">
        <f>IFERROR(SUM(X78:X79),"0")</f>
        <v>132</v>
      </c>
      <c r="Y80" s="41">
        <f>IFERROR(SUM(Y78:Y79),"0")</f>
        <v>132</v>
      </c>
      <c r="Z80" s="41">
        <f>IFERROR(IF(Z78="",0,Z78),"0")+IFERROR(IF(Z79="",0,Z79),"0")</f>
        <v>1.1431199999999999</v>
      </c>
      <c r="AA80" s="64"/>
      <c r="AB80" s="64"/>
      <c r="AC80" s="64"/>
    </row>
    <row r="81" spans="1:68" x14ac:dyDescent="0.2">
      <c r="A81" s="347"/>
      <c r="B81" s="347"/>
      <c r="C81" s="347"/>
      <c r="D81" s="347"/>
      <c r="E81" s="347"/>
      <c r="F81" s="347"/>
      <c r="G81" s="347"/>
      <c r="H81" s="347"/>
      <c r="I81" s="347"/>
      <c r="J81" s="347"/>
      <c r="K81" s="347"/>
      <c r="L81" s="347"/>
      <c r="M81" s="347"/>
      <c r="N81" s="347"/>
      <c r="O81" s="358"/>
      <c r="P81" s="338" t="s">
        <v>72</v>
      </c>
      <c r="Q81" s="339"/>
      <c r="R81" s="339"/>
      <c r="S81" s="339"/>
      <c r="T81" s="339"/>
      <c r="U81" s="339"/>
      <c r="V81" s="340"/>
      <c r="W81" s="40" t="s">
        <v>73</v>
      </c>
      <c r="X81" s="41">
        <f>IFERROR(SUMPRODUCT(X78:X79*H78:H79),"0")</f>
        <v>660</v>
      </c>
      <c r="Y81" s="41">
        <f>IFERROR(SUMPRODUCT(Y78:Y79*H78:H79),"0")</f>
        <v>660</v>
      </c>
      <c r="Z81" s="40"/>
      <c r="AA81" s="64"/>
      <c r="AB81" s="64"/>
      <c r="AC81" s="64"/>
    </row>
    <row r="82" spans="1:68" ht="16.5" hidden="1" customHeight="1" x14ac:dyDescent="0.25">
      <c r="A82" s="365" t="s">
        <v>147</v>
      </c>
      <c r="B82" s="347"/>
      <c r="C82" s="347"/>
      <c r="D82" s="347"/>
      <c r="E82" s="347"/>
      <c r="F82" s="347"/>
      <c r="G82" s="347"/>
      <c r="H82" s="347"/>
      <c r="I82" s="347"/>
      <c r="J82" s="347"/>
      <c r="K82" s="347"/>
      <c r="L82" s="347"/>
      <c r="M82" s="347"/>
      <c r="N82" s="347"/>
      <c r="O82" s="347"/>
      <c r="P82" s="347"/>
      <c r="Q82" s="347"/>
      <c r="R82" s="347"/>
      <c r="S82" s="347"/>
      <c r="T82" s="347"/>
      <c r="U82" s="347"/>
      <c r="V82" s="347"/>
      <c r="W82" s="347"/>
      <c r="X82" s="347"/>
      <c r="Y82" s="347"/>
      <c r="Z82" s="347"/>
      <c r="AA82" s="62"/>
      <c r="AB82" s="62"/>
      <c r="AC82" s="62"/>
    </row>
    <row r="83" spans="1:68" ht="14.25" hidden="1" customHeight="1" x14ac:dyDescent="0.25">
      <c r="A83" s="346" t="s">
        <v>132</v>
      </c>
      <c r="B83" s="347"/>
      <c r="C83" s="347"/>
      <c r="D83" s="347"/>
      <c r="E83" s="347"/>
      <c r="F83" s="347"/>
      <c r="G83" s="347"/>
      <c r="H83" s="347"/>
      <c r="I83" s="347"/>
      <c r="J83" s="347"/>
      <c r="K83" s="347"/>
      <c r="L83" s="347"/>
      <c r="M83" s="347"/>
      <c r="N83" s="347"/>
      <c r="O83" s="347"/>
      <c r="P83" s="347"/>
      <c r="Q83" s="347"/>
      <c r="R83" s="347"/>
      <c r="S83" s="347"/>
      <c r="T83" s="347"/>
      <c r="U83" s="347"/>
      <c r="V83" s="347"/>
      <c r="W83" s="347"/>
      <c r="X83" s="347"/>
      <c r="Y83" s="347"/>
      <c r="Z83" s="347"/>
      <c r="AA83" s="63"/>
      <c r="AB83" s="63"/>
      <c r="AC83" s="63"/>
    </row>
    <row r="84" spans="1:68" ht="27" hidden="1" customHeight="1" x14ac:dyDescent="0.25">
      <c r="A84" s="60" t="s">
        <v>148</v>
      </c>
      <c r="B84" s="60" t="s">
        <v>149</v>
      </c>
      <c r="C84" s="34">
        <v>4301135584</v>
      </c>
      <c r="D84" s="341">
        <v>4607111033659</v>
      </c>
      <c r="E84" s="342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7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4"/>
      <c r="R84" s="344"/>
      <c r="S84" s="344"/>
      <c r="T84" s="345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hidden="1" x14ac:dyDescent="0.2">
      <c r="A85" s="357"/>
      <c r="B85" s="347"/>
      <c r="C85" s="347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58"/>
      <c r="P85" s="338" t="s">
        <v>72</v>
      </c>
      <c r="Q85" s="339"/>
      <c r="R85" s="339"/>
      <c r="S85" s="339"/>
      <c r="T85" s="339"/>
      <c r="U85" s="339"/>
      <c r="V85" s="340"/>
      <c r="W85" s="40" t="s">
        <v>69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hidden="1" x14ac:dyDescent="0.2">
      <c r="A86" s="347"/>
      <c r="B86" s="347"/>
      <c r="C86" s="347"/>
      <c r="D86" s="347"/>
      <c r="E86" s="347"/>
      <c r="F86" s="347"/>
      <c r="G86" s="347"/>
      <c r="H86" s="347"/>
      <c r="I86" s="347"/>
      <c r="J86" s="347"/>
      <c r="K86" s="347"/>
      <c r="L86" s="347"/>
      <c r="M86" s="347"/>
      <c r="N86" s="347"/>
      <c r="O86" s="358"/>
      <c r="P86" s="338" t="s">
        <v>72</v>
      </c>
      <c r="Q86" s="339"/>
      <c r="R86" s="339"/>
      <c r="S86" s="339"/>
      <c r="T86" s="339"/>
      <c r="U86" s="339"/>
      <c r="V86" s="340"/>
      <c r="W86" s="40" t="s">
        <v>73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hidden="1" customHeight="1" x14ac:dyDescent="0.25">
      <c r="A87" s="365" t="s">
        <v>151</v>
      </c>
      <c r="B87" s="347"/>
      <c r="C87" s="347"/>
      <c r="D87" s="347"/>
      <c r="E87" s="347"/>
      <c r="F87" s="347"/>
      <c r="G87" s="347"/>
      <c r="H87" s="347"/>
      <c r="I87" s="347"/>
      <c r="J87" s="347"/>
      <c r="K87" s="347"/>
      <c r="L87" s="347"/>
      <c r="M87" s="347"/>
      <c r="N87" s="347"/>
      <c r="O87" s="347"/>
      <c r="P87" s="347"/>
      <c r="Q87" s="347"/>
      <c r="R87" s="347"/>
      <c r="S87" s="347"/>
      <c r="T87" s="347"/>
      <c r="U87" s="347"/>
      <c r="V87" s="347"/>
      <c r="W87" s="347"/>
      <c r="X87" s="347"/>
      <c r="Y87" s="347"/>
      <c r="Z87" s="347"/>
      <c r="AA87" s="62"/>
      <c r="AB87" s="62"/>
      <c r="AC87" s="62"/>
    </row>
    <row r="88" spans="1:68" ht="14.25" hidden="1" customHeight="1" x14ac:dyDescent="0.25">
      <c r="A88" s="346" t="s">
        <v>152</v>
      </c>
      <c r="B88" s="347"/>
      <c r="C88" s="347"/>
      <c r="D88" s="347"/>
      <c r="E88" s="347"/>
      <c r="F88" s="347"/>
      <c r="G88" s="347"/>
      <c r="H88" s="347"/>
      <c r="I88" s="347"/>
      <c r="J88" s="347"/>
      <c r="K88" s="347"/>
      <c r="L88" s="347"/>
      <c r="M88" s="347"/>
      <c r="N88" s="347"/>
      <c r="O88" s="347"/>
      <c r="P88" s="347"/>
      <c r="Q88" s="347"/>
      <c r="R88" s="347"/>
      <c r="S88" s="347"/>
      <c r="T88" s="347"/>
      <c r="U88" s="347"/>
      <c r="V88" s="347"/>
      <c r="W88" s="347"/>
      <c r="X88" s="347"/>
      <c r="Y88" s="347"/>
      <c r="Z88" s="347"/>
      <c r="AA88" s="63"/>
      <c r="AB88" s="63"/>
      <c r="AC88" s="63"/>
    </row>
    <row r="89" spans="1:68" ht="27" hidden="1" customHeight="1" x14ac:dyDescent="0.25">
      <c r="A89" s="60" t="s">
        <v>153</v>
      </c>
      <c r="B89" s="60" t="s">
        <v>154</v>
      </c>
      <c r="C89" s="34">
        <v>4301131041</v>
      </c>
      <c r="D89" s="341">
        <v>4607111034120</v>
      </c>
      <c r="E89" s="342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4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44"/>
      <c r="R89" s="344"/>
      <c r="S89" s="344"/>
      <c r="T89" s="345"/>
      <c r="U89" s="37"/>
      <c r="V89" s="37"/>
      <c r="W89" s="38" t="s">
        <v>69</v>
      </c>
      <c r="X89" s="56">
        <v>0</v>
      </c>
      <c r="Y89" s="53">
        <f>IFERROR(IF(X89="","",X89),"")</f>
        <v>0</v>
      </c>
      <c r="Z89" s="39">
        <f>IFERROR(IF(X89="","",X89*0.01788),"")</f>
        <v>0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0</v>
      </c>
      <c r="BN89" s="78">
        <f>IFERROR(Y89*I89,"0")</f>
        <v>0</v>
      </c>
      <c r="BO89" s="78">
        <f>IFERROR(X89/J89,"0")</f>
        <v>0</v>
      </c>
      <c r="BP89" s="78">
        <f>IFERROR(Y89/J89,"0")</f>
        <v>0</v>
      </c>
    </row>
    <row r="90" spans="1:68" ht="27" hidden="1" customHeight="1" x14ac:dyDescent="0.25">
      <c r="A90" s="60" t="s">
        <v>156</v>
      </c>
      <c r="B90" s="60" t="s">
        <v>157</v>
      </c>
      <c r="C90" s="34">
        <v>4301131042</v>
      </c>
      <c r="D90" s="341">
        <v>4607111034137</v>
      </c>
      <c r="E90" s="342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6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44"/>
      <c r="R90" s="344"/>
      <c r="S90" s="344"/>
      <c r="T90" s="345"/>
      <c r="U90" s="37"/>
      <c r="V90" s="37"/>
      <c r="W90" s="38" t="s">
        <v>69</v>
      </c>
      <c r="X90" s="56">
        <v>0</v>
      </c>
      <c r="Y90" s="53">
        <f>IFERROR(IF(X90="","",X90),"")</f>
        <v>0</v>
      </c>
      <c r="Z90" s="39">
        <f>IFERROR(IF(X90="","",X90*0.01788),"")</f>
        <v>0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0</v>
      </c>
      <c r="BN90" s="78">
        <f>IFERROR(Y90*I90,"0")</f>
        <v>0</v>
      </c>
      <c r="BO90" s="78">
        <f>IFERROR(X90/J90,"0")</f>
        <v>0</v>
      </c>
      <c r="BP90" s="78">
        <f>IFERROR(Y90/J90,"0")</f>
        <v>0</v>
      </c>
    </row>
    <row r="91" spans="1:68" hidden="1" x14ac:dyDescent="0.2">
      <c r="A91" s="357"/>
      <c r="B91" s="347"/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58"/>
      <c r="P91" s="338" t="s">
        <v>72</v>
      </c>
      <c r="Q91" s="339"/>
      <c r="R91" s="339"/>
      <c r="S91" s="339"/>
      <c r="T91" s="339"/>
      <c r="U91" s="339"/>
      <c r="V91" s="340"/>
      <c r="W91" s="40" t="s">
        <v>69</v>
      </c>
      <c r="X91" s="41">
        <f>IFERROR(SUM(X89:X90),"0")</f>
        <v>0</v>
      </c>
      <c r="Y91" s="41">
        <f>IFERROR(SUM(Y89:Y90),"0")</f>
        <v>0</v>
      </c>
      <c r="Z91" s="41">
        <f>IFERROR(IF(Z89="",0,Z89),"0")+IFERROR(IF(Z90="",0,Z90),"0")</f>
        <v>0</v>
      </c>
      <c r="AA91" s="64"/>
      <c r="AB91" s="64"/>
      <c r="AC91" s="64"/>
    </row>
    <row r="92" spans="1:68" hidden="1" x14ac:dyDescent="0.2">
      <c r="A92" s="347"/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58"/>
      <c r="P92" s="338" t="s">
        <v>72</v>
      </c>
      <c r="Q92" s="339"/>
      <c r="R92" s="339"/>
      <c r="S92" s="339"/>
      <c r="T92" s="339"/>
      <c r="U92" s="339"/>
      <c r="V92" s="340"/>
      <c r="W92" s="40" t="s">
        <v>73</v>
      </c>
      <c r="X92" s="41">
        <f>IFERROR(SUMPRODUCT(X89:X90*H89:H90),"0")</f>
        <v>0</v>
      </c>
      <c r="Y92" s="41">
        <f>IFERROR(SUMPRODUCT(Y89:Y90*H89:H90),"0")</f>
        <v>0</v>
      </c>
      <c r="Z92" s="40"/>
      <c r="AA92" s="64"/>
      <c r="AB92" s="64"/>
      <c r="AC92" s="64"/>
    </row>
    <row r="93" spans="1:68" ht="16.5" hidden="1" customHeight="1" x14ac:dyDescent="0.25">
      <c r="A93" s="365" t="s">
        <v>159</v>
      </c>
      <c r="B93" s="347"/>
      <c r="C93" s="347"/>
      <c r="D93" s="347"/>
      <c r="E93" s="347"/>
      <c r="F93" s="347"/>
      <c r="G93" s="347"/>
      <c r="H93" s="347"/>
      <c r="I93" s="347"/>
      <c r="J93" s="347"/>
      <c r="K93" s="347"/>
      <c r="L93" s="347"/>
      <c r="M93" s="347"/>
      <c r="N93" s="347"/>
      <c r="O93" s="347"/>
      <c r="P93" s="347"/>
      <c r="Q93" s="347"/>
      <c r="R93" s="347"/>
      <c r="S93" s="347"/>
      <c r="T93" s="347"/>
      <c r="U93" s="347"/>
      <c r="V93" s="347"/>
      <c r="W93" s="347"/>
      <c r="X93" s="347"/>
      <c r="Y93" s="347"/>
      <c r="Z93" s="347"/>
      <c r="AA93" s="62"/>
      <c r="AB93" s="62"/>
      <c r="AC93" s="62"/>
    </row>
    <row r="94" spans="1:68" ht="14.25" hidden="1" customHeight="1" x14ac:dyDescent="0.25">
      <c r="A94" s="346" t="s">
        <v>132</v>
      </c>
      <c r="B94" s="347"/>
      <c r="C94" s="347"/>
      <c r="D94" s="347"/>
      <c r="E94" s="347"/>
      <c r="F94" s="347"/>
      <c r="G94" s="347"/>
      <c r="H94" s="347"/>
      <c r="I94" s="347"/>
      <c r="J94" s="347"/>
      <c r="K94" s="347"/>
      <c r="L94" s="347"/>
      <c r="M94" s="347"/>
      <c r="N94" s="347"/>
      <c r="O94" s="347"/>
      <c r="P94" s="347"/>
      <c r="Q94" s="347"/>
      <c r="R94" s="347"/>
      <c r="S94" s="347"/>
      <c r="T94" s="347"/>
      <c r="U94" s="347"/>
      <c r="V94" s="347"/>
      <c r="W94" s="347"/>
      <c r="X94" s="347"/>
      <c r="Y94" s="347"/>
      <c r="Z94" s="347"/>
      <c r="AA94" s="63"/>
      <c r="AB94" s="63"/>
      <c r="AC94" s="63"/>
    </row>
    <row r="95" spans="1:68" ht="27" hidden="1" customHeight="1" x14ac:dyDescent="0.25">
      <c r="A95" s="60" t="s">
        <v>160</v>
      </c>
      <c r="B95" s="60" t="s">
        <v>161</v>
      </c>
      <c r="C95" s="34">
        <v>4301135763</v>
      </c>
      <c r="D95" s="341">
        <v>4620207491027</v>
      </c>
      <c r="E95" s="342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83" t="s">
        <v>162</v>
      </c>
      <c r="Q95" s="344"/>
      <c r="R95" s="344"/>
      <c r="S95" s="344"/>
      <c r="T95" s="345"/>
      <c r="U95" s="37"/>
      <c r="V95" s="37"/>
      <c r="W95" s="38" t="s">
        <v>69</v>
      </c>
      <c r="X95" s="56">
        <v>0</v>
      </c>
      <c r="Y95" s="53">
        <f t="shared" ref="Y95:Y100" si="6">IFERROR(IF(X95="","",X95),"")</f>
        <v>0</v>
      </c>
      <c r="Z95" s="39">
        <f t="shared" ref="Z95:Z100" si="7">IFERROR(IF(X95="","",X95*0.01788),"")</f>
        <v>0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0" si="8">IFERROR(X95*I95,"0")</f>
        <v>0</v>
      </c>
      <c r="BN95" s="78">
        <f t="shared" ref="BN95:BN100" si="9">IFERROR(Y95*I95,"0")</f>
        <v>0</v>
      </c>
      <c r="BO95" s="78">
        <f t="shared" ref="BO95:BO100" si="10">IFERROR(X95/J95,"0")</f>
        <v>0</v>
      </c>
      <c r="BP95" s="78">
        <f t="shared" ref="BP95:BP100" si="11">IFERROR(Y95/J95,"0")</f>
        <v>0</v>
      </c>
    </row>
    <row r="96" spans="1:68" ht="27" customHeight="1" x14ac:dyDescent="0.25">
      <c r="A96" s="60" t="s">
        <v>163</v>
      </c>
      <c r="B96" s="60" t="s">
        <v>164</v>
      </c>
      <c r="C96" s="34">
        <v>4301135565</v>
      </c>
      <c r="D96" s="341">
        <v>4607111033451</v>
      </c>
      <c r="E96" s="342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5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44"/>
      <c r="R96" s="344"/>
      <c r="S96" s="344"/>
      <c r="T96" s="345"/>
      <c r="U96" s="37"/>
      <c r="V96" s="37"/>
      <c r="W96" s="38" t="s">
        <v>69</v>
      </c>
      <c r="X96" s="56">
        <v>14</v>
      </c>
      <c r="Y96" s="53">
        <f t="shared" si="6"/>
        <v>14</v>
      </c>
      <c r="Z96" s="39">
        <f t="shared" si="7"/>
        <v>0.25031999999999999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60.250400000000006</v>
      </c>
      <c r="BN96" s="78">
        <f t="shared" si="9"/>
        <v>60.250400000000006</v>
      </c>
      <c r="BO96" s="78">
        <f t="shared" si="10"/>
        <v>0.2</v>
      </c>
      <c r="BP96" s="78">
        <f t="shared" si="11"/>
        <v>0.2</v>
      </c>
    </row>
    <row r="97" spans="1:68" ht="27" hidden="1" customHeight="1" x14ac:dyDescent="0.25">
      <c r="A97" s="60" t="s">
        <v>165</v>
      </c>
      <c r="B97" s="60" t="s">
        <v>166</v>
      </c>
      <c r="C97" s="34">
        <v>4301135575</v>
      </c>
      <c r="D97" s="341">
        <v>4607111035141</v>
      </c>
      <c r="E97" s="342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387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44"/>
      <c r="R97" s="344"/>
      <c r="S97" s="344"/>
      <c r="T97" s="345"/>
      <c r="U97" s="37"/>
      <c r="V97" s="37"/>
      <c r="W97" s="38" t="s">
        <v>69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167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hidden="1" customHeight="1" x14ac:dyDescent="0.25">
      <c r="A98" s="60" t="s">
        <v>168</v>
      </c>
      <c r="B98" s="60" t="s">
        <v>169</v>
      </c>
      <c r="C98" s="34">
        <v>4301135578</v>
      </c>
      <c r="D98" s="341">
        <v>4607111033444</v>
      </c>
      <c r="E98" s="342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8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44"/>
      <c r="R98" s="344"/>
      <c r="S98" s="344"/>
      <c r="T98" s="345"/>
      <c r="U98" s="37"/>
      <c r="V98" s="37"/>
      <c r="W98" s="38" t="s">
        <v>69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150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hidden="1" customHeight="1" x14ac:dyDescent="0.25">
      <c r="A99" s="60" t="s">
        <v>170</v>
      </c>
      <c r="B99" s="60" t="s">
        <v>171</v>
      </c>
      <c r="C99" s="34">
        <v>4301135571</v>
      </c>
      <c r="D99" s="341">
        <v>4607111035028</v>
      </c>
      <c r="E99" s="342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69" t="s">
        <v>172</v>
      </c>
      <c r="Q99" s="344"/>
      <c r="R99" s="344"/>
      <c r="S99" s="344"/>
      <c r="T99" s="345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150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hidden="1" customHeight="1" x14ac:dyDescent="0.25">
      <c r="A100" s="60" t="s">
        <v>173</v>
      </c>
      <c r="B100" s="60" t="s">
        <v>174</v>
      </c>
      <c r="C100" s="34">
        <v>4301135285</v>
      </c>
      <c r="D100" s="341">
        <v>4607111036407</v>
      </c>
      <c r="E100" s="342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5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44"/>
      <c r="R100" s="344"/>
      <c r="S100" s="344"/>
      <c r="T100" s="345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175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57"/>
      <c r="B101" s="347"/>
      <c r="C101" s="347"/>
      <c r="D101" s="347"/>
      <c r="E101" s="347"/>
      <c r="F101" s="347"/>
      <c r="G101" s="347"/>
      <c r="H101" s="347"/>
      <c r="I101" s="347"/>
      <c r="J101" s="347"/>
      <c r="K101" s="347"/>
      <c r="L101" s="347"/>
      <c r="M101" s="347"/>
      <c r="N101" s="347"/>
      <c r="O101" s="358"/>
      <c r="P101" s="338" t="s">
        <v>72</v>
      </c>
      <c r="Q101" s="339"/>
      <c r="R101" s="339"/>
      <c r="S101" s="339"/>
      <c r="T101" s="339"/>
      <c r="U101" s="339"/>
      <c r="V101" s="340"/>
      <c r="W101" s="40" t="s">
        <v>69</v>
      </c>
      <c r="X101" s="41">
        <f>IFERROR(SUM(X95:X100),"0")</f>
        <v>14</v>
      </c>
      <c r="Y101" s="41">
        <f>IFERROR(SUM(Y95:Y100),"0")</f>
        <v>14</v>
      </c>
      <c r="Z101" s="41">
        <f>IFERROR(IF(Z95="",0,Z95),"0")+IFERROR(IF(Z96="",0,Z96),"0")+IFERROR(IF(Z97="",0,Z97),"0")+IFERROR(IF(Z98="",0,Z98),"0")+IFERROR(IF(Z99="",0,Z99),"0")+IFERROR(IF(Z100="",0,Z100),"0")</f>
        <v>0.25031999999999999</v>
      </c>
      <c r="AA101" s="64"/>
      <c r="AB101" s="64"/>
      <c r="AC101" s="64"/>
    </row>
    <row r="102" spans="1:68" x14ac:dyDescent="0.2">
      <c r="A102" s="347"/>
      <c r="B102" s="347"/>
      <c r="C102" s="347"/>
      <c r="D102" s="347"/>
      <c r="E102" s="347"/>
      <c r="F102" s="347"/>
      <c r="G102" s="347"/>
      <c r="H102" s="347"/>
      <c r="I102" s="347"/>
      <c r="J102" s="347"/>
      <c r="K102" s="347"/>
      <c r="L102" s="347"/>
      <c r="M102" s="347"/>
      <c r="N102" s="347"/>
      <c r="O102" s="358"/>
      <c r="P102" s="338" t="s">
        <v>72</v>
      </c>
      <c r="Q102" s="339"/>
      <c r="R102" s="339"/>
      <c r="S102" s="339"/>
      <c r="T102" s="339"/>
      <c r="U102" s="339"/>
      <c r="V102" s="340"/>
      <c r="W102" s="40" t="s">
        <v>73</v>
      </c>
      <c r="X102" s="41">
        <f>IFERROR(SUMPRODUCT(X95:X100*H95:H100),"0")</f>
        <v>50.4</v>
      </c>
      <c r="Y102" s="41">
        <f>IFERROR(SUMPRODUCT(Y95:Y100*H95:H100),"0")</f>
        <v>50.4</v>
      </c>
      <c r="Z102" s="40"/>
      <c r="AA102" s="64"/>
      <c r="AB102" s="64"/>
      <c r="AC102" s="64"/>
    </row>
    <row r="103" spans="1:68" ht="16.5" hidden="1" customHeight="1" x14ac:dyDescent="0.25">
      <c r="A103" s="365" t="s">
        <v>176</v>
      </c>
      <c r="B103" s="347"/>
      <c r="C103" s="347"/>
      <c r="D103" s="347"/>
      <c r="E103" s="347"/>
      <c r="F103" s="347"/>
      <c r="G103" s="347"/>
      <c r="H103" s="347"/>
      <c r="I103" s="347"/>
      <c r="J103" s="347"/>
      <c r="K103" s="347"/>
      <c r="L103" s="347"/>
      <c r="M103" s="347"/>
      <c r="N103" s="347"/>
      <c r="O103" s="347"/>
      <c r="P103" s="347"/>
      <c r="Q103" s="347"/>
      <c r="R103" s="347"/>
      <c r="S103" s="347"/>
      <c r="T103" s="347"/>
      <c r="U103" s="347"/>
      <c r="V103" s="347"/>
      <c r="W103" s="347"/>
      <c r="X103" s="347"/>
      <c r="Y103" s="347"/>
      <c r="Z103" s="347"/>
      <c r="AA103" s="62"/>
      <c r="AB103" s="62"/>
      <c r="AC103" s="62"/>
    </row>
    <row r="104" spans="1:68" ht="14.25" hidden="1" customHeight="1" x14ac:dyDescent="0.25">
      <c r="A104" s="346" t="s">
        <v>126</v>
      </c>
      <c r="B104" s="347"/>
      <c r="C104" s="347"/>
      <c r="D104" s="347"/>
      <c r="E104" s="347"/>
      <c r="F104" s="347"/>
      <c r="G104" s="347"/>
      <c r="H104" s="347"/>
      <c r="I104" s="347"/>
      <c r="J104" s="347"/>
      <c r="K104" s="347"/>
      <c r="L104" s="347"/>
      <c r="M104" s="347"/>
      <c r="N104" s="347"/>
      <c r="O104" s="347"/>
      <c r="P104" s="347"/>
      <c r="Q104" s="347"/>
      <c r="R104" s="347"/>
      <c r="S104" s="347"/>
      <c r="T104" s="347"/>
      <c r="U104" s="347"/>
      <c r="V104" s="347"/>
      <c r="W104" s="347"/>
      <c r="X104" s="347"/>
      <c r="Y104" s="347"/>
      <c r="Z104" s="347"/>
      <c r="AA104" s="63"/>
      <c r="AB104" s="63"/>
      <c r="AC104" s="63"/>
    </row>
    <row r="105" spans="1:68" ht="27" hidden="1" customHeight="1" x14ac:dyDescent="0.25">
      <c r="A105" s="60" t="s">
        <v>177</v>
      </c>
      <c r="B105" s="60" t="s">
        <v>178</v>
      </c>
      <c r="C105" s="34">
        <v>4301136042</v>
      </c>
      <c r="D105" s="341">
        <v>4607025784012</v>
      </c>
      <c r="E105" s="342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79</v>
      </c>
      <c r="L105" s="35" t="s">
        <v>67</v>
      </c>
      <c r="M105" s="36" t="s">
        <v>68</v>
      </c>
      <c r="N105" s="36"/>
      <c r="O105" s="35">
        <v>180</v>
      </c>
      <c r="P105" s="51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44"/>
      <c r="R105" s="344"/>
      <c r="S105" s="344"/>
      <c r="T105" s="345"/>
      <c r="U105" s="37"/>
      <c r="V105" s="37"/>
      <c r="W105" s="38" t="s">
        <v>69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/>
      <c r="AB105" s="66"/>
      <c r="AC105" s="152" t="s">
        <v>179</v>
      </c>
      <c r="AG105" s="78"/>
      <c r="AJ105" s="82" t="s">
        <v>71</v>
      </c>
      <c r="AK105" s="82">
        <v>1</v>
      </c>
      <c r="BB105" s="153" t="s">
        <v>81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hidden="1" customHeight="1" x14ac:dyDescent="0.25">
      <c r="A106" s="60" t="s">
        <v>180</v>
      </c>
      <c r="B106" s="60" t="s">
        <v>181</v>
      </c>
      <c r="C106" s="34">
        <v>4301136077</v>
      </c>
      <c r="D106" s="341">
        <v>4607025784319</v>
      </c>
      <c r="E106" s="342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9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44"/>
      <c r="R106" s="344"/>
      <c r="S106" s="344"/>
      <c r="T106" s="345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150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hidden="1" customHeight="1" x14ac:dyDescent="0.25">
      <c r="A107" s="60" t="s">
        <v>182</v>
      </c>
      <c r="B107" s="60" t="s">
        <v>183</v>
      </c>
      <c r="C107" s="34">
        <v>4301136039</v>
      </c>
      <c r="D107" s="341">
        <v>4607111035370</v>
      </c>
      <c r="E107" s="342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51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44"/>
      <c r="R107" s="344"/>
      <c r="S107" s="344"/>
      <c r="T107" s="345"/>
      <c r="U107" s="37"/>
      <c r="V107" s="37"/>
      <c r="W107" s="38" t="s">
        <v>69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/>
      <c r="AB107" s="66"/>
      <c r="AC107" s="156" t="s">
        <v>184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hidden="1" x14ac:dyDescent="0.2">
      <c r="A108" s="357"/>
      <c r="B108" s="347"/>
      <c r="C108" s="347"/>
      <c r="D108" s="347"/>
      <c r="E108" s="347"/>
      <c r="F108" s="347"/>
      <c r="G108" s="347"/>
      <c r="H108" s="347"/>
      <c r="I108" s="347"/>
      <c r="J108" s="347"/>
      <c r="K108" s="347"/>
      <c r="L108" s="347"/>
      <c r="M108" s="347"/>
      <c r="N108" s="347"/>
      <c r="O108" s="358"/>
      <c r="P108" s="338" t="s">
        <v>72</v>
      </c>
      <c r="Q108" s="339"/>
      <c r="R108" s="339"/>
      <c r="S108" s="339"/>
      <c r="T108" s="339"/>
      <c r="U108" s="339"/>
      <c r="V108" s="340"/>
      <c r="W108" s="40" t="s">
        <v>69</v>
      </c>
      <c r="X108" s="41">
        <f>IFERROR(SUM(X105:X107),"0")</f>
        <v>0</v>
      </c>
      <c r="Y108" s="41">
        <f>IFERROR(SUM(Y105:Y107),"0")</f>
        <v>0</v>
      </c>
      <c r="Z108" s="41">
        <f>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347"/>
      <c r="B109" s="347"/>
      <c r="C109" s="347"/>
      <c r="D109" s="347"/>
      <c r="E109" s="347"/>
      <c r="F109" s="347"/>
      <c r="G109" s="347"/>
      <c r="H109" s="347"/>
      <c r="I109" s="347"/>
      <c r="J109" s="347"/>
      <c r="K109" s="347"/>
      <c r="L109" s="347"/>
      <c r="M109" s="347"/>
      <c r="N109" s="347"/>
      <c r="O109" s="358"/>
      <c r="P109" s="338" t="s">
        <v>72</v>
      </c>
      <c r="Q109" s="339"/>
      <c r="R109" s="339"/>
      <c r="S109" s="339"/>
      <c r="T109" s="339"/>
      <c r="U109" s="339"/>
      <c r="V109" s="340"/>
      <c r="W109" s="40" t="s">
        <v>73</v>
      </c>
      <c r="X109" s="41">
        <f>IFERROR(SUMPRODUCT(X105:X107*H105:H107),"0")</f>
        <v>0</v>
      </c>
      <c r="Y109" s="41">
        <f>IFERROR(SUMPRODUCT(Y105:Y107*H105:H107),"0")</f>
        <v>0</v>
      </c>
      <c r="Z109" s="40"/>
      <c r="AA109" s="64"/>
      <c r="AB109" s="64"/>
      <c r="AC109" s="64"/>
    </row>
    <row r="110" spans="1:68" ht="16.5" hidden="1" customHeight="1" x14ac:dyDescent="0.25">
      <c r="A110" s="365" t="s">
        <v>185</v>
      </c>
      <c r="B110" s="347"/>
      <c r="C110" s="347"/>
      <c r="D110" s="347"/>
      <c r="E110" s="347"/>
      <c r="F110" s="347"/>
      <c r="G110" s="347"/>
      <c r="H110" s="347"/>
      <c r="I110" s="347"/>
      <c r="J110" s="347"/>
      <c r="K110" s="347"/>
      <c r="L110" s="347"/>
      <c r="M110" s="347"/>
      <c r="N110" s="347"/>
      <c r="O110" s="347"/>
      <c r="P110" s="347"/>
      <c r="Q110" s="347"/>
      <c r="R110" s="347"/>
      <c r="S110" s="347"/>
      <c r="T110" s="347"/>
      <c r="U110" s="347"/>
      <c r="V110" s="347"/>
      <c r="W110" s="347"/>
      <c r="X110" s="347"/>
      <c r="Y110" s="347"/>
      <c r="Z110" s="347"/>
      <c r="AA110" s="62"/>
      <c r="AB110" s="62"/>
      <c r="AC110" s="62"/>
    </row>
    <row r="111" spans="1:68" ht="14.25" hidden="1" customHeight="1" x14ac:dyDescent="0.25">
      <c r="A111" s="346" t="s">
        <v>63</v>
      </c>
      <c r="B111" s="347"/>
      <c r="C111" s="347"/>
      <c r="D111" s="347"/>
      <c r="E111" s="347"/>
      <c r="F111" s="347"/>
      <c r="G111" s="347"/>
      <c r="H111" s="347"/>
      <c r="I111" s="347"/>
      <c r="J111" s="347"/>
      <c r="K111" s="347"/>
      <c r="L111" s="347"/>
      <c r="M111" s="347"/>
      <c r="N111" s="347"/>
      <c r="O111" s="347"/>
      <c r="P111" s="347"/>
      <c r="Q111" s="347"/>
      <c r="R111" s="347"/>
      <c r="S111" s="347"/>
      <c r="T111" s="347"/>
      <c r="U111" s="347"/>
      <c r="V111" s="347"/>
      <c r="W111" s="347"/>
      <c r="X111" s="347"/>
      <c r="Y111" s="347"/>
      <c r="Z111" s="347"/>
      <c r="AA111" s="63"/>
      <c r="AB111" s="63"/>
      <c r="AC111" s="63"/>
    </row>
    <row r="112" spans="1:68" ht="27" hidden="1" customHeight="1" x14ac:dyDescent="0.25">
      <c r="A112" s="60" t="s">
        <v>186</v>
      </c>
      <c r="B112" s="60" t="s">
        <v>187</v>
      </c>
      <c r="C112" s="34">
        <v>4301071074</v>
      </c>
      <c r="D112" s="341">
        <v>4620207491157</v>
      </c>
      <c r="E112" s="342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51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44"/>
      <c r="R112" s="344"/>
      <c r="S112" s="344"/>
      <c r="T112" s="345"/>
      <c r="U112" s="37"/>
      <c r="V112" s="37"/>
      <c r="W112" s="38" t="s">
        <v>69</v>
      </c>
      <c r="X112" s="56">
        <v>0</v>
      </c>
      <c r="Y112" s="53">
        <f t="shared" ref="Y112:Y117" si="12">IFERROR(IF(X112="","",X112),"")</f>
        <v>0</v>
      </c>
      <c r="Z112" s="39">
        <f t="shared" ref="Z112:Z117" si="13">IFERROR(IF(X112="","",X112*0.0155),"")</f>
        <v>0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0</v>
      </c>
      <c r="BN112" s="78">
        <f t="shared" ref="BN112:BN117" si="15">IFERROR(Y112*I112,"0")</f>
        <v>0</v>
      </c>
      <c r="BO112" s="78">
        <f t="shared" ref="BO112:BO117" si="16">IFERROR(X112/J112,"0")</f>
        <v>0</v>
      </c>
      <c r="BP112" s="78">
        <f t="shared" ref="BP112:BP117" si="17">IFERROR(Y112/J112,"0")</f>
        <v>0</v>
      </c>
    </row>
    <row r="113" spans="1:68" ht="27" hidden="1" customHeight="1" x14ac:dyDescent="0.25">
      <c r="A113" s="60" t="s">
        <v>189</v>
      </c>
      <c r="B113" s="60" t="s">
        <v>190</v>
      </c>
      <c r="C113" s="34">
        <v>4301071051</v>
      </c>
      <c r="D113" s="341">
        <v>4607111039262</v>
      </c>
      <c r="E113" s="342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40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4"/>
      <c r="R113" s="344"/>
      <c r="S113" s="344"/>
      <c r="T113" s="345"/>
      <c r="U113" s="37"/>
      <c r="V113" s="37"/>
      <c r="W113" s="38" t="s">
        <v>69</v>
      </c>
      <c r="X113" s="56">
        <v>0</v>
      </c>
      <c r="Y113" s="53">
        <f t="shared" si="12"/>
        <v>0</v>
      </c>
      <c r="Z113" s="39">
        <f t="shared" si="13"/>
        <v>0</v>
      </c>
      <c r="AA113" s="65"/>
      <c r="AB113" s="66"/>
      <c r="AC113" s="160" t="s">
        <v>144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0</v>
      </c>
      <c r="BN113" s="78">
        <f t="shared" si="15"/>
        <v>0</v>
      </c>
      <c r="BO113" s="78">
        <f t="shared" si="16"/>
        <v>0</v>
      </c>
      <c r="BP113" s="78">
        <f t="shared" si="17"/>
        <v>0</v>
      </c>
    </row>
    <row r="114" spans="1:68" ht="27" hidden="1" customHeight="1" x14ac:dyDescent="0.25">
      <c r="A114" s="60" t="s">
        <v>191</v>
      </c>
      <c r="B114" s="60" t="s">
        <v>192</v>
      </c>
      <c r="C114" s="34">
        <v>4301071038</v>
      </c>
      <c r="D114" s="341">
        <v>4607111039248</v>
      </c>
      <c r="E114" s="342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4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44"/>
      <c r="R114" s="344"/>
      <c r="S114" s="344"/>
      <c r="T114" s="345"/>
      <c r="U114" s="37"/>
      <c r="V114" s="37"/>
      <c r="W114" s="38" t="s">
        <v>69</v>
      </c>
      <c r="X114" s="56">
        <v>0</v>
      </c>
      <c r="Y114" s="53">
        <f t="shared" si="12"/>
        <v>0</v>
      </c>
      <c r="Z114" s="39">
        <f t="shared" si="13"/>
        <v>0</v>
      </c>
      <c r="AA114" s="65"/>
      <c r="AB114" s="66"/>
      <c r="AC114" s="162" t="s">
        <v>144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0</v>
      </c>
      <c r="BN114" s="78">
        <f t="shared" si="15"/>
        <v>0</v>
      </c>
      <c r="BO114" s="78">
        <f t="shared" si="16"/>
        <v>0</v>
      </c>
      <c r="BP114" s="78">
        <f t="shared" si="17"/>
        <v>0</v>
      </c>
    </row>
    <row r="115" spans="1:68" ht="27" hidden="1" customHeight="1" x14ac:dyDescent="0.25">
      <c r="A115" s="60" t="s">
        <v>193</v>
      </c>
      <c r="B115" s="60" t="s">
        <v>194</v>
      </c>
      <c r="C115" s="34">
        <v>4301070976</v>
      </c>
      <c r="D115" s="341">
        <v>4607111034144</v>
      </c>
      <c r="E115" s="342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6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44"/>
      <c r="R115" s="344"/>
      <c r="S115" s="344"/>
      <c r="T115" s="345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144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hidden="1" customHeight="1" x14ac:dyDescent="0.25">
      <c r="A116" s="60" t="s">
        <v>195</v>
      </c>
      <c r="B116" s="60" t="s">
        <v>196</v>
      </c>
      <c r="C116" s="34">
        <v>4301071049</v>
      </c>
      <c r="D116" s="341">
        <v>4607111039293</v>
      </c>
      <c r="E116" s="342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3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4"/>
      <c r="R116" s="344"/>
      <c r="S116" s="344"/>
      <c r="T116" s="345"/>
      <c r="U116" s="37"/>
      <c r="V116" s="37"/>
      <c r="W116" s="38" t="s">
        <v>69</v>
      </c>
      <c r="X116" s="56">
        <v>0</v>
      </c>
      <c r="Y116" s="53">
        <f t="shared" si="12"/>
        <v>0</v>
      </c>
      <c r="Z116" s="39">
        <f t="shared" si="13"/>
        <v>0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hidden="1" customHeight="1" x14ac:dyDescent="0.25">
      <c r="A117" s="60" t="s">
        <v>197</v>
      </c>
      <c r="B117" s="60" t="s">
        <v>198</v>
      </c>
      <c r="C117" s="34">
        <v>4301071039</v>
      </c>
      <c r="D117" s="341">
        <v>4607111039279</v>
      </c>
      <c r="E117" s="342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38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4"/>
      <c r="R117" s="344"/>
      <c r="S117" s="344"/>
      <c r="T117" s="345"/>
      <c r="U117" s="37"/>
      <c r="V117" s="37"/>
      <c r="W117" s="38" t="s">
        <v>69</v>
      </c>
      <c r="X117" s="56">
        <v>0</v>
      </c>
      <c r="Y117" s="53">
        <f t="shared" si="12"/>
        <v>0</v>
      </c>
      <c r="Z117" s="39">
        <f t="shared" si="13"/>
        <v>0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0</v>
      </c>
      <c r="BN117" s="78">
        <f t="shared" si="15"/>
        <v>0</v>
      </c>
      <c r="BO117" s="78">
        <f t="shared" si="16"/>
        <v>0</v>
      </c>
      <c r="BP117" s="78">
        <f t="shared" si="17"/>
        <v>0</v>
      </c>
    </row>
    <row r="118" spans="1:68" hidden="1" x14ac:dyDescent="0.2">
      <c r="A118" s="357"/>
      <c r="B118" s="347"/>
      <c r="C118" s="347"/>
      <c r="D118" s="347"/>
      <c r="E118" s="347"/>
      <c r="F118" s="347"/>
      <c r="G118" s="347"/>
      <c r="H118" s="347"/>
      <c r="I118" s="347"/>
      <c r="J118" s="347"/>
      <c r="K118" s="347"/>
      <c r="L118" s="347"/>
      <c r="M118" s="347"/>
      <c r="N118" s="347"/>
      <c r="O118" s="358"/>
      <c r="P118" s="338" t="s">
        <v>72</v>
      </c>
      <c r="Q118" s="339"/>
      <c r="R118" s="339"/>
      <c r="S118" s="339"/>
      <c r="T118" s="339"/>
      <c r="U118" s="339"/>
      <c r="V118" s="340"/>
      <c r="W118" s="40" t="s">
        <v>69</v>
      </c>
      <c r="X118" s="41">
        <f>IFERROR(SUM(X112:X117),"0")</f>
        <v>0</v>
      </c>
      <c r="Y118" s="41">
        <f>IFERROR(SUM(Y112:Y117),"0")</f>
        <v>0</v>
      </c>
      <c r="Z118" s="41">
        <f>IFERROR(IF(Z112="",0,Z112),"0")+IFERROR(IF(Z113="",0,Z113),"0")+IFERROR(IF(Z114="",0,Z114),"0")+IFERROR(IF(Z115="",0,Z115),"0")+IFERROR(IF(Z116="",0,Z116),"0")+IFERROR(IF(Z117="",0,Z117),"0")</f>
        <v>0</v>
      </c>
      <c r="AA118" s="64"/>
      <c r="AB118" s="64"/>
      <c r="AC118" s="64"/>
    </row>
    <row r="119" spans="1:68" hidden="1" x14ac:dyDescent="0.2">
      <c r="A119" s="347"/>
      <c r="B119" s="347"/>
      <c r="C119" s="347"/>
      <c r="D119" s="347"/>
      <c r="E119" s="347"/>
      <c r="F119" s="347"/>
      <c r="G119" s="347"/>
      <c r="H119" s="347"/>
      <c r="I119" s="347"/>
      <c r="J119" s="347"/>
      <c r="K119" s="347"/>
      <c r="L119" s="347"/>
      <c r="M119" s="347"/>
      <c r="N119" s="347"/>
      <c r="O119" s="358"/>
      <c r="P119" s="338" t="s">
        <v>72</v>
      </c>
      <c r="Q119" s="339"/>
      <c r="R119" s="339"/>
      <c r="S119" s="339"/>
      <c r="T119" s="339"/>
      <c r="U119" s="339"/>
      <c r="V119" s="340"/>
      <c r="W119" s="40" t="s">
        <v>73</v>
      </c>
      <c r="X119" s="41">
        <f>IFERROR(SUMPRODUCT(X112:X117*H112:H117),"0")</f>
        <v>0</v>
      </c>
      <c r="Y119" s="41">
        <f>IFERROR(SUMPRODUCT(Y112:Y117*H112:H117),"0")</f>
        <v>0</v>
      </c>
      <c r="Z119" s="40"/>
      <c r="AA119" s="64"/>
      <c r="AB119" s="64"/>
      <c r="AC119" s="64"/>
    </row>
    <row r="120" spans="1:68" ht="14.25" hidden="1" customHeight="1" x14ac:dyDescent="0.25">
      <c r="A120" s="346" t="s">
        <v>132</v>
      </c>
      <c r="B120" s="347"/>
      <c r="C120" s="347"/>
      <c r="D120" s="347"/>
      <c r="E120" s="347"/>
      <c r="F120" s="347"/>
      <c r="G120" s="347"/>
      <c r="H120" s="347"/>
      <c r="I120" s="347"/>
      <c r="J120" s="347"/>
      <c r="K120" s="347"/>
      <c r="L120" s="347"/>
      <c r="M120" s="347"/>
      <c r="N120" s="347"/>
      <c r="O120" s="347"/>
      <c r="P120" s="347"/>
      <c r="Q120" s="347"/>
      <c r="R120" s="347"/>
      <c r="S120" s="347"/>
      <c r="T120" s="347"/>
      <c r="U120" s="347"/>
      <c r="V120" s="347"/>
      <c r="W120" s="347"/>
      <c r="X120" s="347"/>
      <c r="Y120" s="347"/>
      <c r="Z120" s="347"/>
      <c r="AA120" s="63"/>
      <c r="AB120" s="63"/>
      <c r="AC120" s="63"/>
    </row>
    <row r="121" spans="1:68" ht="27" customHeight="1" x14ac:dyDescent="0.25">
      <c r="A121" s="60" t="s">
        <v>199</v>
      </c>
      <c r="B121" s="60" t="s">
        <v>200</v>
      </c>
      <c r="C121" s="34">
        <v>4301135670</v>
      </c>
      <c r="D121" s="341">
        <v>4620207490983</v>
      </c>
      <c r="E121" s="342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52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1" s="344"/>
      <c r="R121" s="344"/>
      <c r="S121" s="344"/>
      <c r="T121" s="345"/>
      <c r="U121" s="37"/>
      <c r="V121" s="37"/>
      <c r="W121" s="38" t="s">
        <v>69</v>
      </c>
      <c r="X121" s="56">
        <v>14</v>
      </c>
      <c r="Y121" s="53">
        <f>IFERROR(IF(X121="","",X121),"")</f>
        <v>14</v>
      </c>
      <c r="Z121" s="39">
        <f>IFERROR(IF(X121="","",X121*0.01788),"")</f>
        <v>0.25031999999999999</v>
      </c>
      <c r="AA121" s="65"/>
      <c r="AB121" s="66"/>
      <c r="AC121" s="170" t="s">
        <v>201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46.810400000000001</v>
      </c>
      <c r="BN121" s="78">
        <f>IFERROR(Y121*I121,"0")</f>
        <v>46.810400000000001</v>
      </c>
      <c r="BO121" s="78">
        <f>IFERROR(X121/J121,"0")</f>
        <v>0.2</v>
      </c>
      <c r="BP121" s="78">
        <f>IFERROR(Y121/J121,"0")</f>
        <v>0.2</v>
      </c>
    </row>
    <row r="122" spans="1:68" x14ac:dyDescent="0.2">
      <c r="A122" s="357"/>
      <c r="B122" s="347"/>
      <c r="C122" s="347"/>
      <c r="D122" s="347"/>
      <c r="E122" s="347"/>
      <c r="F122" s="347"/>
      <c r="G122" s="347"/>
      <c r="H122" s="347"/>
      <c r="I122" s="347"/>
      <c r="J122" s="347"/>
      <c r="K122" s="347"/>
      <c r="L122" s="347"/>
      <c r="M122" s="347"/>
      <c r="N122" s="347"/>
      <c r="O122" s="358"/>
      <c r="P122" s="338" t="s">
        <v>72</v>
      </c>
      <c r="Q122" s="339"/>
      <c r="R122" s="339"/>
      <c r="S122" s="339"/>
      <c r="T122" s="339"/>
      <c r="U122" s="339"/>
      <c r="V122" s="340"/>
      <c r="W122" s="40" t="s">
        <v>69</v>
      </c>
      <c r="X122" s="41">
        <f>IFERROR(SUM(X121:X121),"0")</f>
        <v>14</v>
      </c>
      <c r="Y122" s="41">
        <f>IFERROR(SUM(Y121:Y121),"0")</f>
        <v>14</v>
      </c>
      <c r="Z122" s="41">
        <f>IFERROR(IF(Z121="",0,Z121),"0")</f>
        <v>0.25031999999999999</v>
      </c>
      <c r="AA122" s="64"/>
      <c r="AB122" s="64"/>
      <c r="AC122" s="64"/>
    </row>
    <row r="123" spans="1:68" x14ac:dyDescent="0.2">
      <c r="A123" s="347"/>
      <c r="B123" s="347"/>
      <c r="C123" s="347"/>
      <c r="D123" s="347"/>
      <c r="E123" s="347"/>
      <c r="F123" s="347"/>
      <c r="G123" s="347"/>
      <c r="H123" s="347"/>
      <c r="I123" s="347"/>
      <c r="J123" s="347"/>
      <c r="K123" s="347"/>
      <c r="L123" s="347"/>
      <c r="M123" s="347"/>
      <c r="N123" s="347"/>
      <c r="O123" s="358"/>
      <c r="P123" s="338" t="s">
        <v>72</v>
      </c>
      <c r="Q123" s="339"/>
      <c r="R123" s="339"/>
      <c r="S123" s="339"/>
      <c r="T123" s="339"/>
      <c r="U123" s="339"/>
      <c r="V123" s="340"/>
      <c r="W123" s="40" t="s">
        <v>73</v>
      </c>
      <c r="X123" s="41">
        <f>IFERROR(SUMPRODUCT(X121:X121*H121:H121),"0")</f>
        <v>36.96</v>
      </c>
      <c r="Y123" s="41">
        <f>IFERROR(SUMPRODUCT(Y121:Y121*H121:H121),"0")</f>
        <v>36.96</v>
      </c>
      <c r="Z123" s="40"/>
      <c r="AA123" s="64"/>
      <c r="AB123" s="64"/>
      <c r="AC123" s="64"/>
    </row>
    <row r="124" spans="1:68" ht="16.5" hidden="1" customHeight="1" x14ac:dyDescent="0.25">
      <c r="A124" s="365" t="s">
        <v>202</v>
      </c>
      <c r="B124" s="347"/>
      <c r="C124" s="347"/>
      <c r="D124" s="347"/>
      <c r="E124" s="347"/>
      <c r="F124" s="347"/>
      <c r="G124" s="347"/>
      <c r="H124" s="347"/>
      <c r="I124" s="347"/>
      <c r="J124" s="347"/>
      <c r="K124" s="347"/>
      <c r="L124" s="347"/>
      <c r="M124" s="347"/>
      <c r="N124" s="347"/>
      <c r="O124" s="347"/>
      <c r="P124" s="347"/>
      <c r="Q124" s="347"/>
      <c r="R124" s="347"/>
      <c r="S124" s="347"/>
      <c r="T124" s="347"/>
      <c r="U124" s="347"/>
      <c r="V124" s="347"/>
      <c r="W124" s="347"/>
      <c r="X124" s="347"/>
      <c r="Y124" s="347"/>
      <c r="Z124" s="347"/>
      <c r="AA124" s="62"/>
      <c r="AB124" s="62"/>
      <c r="AC124" s="62"/>
    </row>
    <row r="125" spans="1:68" ht="14.25" hidden="1" customHeight="1" x14ac:dyDescent="0.25">
      <c r="A125" s="346" t="s">
        <v>132</v>
      </c>
      <c r="B125" s="347"/>
      <c r="C125" s="347"/>
      <c r="D125" s="347"/>
      <c r="E125" s="347"/>
      <c r="F125" s="347"/>
      <c r="G125" s="347"/>
      <c r="H125" s="347"/>
      <c r="I125" s="347"/>
      <c r="J125" s="347"/>
      <c r="K125" s="347"/>
      <c r="L125" s="347"/>
      <c r="M125" s="347"/>
      <c r="N125" s="347"/>
      <c r="O125" s="347"/>
      <c r="P125" s="347"/>
      <c r="Q125" s="347"/>
      <c r="R125" s="347"/>
      <c r="S125" s="347"/>
      <c r="T125" s="347"/>
      <c r="U125" s="347"/>
      <c r="V125" s="347"/>
      <c r="W125" s="347"/>
      <c r="X125" s="347"/>
      <c r="Y125" s="347"/>
      <c r="Z125" s="347"/>
      <c r="AA125" s="63"/>
      <c r="AB125" s="63"/>
      <c r="AC125" s="63"/>
    </row>
    <row r="126" spans="1:68" ht="27" customHeight="1" x14ac:dyDescent="0.25">
      <c r="A126" s="60" t="s">
        <v>203</v>
      </c>
      <c r="B126" s="60" t="s">
        <v>204</v>
      </c>
      <c r="C126" s="34">
        <v>4301135533</v>
      </c>
      <c r="D126" s="341">
        <v>4607111034014</v>
      </c>
      <c r="E126" s="342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54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44"/>
      <c r="R126" s="344"/>
      <c r="S126" s="344"/>
      <c r="T126" s="345"/>
      <c r="U126" s="37"/>
      <c r="V126" s="37"/>
      <c r="W126" s="38" t="s">
        <v>69</v>
      </c>
      <c r="X126" s="56">
        <v>42</v>
      </c>
      <c r="Y126" s="53">
        <f>IFERROR(IF(X126="","",X126),"")</f>
        <v>42</v>
      </c>
      <c r="Z126" s="39">
        <f>IFERROR(IF(X126="","",X126*0.01788),"")</f>
        <v>0.75095999999999996</v>
      </c>
      <c r="AA126" s="65"/>
      <c r="AB126" s="66"/>
      <c r="AC126" s="172" t="s">
        <v>205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155.55119999999999</v>
      </c>
      <c r="BN126" s="78">
        <f>IFERROR(Y126*I126,"0")</f>
        <v>155.55119999999999</v>
      </c>
      <c r="BO126" s="78">
        <f>IFERROR(X126/J126,"0")</f>
        <v>0.6</v>
      </c>
      <c r="BP126" s="78">
        <f>IFERROR(Y126/J126,"0")</f>
        <v>0.6</v>
      </c>
    </row>
    <row r="127" spans="1:68" ht="27" customHeight="1" x14ac:dyDescent="0.25">
      <c r="A127" s="60" t="s">
        <v>206</v>
      </c>
      <c r="B127" s="60" t="s">
        <v>207</v>
      </c>
      <c r="C127" s="34">
        <v>4301135532</v>
      </c>
      <c r="D127" s="341">
        <v>4607111033994</v>
      </c>
      <c r="E127" s="342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51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44"/>
      <c r="R127" s="344"/>
      <c r="S127" s="344"/>
      <c r="T127" s="345"/>
      <c r="U127" s="37"/>
      <c r="V127" s="37"/>
      <c r="W127" s="38" t="s">
        <v>69</v>
      </c>
      <c r="X127" s="56">
        <v>42</v>
      </c>
      <c r="Y127" s="53">
        <f>IFERROR(IF(X127="","",X127),"")</f>
        <v>42</v>
      </c>
      <c r="Z127" s="39">
        <f>IFERROR(IF(X127="","",X127*0.01788),"")</f>
        <v>0.75095999999999996</v>
      </c>
      <c r="AA127" s="65"/>
      <c r="AB127" s="66"/>
      <c r="AC127" s="174" t="s">
        <v>150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155.55119999999999</v>
      </c>
      <c r="BN127" s="78">
        <f>IFERROR(Y127*I127,"0")</f>
        <v>155.55119999999999</v>
      </c>
      <c r="BO127" s="78">
        <f>IFERROR(X127/J127,"0")</f>
        <v>0.6</v>
      </c>
      <c r="BP127" s="78">
        <f>IFERROR(Y127/J127,"0")</f>
        <v>0.6</v>
      </c>
    </row>
    <row r="128" spans="1:68" x14ac:dyDescent="0.2">
      <c r="A128" s="357"/>
      <c r="B128" s="347"/>
      <c r="C128" s="347"/>
      <c r="D128" s="347"/>
      <c r="E128" s="347"/>
      <c r="F128" s="347"/>
      <c r="G128" s="347"/>
      <c r="H128" s="347"/>
      <c r="I128" s="347"/>
      <c r="J128" s="347"/>
      <c r="K128" s="347"/>
      <c r="L128" s="347"/>
      <c r="M128" s="347"/>
      <c r="N128" s="347"/>
      <c r="O128" s="358"/>
      <c r="P128" s="338" t="s">
        <v>72</v>
      </c>
      <c r="Q128" s="339"/>
      <c r="R128" s="339"/>
      <c r="S128" s="339"/>
      <c r="T128" s="339"/>
      <c r="U128" s="339"/>
      <c r="V128" s="340"/>
      <c r="W128" s="40" t="s">
        <v>69</v>
      </c>
      <c r="X128" s="41">
        <f>IFERROR(SUM(X126:X127),"0")</f>
        <v>84</v>
      </c>
      <c r="Y128" s="41">
        <f>IFERROR(SUM(Y126:Y127),"0")</f>
        <v>84</v>
      </c>
      <c r="Z128" s="41">
        <f>IFERROR(IF(Z126="",0,Z126),"0")+IFERROR(IF(Z127="",0,Z127),"0")</f>
        <v>1.5019199999999999</v>
      </c>
      <c r="AA128" s="64"/>
      <c r="AB128" s="64"/>
      <c r="AC128" s="64"/>
    </row>
    <row r="129" spans="1:68" x14ac:dyDescent="0.2">
      <c r="A129" s="347"/>
      <c r="B129" s="347"/>
      <c r="C129" s="347"/>
      <c r="D129" s="347"/>
      <c r="E129" s="347"/>
      <c r="F129" s="347"/>
      <c r="G129" s="347"/>
      <c r="H129" s="347"/>
      <c r="I129" s="347"/>
      <c r="J129" s="347"/>
      <c r="K129" s="347"/>
      <c r="L129" s="347"/>
      <c r="M129" s="347"/>
      <c r="N129" s="347"/>
      <c r="O129" s="358"/>
      <c r="P129" s="338" t="s">
        <v>72</v>
      </c>
      <c r="Q129" s="339"/>
      <c r="R129" s="339"/>
      <c r="S129" s="339"/>
      <c r="T129" s="339"/>
      <c r="U129" s="339"/>
      <c r="V129" s="340"/>
      <c r="W129" s="40" t="s">
        <v>73</v>
      </c>
      <c r="X129" s="41">
        <f>IFERROR(SUMPRODUCT(X126:X127*H126:H127),"0")</f>
        <v>252</v>
      </c>
      <c r="Y129" s="41">
        <f>IFERROR(SUMPRODUCT(Y126:Y127*H126:H127),"0")</f>
        <v>252</v>
      </c>
      <c r="Z129" s="40"/>
      <c r="AA129" s="64"/>
      <c r="AB129" s="64"/>
      <c r="AC129" s="64"/>
    </row>
    <row r="130" spans="1:68" ht="16.5" hidden="1" customHeight="1" x14ac:dyDescent="0.25">
      <c r="A130" s="365" t="s">
        <v>208</v>
      </c>
      <c r="B130" s="347"/>
      <c r="C130" s="347"/>
      <c r="D130" s="347"/>
      <c r="E130" s="347"/>
      <c r="F130" s="347"/>
      <c r="G130" s="347"/>
      <c r="H130" s="347"/>
      <c r="I130" s="347"/>
      <c r="J130" s="347"/>
      <c r="K130" s="347"/>
      <c r="L130" s="347"/>
      <c r="M130" s="347"/>
      <c r="N130" s="347"/>
      <c r="O130" s="347"/>
      <c r="P130" s="347"/>
      <c r="Q130" s="347"/>
      <c r="R130" s="347"/>
      <c r="S130" s="347"/>
      <c r="T130" s="347"/>
      <c r="U130" s="347"/>
      <c r="V130" s="347"/>
      <c r="W130" s="347"/>
      <c r="X130" s="347"/>
      <c r="Y130" s="347"/>
      <c r="Z130" s="347"/>
      <c r="AA130" s="62"/>
      <c r="AB130" s="62"/>
      <c r="AC130" s="62"/>
    </row>
    <row r="131" spans="1:68" ht="14.25" hidden="1" customHeight="1" x14ac:dyDescent="0.25">
      <c r="A131" s="346" t="s">
        <v>132</v>
      </c>
      <c r="B131" s="347"/>
      <c r="C131" s="347"/>
      <c r="D131" s="347"/>
      <c r="E131" s="347"/>
      <c r="F131" s="347"/>
      <c r="G131" s="347"/>
      <c r="H131" s="347"/>
      <c r="I131" s="347"/>
      <c r="J131" s="347"/>
      <c r="K131" s="347"/>
      <c r="L131" s="347"/>
      <c r="M131" s="347"/>
      <c r="N131" s="347"/>
      <c r="O131" s="347"/>
      <c r="P131" s="347"/>
      <c r="Q131" s="347"/>
      <c r="R131" s="347"/>
      <c r="S131" s="347"/>
      <c r="T131" s="347"/>
      <c r="U131" s="347"/>
      <c r="V131" s="347"/>
      <c r="W131" s="347"/>
      <c r="X131" s="347"/>
      <c r="Y131" s="347"/>
      <c r="Z131" s="347"/>
      <c r="AA131" s="63"/>
      <c r="AB131" s="63"/>
      <c r="AC131" s="63"/>
    </row>
    <row r="132" spans="1:68" ht="27" customHeight="1" x14ac:dyDescent="0.25">
      <c r="A132" s="60" t="s">
        <v>209</v>
      </c>
      <c r="B132" s="60" t="s">
        <v>210</v>
      </c>
      <c r="C132" s="34">
        <v>4301135311</v>
      </c>
      <c r="D132" s="341">
        <v>4607111039095</v>
      </c>
      <c r="E132" s="342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3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44"/>
      <c r="R132" s="344"/>
      <c r="S132" s="344"/>
      <c r="T132" s="345"/>
      <c r="U132" s="37"/>
      <c r="V132" s="37"/>
      <c r="W132" s="38" t="s">
        <v>69</v>
      </c>
      <c r="X132" s="56">
        <v>14</v>
      </c>
      <c r="Y132" s="53">
        <f>IFERROR(IF(X132="","",X132),"")</f>
        <v>14</v>
      </c>
      <c r="Z132" s="39">
        <f>IFERROR(IF(X132="","",X132*0.01788),"")</f>
        <v>0.25031999999999999</v>
      </c>
      <c r="AA132" s="65"/>
      <c r="AB132" s="66"/>
      <c r="AC132" s="176" t="s">
        <v>211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52.472000000000001</v>
      </c>
      <c r="BN132" s="78">
        <f>IFERROR(Y132*I132,"0")</f>
        <v>52.472000000000001</v>
      </c>
      <c r="BO132" s="78">
        <f>IFERROR(X132/J132,"0")</f>
        <v>0.2</v>
      </c>
      <c r="BP132" s="78">
        <f>IFERROR(Y132/J132,"0")</f>
        <v>0.2</v>
      </c>
    </row>
    <row r="133" spans="1:68" ht="16.5" customHeight="1" x14ac:dyDescent="0.25">
      <c r="A133" s="60" t="s">
        <v>212</v>
      </c>
      <c r="B133" s="60" t="s">
        <v>213</v>
      </c>
      <c r="C133" s="34">
        <v>4301135534</v>
      </c>
      <c r="D133" s="341">
        <v>4607111034199</v>
      </c>
      <c r="E133" s="342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50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44"/>
      <c r="R133" s="344"/>
      <c r="S133" s="344"/>
      <c r="T133" s="345"/>
      <c r="U133" s="37"/>
      <c r="V133" s="37"/>
      <c r="W133" s="38" t="s">
        <v>69</v>
      </c>
      <c r="X133" s="56">
        <v>28</v>
      </c>
      <c r="Y133" s="53">
        <f>IFERROR(IF(X133="","",X133),"")</f>
        <v>28</v>
      </c>
      <c r="Z133" s="39">
        <f>IFERROR(IF(X133="","",X133*0.01788),"")</f>
        <v>0.50063999999999997</v>
      </c>
      <c r="AA133" s="65"/>
      <c r="AB133" s="66"/>
      <c r="AC133" s="178" t="s">
        <v>214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103.70079999999999</v>
      </c>
      <c r="BN133" s="78">
        <f>IFERROR(Y133*I133,"0")</f>
        <v>103.70079999999999</v>
      </c>
      <c r="BO133" s="78">
        <f>IFERROR(X133/J133,"0")</f>
        <v>0.4</v>
      </c>
      <c r="BP133" s="78">
        <f>IFERROR(Y133/J133,"0")</f>
        <v>0.4</v>
      </c>
    </row>
    <row r="134" spans="1:68" x14ac:dyDescent="0.2">
      <c r="A134" s="357"/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58"/>
      <c r="P134" s="338" t="s">
        <v>72</v>
      </c>
      <c r="Q134" s="339"/>
      <c r="R134" s="339"/>
      <c r="S134" s="339"/>
      <c r="T134" s="339"/>
      <c r="U134" s="339"/>
      <c r="V134" s="340"/>
      <c r="W134" s="40" t="s">
        <v>69</v>
      </c>
      <c r="X134" s="41">
        <f>IFERROR(SUM(X132:X133),"0")</f>
        <v>42</v>
      </c>
      <c r="Y134" s="41">
        <f>IFERROR(SUM(Y132:Y133),"0")</f>
        <v>42</v>
      </c>
      <c r="Z134" s="41">
        <f>IFERROR(IF(Z132="",0,Z132),"0")+IFERROR(IF(Z133="",0,Z133),"0")</f>
        <v>0.75095999999999996</v>
      </c>
      <c r="AA134" s="64"/>
      <c r="AB134" s="64"/>
      <c r="AC134" s="64"/>
    </row>
    <row r="135" spans="1:68" x14ac:dyDescent="0.2">
      <c r="A135" s="347"/>
      <c r="B135" s="347"/>
      <c r="C135" s="347"/>
      <c r="D135" s="347"/>
      <c r="E135" s="347"/>
      <c r="F135" s="347"/>
      <c r="G135" s="347"/>
      <c r="H135" s="347"/>
      <c r="I135" s="347"/>
      <c r="J135" s="347"/>
      <c r="K135" s="347"/>
      <c r="L135" s="347"/>
      <c r="M135" s="347"/>
      <c r="N135" s="347"/>
      <c r="O135" s="358"/>
      <c r="P135" s="338" t="s">
        <v>72</v>
      </c>
      <c r="Q135" s="339"/>
      <c r="R135" s="339"/>
      <c r="S135" s="339"/>
      <c r="T135" s="339"/>
      <c r="U135" s="339"/>
      <c r="V135" s="340"/>
      <c r="W135" s="40" t="s">
        <v>73</v>
      </c>
      <c r="X135" s="41">
        <f>IFERROR(SUMPRODUCT(X132:X133*H132:H133),"0")</f>
        <v>126</v>
      </c>
      <c r="Y135" s="41">
        <f>IFERROR(SUMPRODUCT(Y132:Y133*H132:H133),"0")</f>
        <v>126</v>
      </c>
      <c r="Z135" s="40"/>
      <c r="AA135" s="64"/>
      <c r="AB135" s="64"/>
      <c r="AC135" s="64"/>
    </row>
    <row r="136" spans="1:68" ht="16.5" hidden="1" customHeight="1" x14ac:dyDescent="0.25">
      <c r="A136" s="365" t="s">
        <v>215</v>
      </c>
      <c r="B136" s="347"/>
      <c r="C136" s="347"/>
      <c r="D136" s="347"/>
      <c r="E136" s="347"/>
      <c r="F136" s="347"/>
      <c r="G136" s="347"/>
      <c r="H136" s="347"/>
      <c r="I136" s="347"/>
      <c r="J136" s="347"/>
      <c r="K136" s="347"/>
      <c r="L136" s="347"/>
      <c r="M136" s="347"/>
      <c r="N136" s="347"/>
      <c r="O136" s="347"/>
      <c r="P136" s="347"/>
      <c r="Q136" s="347"/>
      <c r="R136" s="347"/>
      <c r="S136" s="347"/>
      <c r="T136" s="347"/>
      <c r="U136" s="347"/>
      <c r="V136" s="347"/>
      <c r="W136" s="347"/>
      <c r="X136" s="347"/>
      <c r="Y136" s="347"/>
      <c r="Z136" s="347"/>
      <c r="AA136" s="62"/>
      <c r="AB136" s="62"/>
      <c r="AC136" s="62"/>
    </row>
    <row r="137" spans="1:68" ht="14.25" hidden="1" customHeight="1" x14ac:dyDescent="0.25">
      <c r="A137" s="346" t="s">
        <v>132</v>
      </c>
      <c r="B137" s="347"/>
      <c r="C137" s="347"/>
      <c r="D137" s="347"/>
      <c r="E137" s="347"/>
      <c r="F137" s="347"/>
      <c r="G137" s="347"/>
      <c r="H137" s="347"/>
      <c r="I137" s="347"/>
      <c r="J137" s="347"/>
      <c r="K137" s="347"/>
      <c r="L137" s="347"/>
      <c r="M137" s="347"/>
      <c r="N137" s="347"/>
      <c r="O137" s="347"/>
      <c r="P137" s="347"/>
      <c r="Q137" s="347"/>
      <c r="R137" s="347"/>
      <c r="S137" s="347"/>
      <c r="T137" s="347"/>
      <c r="U137" s="347"/>
      <c r="V137" s="347"/>
      <c r="W137" s="347"/>
      <c r="X137" s="347"/>
      <c r="Y137" s="347"/>
      <c r="Z137" s="347"/>
      <c r="AA137" s="63"/>
      <c r="AB137" s="63"/>
      <c r="AC137" s="63"/>
    </row>
    <row r="138" spans="1:68" ht="27" customHeight="1" x14ac:dyDescent="0.25">
      <c r="A138" s="60" t="s">
        <v>216</v>
      </c>
      <c r="B138" s="60" t="s">
        <v>217</v>
      </c>
      <c r="C138" s="34">
        <v>4301135275</v>
      </c>
      <c r="D138" s="341">
        <v>4607111034380</v>
      </c>
      <c r="E138" s="342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4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44"/>
      <c r="R138" s="344"/>
      <c r="S138" s="344"/>
      <c r="T138" s="345"/>
      <c r="U138" s="37"/>
      <c r="V138" s="37"/>
      <c r="W138" s="38" t="s">
        <v>69</v>
      </c>
      <c r="X138" s="56">
        <v>28</v>
      </c>
      <c r="Y138" s="53">
        <f>IFERROR(IF(X138="","",X138),"")</f>
        <v>28</v>
      </c>
      <c r="Z138" s="39">
        <f>IFERROR(IF(X138="","",X138*0.01788),"")</f>
        <v>0.50063999999999997</v>
      </c>
      <c r="AA138" s="65"/>
      <c r="AB138" s="66"/>
      <c r="AC138" s="180" t="s">
        <v>218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91.839999999999989</v>
      </c>
      <c r="BN138" s="78">
        <f>IFERROR(Y138*I138,"0")</f>
        <v>91.839999999999989</v>
      </c>
      <c r="BO138" s="78">
        <f>IFERROR(X138/J138,"0")</f>
        <v>0.4</v>
      </c>
      <c r="BP138" s="78">
        <f>IFERROR(Y138/J138,"0")</f>
        <v>0.4</v>
      </c>
    </row>
    <row r="139" spans="1:68" ht="27" hidden="1" customHeight="1" x14ac:dyDescent="0.25">
      <c r="A139" s="60" t="s">
        <v>219</v>
      </c>
      <c r="B139" s="60" t="s">
        <v>220</v>
      </c>
      <c r="C139" s="34">
        <v>4301135277</v>
      </c>
      <c r="D139" s="341">
        <v>4607111034397</v>
      </c>
      <c r="E139" s="342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49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44"/>
      <c r="R139" s="344"/>
      <c r="S139" s="344"/>
      <c r="T139" s="345"/>
      <c r="U139" s="37"/>
      <c r="V139" s="37"/>
      <c r="W139" s="38" t="s">
        <v>69</v>
      </c>
      <c r="X139" s="56">
        <v>0</v>
      </c>
      <c r="Y139" s="53">
        <f>IFERROR(IF(X139="","",X139),"")</f>
        <v>0</v>
      </c>
      <c r="Z139" s="39">
        <f>IFERROR(IF(X139="","",X139*0.01788),"")</f>
        <v>0</v>
      </c>
      <c r="AA139" s="65"/>
      <c r="AB139" s="66"/>
      <c r="AC139" s="182" t="s">
        <v>205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0</v>
      </c>
      <c r="BN139" s="78">
        <f>IFERROR(Y139*I139,"0")</f>
        <v>0</v>
      </c>
      <c r="BO139" s="78">
        <f>IFERROR(X139/J139,"0")</f>
        <v>0</v>
      </c>
      <c r="BP139" s="78">
        <f>IFERROR(Y139/J139,"0")</f>
        <v>0</v>
      </c>
    </row>
    <row r="140" spans="1:68" x14ac:dyDescent="0.2">
      <c r="A140" s="357"/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58"/>
      <c r="P140" s="338" t="s">
        <v>72</v>
      </c>
      <c r="Q140" s="339"/>
      <c r="R140" s="339"/>
      <c r="S140" s="339"/>
      <c r="T140" s="339"/>
      <c r="U140" s="339"/>
      <c r="V140" s="340"/>
      <c r="W140" s="40" t="s">
        <v>69</v>
      </c>
      <c r="X140" s="41">
        <f>IFERROR(SUM(X138:X139),"0")</f>
        <v>28</v>
      </c>
      <c r="Y140" s="41">
        <f>IFERROR(SUM(Y138:Y139),"0")</f>
        <v>28</v>
      </c>
      <c r="Z140" s="41">
        <f>IFERROR(IF(Z138="",0,Z138),"0")+IFERROR(IF(Z139="",0,Z139),"0")</f>
        <v>0.50063999999999997</v>
      </c>
      <c r="AA140" s="64"/>
      <c r="AB140" s="64"/>
      <c r="AC140" s="64"/>
    </row>
    <row r="141" spans="1:68" x14ac:dyDescent="0.2">
      <c r="A141" s="347"/>
      <c r="B141" s="347"/>
      <c r="C141" s="347"/>
      <c r="D141" s="347"/>
      <c r="E141" s="347"/>
      <c r="F141" s="347"/>
      <c r="G141" s="347"/>
      <c r="H141" s="347"/>
      <c r="I141" s="347"/>
      <c r="J141" s="347"/>
      <c r="K141" s="347"/>
      <c r="L141" s="347"/>
      <c r="M141" s="347"/>
      <c r="N141" s="347"/>
      <c r="O141" s="358"/>
      <c r="P141" s="338" t="s">
        <v>72</v>
      </c>
      <c r="Q141" s="339"/>
      <c r="R141" s="339"/>
      <c r="S141" s="339"/>
      <c r="T141" s="339"/>
      <c r="U141" s="339"/>
      <c r="V141" s="340"/>
      <c r="W141" s="40" t="s">
        <v>73</v>
      </c>
      <c r="X141" s="41">
        <f>IFERROR(SUMPRODUCT(X138:X139*H138:H139),"0")</f>
        <v>84</v>
      </c>
      <c r="Y141" s="41">
        <f>IFERROR(SUMPRODUCT(Y138:Y139*H138:H139),"0")</f>
        <v>84</v>
      </c>
      <c r="Z141" s="40"/>
      <c r="AA141" s="64"/>
      <c r="AB141" s="64"/>
      <c r="AC141" s="64"/>
    </row>
    <row r="142" spans="1:68" ht="16.5" hidden="1" customHeight="1" x14ac:dyDescent="0.25">
      <c r="A142" s="365" t="s">
        <v>221</v>
      </c>
      <c r="B142" s="347"/>
      <c r="C142" s="347"/>
      <c r="D142" s="347"/>
      <c r="E142" s="347"/>
      <c r="F142" s="347"/>
      <c r="G142" s="347"/>
      <c r="H142" s="347"/>
      <c r="I142" s="347"/>
      <c r="J142" s="347"/>
      <c r="K142" s="347"/>
      <c r="L142" s="347"/>
      <c r="M142" s="347"/>
      <c r="N142" s="347"/>
      <c r="O142" s="347"/>
      <c r="P142" s="347"/>
      <c r="Q142" s="347"/>
      <c r="R142" s="347"/>
      <c r="S142" s="347"/>
      <c r="T142" s="347"/>
      <c r="U142" s="347"/>
      <c r="V142" s="347"/>
      <c r="W142" s="347"/>
      <c r="X142" s="347"/>
      <c r="Y142" s="347"/>
      <c r="Z142" s="347"/>
      <c r="AA142" s="62"/>
      <c r="AB142" s="62"/>
      <c r="AC142" s="62"/>
    </row>
    <row r="143" spans="1:68" ht="14.25" hidden="1" customHeight="1" x14ac:dyDescent="0.25">
      <c r="A143" s="346" t="s">
        <v>132</v>
      </c>
      <c r="B143" s="347"/>
      <c r="C143" s="347"/>
      <c r="D143" s="347"/>
      <c r="E143" s="347"/>
      <c r="F143" s="347"/>
      <c r="G143" s="347"/>
      <c r="H143" s="347"/>
      <c r="I143" s="347"/>
      <c r="J143" s="347"/>
      <c r="K143" s="347"/>
      <c r="L143" s="347"/>
      <c r="M143" s="347"/>
      <c r="N143" s="347"/>
      <c r="O143" s="347"/>
      <c r="P143" s="347"/>
      <c r="Q143" s="347"/>
      <c r="R143" s="347"/>
      <c r="S143" s="347"/>
      <c r="T143" s="347"/>
      <c r="U143" s="347"/>
      <c r="V143" s="347"/>
      <c r="W143" s="347"/>
      <c r="X143" s="347"/>
      <c r="Y143" s="347"/>
      <c r="Z143" s="347"/>
      <c r="AA143" s="63"/>
      <c r="AB143" s="63"/>
      <c r="AC143" s="63"/>
    </row>
    <row r="144" spans="1:68" ht="27" hidden="1" customHeight="1" x14ac:dyDescent="0.25">
      <c r="A144" s="60" t="s">
        <v>222</v>
      </c>
      <c r="B144" s="60" t="s">
        <v>223</v>
      </c>
      <c r="C144" s="34">
        <v>4301135570</v>
      </c>
      <c r="D144" s="341">
        <v>4607111035806</v>
      </c>
      <c r="E144" s="342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37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44"/>
      <c r="R144" s="344"/>
      <c r="S144" s="344"/>
      <c r="T144" s="345"/>
      <c r="U144" s="37"/>
      <c r="V144" s="37"/>
      <c r="W144" s="38" t="s">
        <v>69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84" t="s">
        <v>224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hidden="1" x14ac:dyDescent="0.2">
      <c r="A145" s="357"/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58"/>
      <c r="P145" s="338" t="s">
        <v>72</v>
      </c>
      <c r="Q145" s="339"/>
      <c r="R145" s="339"/>
      <c r="S145" s="339"/>
      <c r="T145" s="339"/>
      <c r="U145" s="339"/>
      <c r="V145" s="340"/>
      <c r="W145" s="40" t="s">
        <v>69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hidden="1" x14ac:dyDescent="0.2">
      <c r="A146" s="347"/>
      <c r="B146" s="347"/>
      <c r="C146" s="347"/>
      <c r="D146" s="347"/>
      <c r="E146" s="347"/>
      <c r="F146" s="347"/>
      <c r="G146" s="347"/>
      <c r="H146" s="347"/>
      <c r="I146" s="347"/>
      <c r="J146" s="347"/>
      <c r="K146" s="347"/>
      <c r="L146" s="347"/>
      <c r="M146" s="347"/>
      <c r="N146" s="347"/>
      <c r="O146" s="358"/>
      <c r="P146" s="338" t="s">
        <v>72</v>
      </c>
      <c r="Q146" s="339"/>
      <c r="R146" s="339"/>
      <c r="S146" s="339"/>
      <c r="T146" s="339"/>
      <c r="U146" s="339"/>
      <c r="V146" s="340"/>
      <c r="W146" s="40" t="s">
        <v>73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hidden="1" customHeight="1" x14ac:dyDescent="0.25">
      <c r="A147" s="365" t="s">
        <v>225</v>
      </c>
      <c r="B147" s="347"/>
      <c r="C147" s="347"/>
      <c r="D147" s="347"/>
      <c r="E147" s="347"/>
      <c r="F147" s="347"/>
      <c r="G147" s="347"/>
      <c r="H147" s="347"/>
      <c r="I147" s="347"/>
      <c r="J147" s="347"/>
      <c r="K147" s="347"/>
      <c r="L147" s="347"/>
      <c r="M147" s="347"/>
      <c r="N147" s="347"/>
      <c r="O147" s="347"/>
      <c r="P147" s="347"/>
      <c r="Q147" s="347"/>
      <c r="R147" s="347"/>
      <c r="S147" s="347"/>
      <c r="T147" s="347"/>
      <c r="U147" s="347"/>
      <c r="V147" s="347"/>
      <c r="W147" s="347"/>
      <c r="X147" s="347"/>
      <c r="Y147" s="347"/>
      <c r="Z147" s="347"/>
      <c r="AA147" s="62"/>
      <c r="AB147" s="62"/>
      <c r="AC147" s="62"/>
    </row>
    <row r="148" spans="1:68" ht="14.25" hidden="1" customHeight="1" x14ac:dyDescent="0.25">
      <c r="A148" s="346" t="s">
        <v>132</v>
      </c>
      <c r="B148" s="347"/>
      <c r="C148" s="347"/>
      <c r="D148" s="347"/>
      <c r="E148" s="347"/>
      <c r="F148" s="347"/>
      <c r="G148" s="347"/>
      <c r="H148" s="347"/>
      <c r="I148" s="347"/>
      <c r="J148" s="347"/>
      <c r="K148" s="347"/>
      <c r="L148" s="347"/>
      <c r="M148" s="347"/>
      <c r="N148" s="347"/>
      <c r="O148" s="347"/>
      <c r="P148" s="347"/>
      <c r="Q148" s="347"/>
      <c r="R148" s="347"/>
      <c r="S148" s="347"/>
      <c r="T148" s="347"/>
      <c r="U148" s="347"/>
      <c r="V148" s="347"/>
      <c r="W148" s="347"/>
      <c r="X148" s="347"/>
      <c r="Y148" s="347"/>
      <c r="Z148" s="347"/>
      <c r="AA148" s="63"/>
      <c r="AB148" s="63"/>
      <c r="AC148" s="63"/>
    </row>
    <row r="149" spans="1:68" ht="16.5" hidden="1" customHeight="1" x14ac:dyDescent="0.25">
      <c r="A149" s="60" t="s">
        <v>226</v>
      </c>
      <c r="B149" s="60" t="s">
        <v>227</v>
      </c>
      <c r="C149" s="34">
        <v>4301135596</v>
      </c>
      <c r="D149" s="341">
        <v>4607111039613</v>
      </c>
      <c r="E149" s="342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53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44"/>
      <c r="R149" s="344"/>
      <c r="S149" s="344"/>
      <c r="T149" s="345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211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hidden="1" x14ac:dyDescent="0.2">
      <c r="A150" s="357"/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58"/>
      <c r="P150" s="338" t="s">
        <v>72</v>
      </c>
      <c r="Q150" s="339"/>
      <c r="R150" s="339"/>
      <c r="S150" s="339"/>
      <c r="T150" s="339"/>
      <c r="U150" s="339"/>
      <c r="V150" s="340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347"/>
      <c r="B151" s="347"/>
      <c r="C151" s="347"/>
      <c r="D151" s="347"/>
      <c r="E151" s="347"/>
      <c r="F151" s="347"/>
      <c r="G151" s="347"/>
      <c r="H151" s="347"/>
      <c r="I151" s="347"/>
      <c r="J151" s="347"/>
      <c r="K151" s="347"/>
      <c r="L151" s="347"/>
      <c r="M151" s="347"/>
      <c r="N151" s="347"/>
      <c r="O151" s="358"/>
      <c r="P151" s="338" t="s">
        <v>72</v>
      </c>
      <c r="Q151" s="339"/>
      <c r="R151" s="339"/>
      <c r="S151" s="339"/>
      <c r="T151" s="339"/>
      <c r="U151" s="339"/>
      <c r="V151" s="340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hidden="1" customHeight="1" x14ac:dyDescent="0.25">
      <c r="A152" s="365" t="s">
        <v>228</v>
      </c>
      <c r="B152" s="347"/>
      <c r="C152" s="347"/>
      <c r="D152" s="347"/>
      <c r="E152" s="347"/>
      <c r="F152" s="347"/>
      <c r="G152" s="347"/>
      <c r="H152" s="347"/>
      <c r="I152" s="347"/>
      <c r="J152" s="347"/>
      <c r="K152" s="347"/>
      <c r="L152" s="347"/>
      <c r="M152" s="347"/>
      <c r="N152" s="347"/>
      <c r="O152" s="347"/>
      <c r="P152" s="347"/>
      <c r="Q152" s="347"/>
      <c r="R152" s="347"/>
      <c r="S152" s="347"/>
      <c r="T152" s="347"/>
      <c r="U152" s="347"/>
      <c r="V152" s="347"/>
      <c r="W152" s="347"/>
      <c r="X152" s="347"/>
      <c r="Y152" s="347"/>
      <c r="Z152" s="347"/>
      <c r="AA152" s="62"/>
      <c r="AB152" s="62"/>
      <c r="AC152" s="62"/>
    </row>
    <row r="153" spans="1:68" ht="14.25" hidden="1" customHeight="1" x14ac:dyDescent="0.25">
      <c r="A153" s="346" t="s">
        <v>229</v>
      </c>
      <c r="B153" s="347"/>
      <c r="C153" s="347"/>
      <c r="D153" s="347"/>
      <c r="E153" s="347"/>
      <c r="F153" s="347"/>
      <c r="G153" s="347"/>
      <c r="H153" s="347"/>
      <c r="I153" s="347"/>
      <c r="J153" s="347"/>
      <c r="K153" s="347"/>
      <c r="L153" s="347"/>
      <c r="M153" s="347"/>
      <c r="N153" s="347"/>
      <c r="O153" s="347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63"/>
      <c r="AB153" s="63"/>
      <c r="AC153" s="63"/>
    </row>
    <row r="154" spans="1:68" ht="27" hidden="1" customHeight="1" x14ac:dyDescent="0.25">
      <c r="A154" s="60" t="s">
        <v>230</v>
      </c>
      <c r="B154" s="60" t="s">
        <v>231</v>
      </c>
      <c r="C154" s="34">
        <v>4301071054</v>
      </c>
      <c r="D154" s="341">
        <v>4607111035639</v>
      </c>
      <c r="E154" s="342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232</v>
      </c>
      <c r="L154" s="35" t="s">
        <v>67</v>
      </c>
      <c r="M154" s="36" t="s">
        <v>68</v>
      </c>
      <c r="N154" s="36"/>
      <c r="O154" s="35">
        <v>180</v>
      </c>
      <c r="P154" s="49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44"/>
      <c r="R154" s="344"/>
      <c r="S154" s="344"/>
      <c r="T154" s="345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233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hidden="1" customHeight="1" x14ac:dyDescent="0.25">
      <c r="A155" s="60" t="s">
        <v>234</v>
      </c>
      <c r="B155" s="60" t="s">
        <v>235</v>
      </c>
      <c r="C155" s="34">
        <v>4301135540</v>
      </c>
      <c r="D155" s="341">
        <v>4607111035646</v>
      </c>
      <c r="E155" s="342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232</v>
      </c>
      <c r="L155" s="35" t="s">
        <v>67</v>
      </c>
      <c r="M155" s="36" t="s">
        <v>68</v>
      </c>
      <c r="N155" s="36"/>
      <c r="O155" s="35">
        <v>180</v>
      </c>
      <c r="P155" s="34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44"/>
      <c r="R155" s="344"/>
      <c r="S155" s="344"/>
      <c r="T155" s="345"/>
      <c r="U155" s="37"/>
      <c r="V155" s="37"/>
      <c r="W155" s="38" t="s">
        <v>69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233</v>
      </c>
      <c r="AG155" s="78"/>
      <c r="AJ155" s="82" t="s">
        <v>71</v>
      </c>
      <c r="AK155" s="82">
        <v>1</v>
      </c>
      <c r="BB155" s="191" t="s">
        <v>81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hidden="1" x14ac:dyDescent="0.2">
      <c r="A156" s="357"/>
      <c r="B156" s="347"/>
      <c r="C156" s="347"/>
      <c r="D156" s="347"/>
      <c r="E156" s="347"/>
      <c r="F156" s="347"/>
      <c r="G156" s="347"/>
      <c r="H156" s="347"/>
      <c r="I156" s="347"/>
      <c r="J156" s="347"/>
      <c r="K156" s="347"/>
      <c r="L156" s="347"/>
      <c r="M156" s="347"/>
      <c r="N156" s="347"/>
      <c r="O156" s="358"/>
      <c r="P156" s="338" t="s">
        <v>72</v>
      </c>
      <c r="Q156" s="339"/>
      <c r="R156" s="339"/>
      <c r="S156" s="339"/>
      <c r="T156" s="339"/>
      <c r="U156" s="339"/>
      <c r="V156" s="340"/>
      <c r="W156" s="40" t="s">
        <v>69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hidden="1" x14ac:dyDescent="0.2">
      <c r="A157" s="347"/>
      <c r="B157" s="347"/>
      <c r="C157" s="347"/>
      <c r="D157" s="347"/>
      <c r="E157" s="347"/>
      <c r="F157" s="347"/>
      <c r="G157" s="347"/>
      <c r="H157" s="347"/>
      <c r="I157" s="347"/>
      <c r="J157" s="347"/>
      <c r="K157" s="347"/>
      <c r="L157" s="347"/>
      <c r="M157" s="347"/>
      <c r="N157" s="347"/>
      <c r="O157" s="358"/>
      <c r="P157" s="338" t="s">
        <v>72</v>
      </c>
      <c r="Q157" s="339"/>
      <c r="R157" s="339"/>
      <c r="S157" s="339"/>
      <c r="T157" s="339"/>
      <c r="U157" s="339"/>
      <c r="V157" s="340"/>
      <c r="W157" s="40" t="s">
        <v>73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hidden="1" customHeight="1" x14ac:dyDescent="0.25">
      <c r="A158" s="365" t="s">
        <v>236</v>
      </c>
      <c r="B158" s="347"/>
      <c r="C158" s="347"/>
      <c r="D158" s="347"/>
      <c r="E158" s="347"/>
      <c r="F158" s="347"/>
      <c r="G158" s="347"/>
      <c r="H158" s="347"/>
      <c r="I158" s="347"/>
      <c r="J158" s="347"/>
      <c r="K158" s="347"/>
      <c r="L158" s="347"/>
      <c r="M158" s="347"/>
      <c r="N158" s="347"/>
      <c r="O158" s="347"/>
      <c r="P158" s="347"/>
      <c r="Q158" s="347"/>
      <c r="R158" s="347"/>
      <c r="S158" s="347"/>
      <c r="T158" s="347"/>
      <c r="U158" s="347"/>
      <c r="V158" s="347"/>
      <c r="W158" s="347"/>
      <c r="X158" s="347"/>
      <c r="Y158" s="347"/>
      <c r="Z158" s="347"/>
      <c r="AA158" s="62"/>
      <c r="AB158" s="62"/>
      <c r="AC158" s="62"/>
    </row>
    <row r="159" spans="1:68" ht="14.25" hidden="1" customHeight="1" x14ac:dyDescent="0.25">
      <c r="A159" s="346" t="s">
        <v>132</v>
      </c>
      <c r="B159" s="347"/>
      <c r="C159" s="347"/>
      <c r="D159" s="347"/>
      <c r="E159" s="347"/>
      <c r="F159" s="347"/>
      <c r="G159" s="347"/>
      <c r="H159" s="347"/>
      <c r="I159" s="347"/>
      <c r="J159" s="347"/>
      <c r="K159" s="347"/>
      <c r="L159" s="347"/>
      <c r="M159" s="347"/>
      <c r="N159" s="347"/>
      <c r="O159" s="347"/>
      <c r="P159" s="347"/>
      <c r="Q159" s="347"/>
      <c r="R159" s="347"/>
      <c r="S159" s="347"/>
      <c r="T159" s="347"/>
      <c r="U159" s="347"/>
      <c r="V159" s="347"/>
      <c r="W159" s="347"/>
      <c r="X159" s="347"/>
      <c r="Y159" s="347"/>
      <c r="Z159" s="347"/>
      <c r="AA159" s="63"/>
      <c r="AB159" s="63"/>
      <c r="AC159" s="63"/>
    </row>
    <row r="160" spans="1:68" ht="27" hidden="1" customHeight="1" x14ac:dyDescent="0.25">
      <c r="A160" s="60" t="s">
        <v>237</v>
      </c>
      <c r="B160" s="60" t="s">
        <v>238</v>
      </c>
      <c r="C160" s="34">
        <v>4301135573</v>
      </c>
      <c r="D160" s="341">
        <v>4607111036568</v>
      </c>
      <c r="E160" s="342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79</v>
      </c>
      <c r="L160" s="35" t="s">
        <v>67</v>
      </c>
      <c r="M160" s="36" t="s">
        <v>68</v>
      </c>
      <c r="N160" s="36"/>
      <c r="O160" s="35">
        <v>180</v>
      </c>
      <c r="P160" s="37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44"/>
      <c r="R160" s="344"/>
      <c r="S160" s="344"/>
      <c r="T160" s="345"/>
      <c r="U160" s="37"/>
      <c r="V160" s="37"/>
      <c r="W160" s="38" t="s">
        <v>69</v>
      </c>
      <c r="X160" s="56">
        <v>0</v>
      </c>
      <c r="Y160" s="53">
        <f>IFERROR(IF(X160="","",X160),"")</f>
        <v>0</v>
      </c>
      <c r="Z160" s="39">
        <f>IFERROR(IF(X160="","",X160*0.00941),"")</f>
        <v>0</v>
      </c>
      <c r="AA160" s="65"/>
      <c r="AB160" s="66"/>
      <c r="AC160" s="192" t="s">
        <v>239</v>
      </c>
      <c r="AG160" s="78"/>
      <c r="AJ160" s="82" t="s">
        <v>71</v>
      </c>
      <c r="AK160" s="82">
        <v>1</v>
      </c>
      <c r="BB160" s="193" t="s">
        <v>81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hidden="1" x14ac:dyDescent="0.2">
      <c r="A161" s="357"/>
      <c r="B161" s="347"/>
      <c r="C161" s="347"/>
      <c r="D161" s="347"/>
      <c r="E161" s="347"/>
      <c r="F161" s="347"/>
      <c r="G161" s="347"/>
      <c r="H161" s="347"/>
      <c r="I161" s="347"/>
      <c r="J161" s="347"/>
      <c r="K161" s="347"/>
      <c r="L161" s="347"/>
      <c r="M161" s="347"/>
      <c r="N161" s="347"/>
      <c r="O161" s="358"/>
      <c r="P161" s="338" t="s">
        <v>72</v>
      </c>
      <c r="Q161" s="339"/>
      <c r="R161" s="339"/>
      <c r="S161" s="339"/>
      <c r="T161" s="339"/>
      <c r="U161" s="339"/>
      <c r="V161" s="340"/>
      <c r="W161" s="40" t="s">
        <v>69</v>
      </c>
      <c r="X161" s="41">
        <f>IFERROR(SUM(X160:X160),"0")</f>
        <v>0</v>
      </c>
      <c r="Y161" s="41">
        <f>IFERROR(SUM(Y160:Y160),"0")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347"/>
      <c r="B162" s="347"/>
      <c r="C162" s="347"/>
      <c r="D162" s="347"/>
      <c r="E162" s="347"/>
      <c r="F162" s="347"/>
      <c r="G162" s="347"/>
      <c r="H162" s="347"/>
      <c r="I162" s="347"/>
      <c r="J162" s="347"/>
      <c r="K162" s="347"/>
      <c r="L162" s="347"/>
      <c r="M162" s="347"/>
      <c r="N162" s="347"/>
      <c r="O162" s="358"/>
      <c r="P162" s="338" t="s">
        <v>72</v>
      </c>
      <c r="Q162" s="339"/>
      <c r="R162" s="339"/>
      <c r="S162" s="339"/>
      <c r="T162" s="339"/>
      <c r="U162" s="339"/>
      <c r="V162" s="340"/>
      <c r="W162" s="40" t="s">
        <v>73</v>
      </c>
      <c r="X162" s="41">
        <f>IFERROR(SUMPRODUCT(X160:X160*H160:H160),"0")</f>
        <v>0</v>
      </c>
      <c r="Y162" s="41">
        <f>IFERROR(SUMPRODUCT(Y160:Y160*H160:H160),"0")</f>
        <v>0</v>
      </c>
      <c r="Z162" s="40"/>
      <c r="AA162" s="64"/>
      <c r="AB162" s="64"/>
      <c r="AC162" s="64"/>
    </row>
    <row r="163" spans="1:68" ht="27.75" hidden="1" customHeight="1" x14ac:dyDescent="0.2">
      <c r="A163" s="396" t="s">
        <v>240</v>
      </c>
      <c r="B163" s="397"/>
      <c r="C163" s="397"/>
      <c r="D163" s="397"/>
      <c r="E163" s="397"/>
      <c r="F163" s="397"/>
      <c r="G163" s="397"/>
      <c r="H163" s="397"/>
      <c r="I163" s="397"/>
      <c r="J163" s="397"/>
      <c r="K163" s="397"/>
      <c r="L163" s="397"/>
      <c r="M163" s="397"/>
      <c r="N163" s="397"/>
      <c r="O163" s="397"/>
      <c r="P163" s="397"/>
      <c r="Q163" s="397"/>
      <c r="R163" s="397"/>
      <c r="S163" s="397"/>
      <c r="T163" s="397"/>
      <c r="U163" s="397"/>
      <c r="V163" s="397"/>
      <c r="W163" s="397"/>
      <c r="X163" s="397"/>
      <c r="Y163" s="397"/>
      <c r="Z163" s="397"/>
      <c r="AA163" s="52"/>
      <c r="AB163" s="52"/>
      <c r="AC163" s="52"/>
    </row>
    <row r="164" spans="1:68" ht="16.5" hidden="1" customHeight="1" x14ac:dyDescent="0.25">
      <c r="A164" s="365" t="s">
        <v>241</v>
      </c>
      <c r="B164" s="347"/>
      <c r="C164" s="347"/>
      <c r="D164" s="347"/>
      <c r="E164" s="347"/>
      <c r="F164" s="347"/>
      <c r="G164" s="347"/>
      <c r="H164" s="347"/>
      <c r="I164" s="347"/>
      <c r="J164" s="347"/>
      <c r="K164" s="347"/>
      <c r="L164" s="347"/>
      <c r="M164" s="347"/>
      <c r="N164" s="347"/>
      <c r="O164" s="347"/>
      <c r="P164" s="347"/>
      <c r="Q164" s="347"/>
      <c r="R164" s="347"/>
      <c r="S164" s="347"/>
      <c r="T164" s="347"/>
      <c r="U164" s="347"/>
      <c r="V164" s="347"/>
      <c r="W164" s="347"/>
      <c r="X164" s="347"/>
      <c r="Y164" s="347"/>
      <c r="Z164" s="347"/>
      <c r="AA164" s="62"/>
      <c r="AB164" s="62"/>
      <c r="AC164" s="62"/>
    </row>
    <row r="165" spans="1:68" ht="14.25" hidden="1" customHeight="1" x14ac:dyDescent="0.25">
      <c r="A165" s="346" t="s">
        <v>132</v>
      </c>
      <c r="B165" s="347"/>
      <c r="C165" s="347"/>
      <c r="D165" s="347"/>
      <c r="E165" s="347"/>
      <c r="F165" s="347"/>
      <c r="G165" s="347"/>
      <c r="H165" s="347"/>
      <c r="I165" s="347"/>
      <c r="J165" s="347"/>
      <c r="K165" s="347"/>
      <c r="L165" s="347"/>
      <c r="M165" s="347"/>
      <c r="N165" s="347"/>
      <c r="O165" s="347"/>
      <c r="P165" s="347"/>
      <c r="Q165" s="347"/>
      <c r="R165" s="347"/>
      <c r="S165" s="347"/>
      <c r="T165" s="347"/>
      <c r="U165" s="347"/>
      <c r="V165" s="347"/>
      <c r="W165" s="347"/>
      <c r="X165" s="347"/>
      <c r="Y165" s="347"/>
      <c r="Z165" s="347"/>
      <c r="AA165" s="63"/>
      <c r="AB165" s="63"/>
      <c r="AC165" s="63"/>
    </row>
    <row r="166" spans="1:68" ht="27" hidden="1" customHeight="1" x14ac:dyDescent="0.25">
      <c r="A166" s="60" t="s">
        <v>242</v>
      </c>
      <c r="B166" s="60" t="s">
        <v>243</v>
      </c>
      <c r="C166" s="34">
        <v>4301135317</v>
      </c>
      <c r="D166" s="341">
        <v>4607111039057</v>
      </c>
      <c r="E166" s="342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143</v>
      </c>
      <c r="L166" s="35" t="s">
        <v>67</v>
      </c>
      <c r="M166" s="36" t="s">
        <v>68</v>
      </c>
      <c r="N166" s="36"/>
      <c r="O166" s="35">
        <v>180</v>
      </c>
      <c r="P166" s="385" t="s">
        <v>244</v>
      </c>
      <c r="Q166" s="344"/>
      <c r="R166" s="344"/>
      <c r="S166" s="344"/>
      <c r="T166" s="345"/>
      <c r="U166" s="37"/>
      <c r="V166" s="37"/>
      <c r="W166" s="38" t="s">
        <v>69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211</v>
      </c>
      <c r="AG166" s="78"/>
      <c r="AJ166" s="82" t="s">
        <v>71</v>
      </c>
      <c r="AK166" s="82">
        <v>1</v>
      </c>
      <c r="BB166" s="195" t="s">
        <v>81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hidden="1" x14ac:dyDescent="0.2">
      <c r="A167" s="357"/>
      <c r="B167" s="347"/>
      <c r="C167" s="347"/>
      <c r="D167" s="347"/>
      <c r="E167" s="347"/>
      <c r="F167" s="347"/>
      <c r="G167" s="347"/>
      <c r="H167" s="347"/>
      <c r="I167" s="347"/>
      <c r="J167" s="347"/>
      <c r="K167" s="347"/>
      <c r="L167" s="347"/>
      <c r="M167" s="347"/>
      <c r="N167" s="347"/>
      <c r="O167" s="358"/>
      <c r="P167" s="338" t="s">
        <v>72</v>
      </c>
      <c r="Q167" s="339"/>
      <c r="R167" s="339"/>
      <c r="S167" s="339"/>
      <c r="T167" s="339"/>
      <c r="U167" s="339"/>
      <c r="V167" s="340"/>
      <c r="W167" s="40" t="s">
        <v>69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hidden="1" x14ac:dyDescent="0.2">
      <c r="A168" s="347"/>
      <c r="B168" s="347"/>
      <c r="C168" s="347"/>
      <c r="D168" s="347"/>
      <c r="E168" s="347"/>
      <c r="F168" s="347"/>
      <c r="G168" s="347"/>
      <c r="H168" s="347"/>
      <c r="I168" s="347"/>
      <c r="J168" s="347"/>
      <c r="K168" s="347"/>
      <c r="L168" s="347"/>
      <c r="M168" s="347"/>
      <c r="N168" s="347"/>
      <c r="O168" s="358"/>
      <c r="P168" s="338" t="s">
        <v>72</v>
      </c>
      <c r="Q168" s="339"/>
      <c r="R168" s="339"/>
      <c r="S168" s="339"/>
      <c r="T168" s="339"/>
      <c r="U168" s="339"/>
      <c r="V168" s="340"/>
      <c r="W168" s="40" t="s">
        <v>73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hidden="1" customHeight="1" x14ac:dyDescent="0.25">
      <c r="A169" s="365" t="s">
        <v>245</v>
      </c>
      <c r="B169" s="347"/>
      <c r="C169" s="347"/>
      <c r="D169" s="347"/>
      <c r="E169" s="347"/>
      <c r="F169" s="347"/>
      <c r="G169" s="347"/>
      <c r="H169" s="347"/>
      <c r="I169" s="347"/>
      <c r="J169" s="347"/>
      <c r="K169" s="347"/>
      <c r="L169" s="347"/>
      <c r="M169" s="347"/>
      <c r="N169" s="347"/>
      <c r="O169" s="347"/>
      <c r="P169" s="347"/>
      <c r="Q169" s="347"/>
      <c r="R169" s="347"/>
      <c r="S169" s="347"/>
      <c r="T169" s="347"/>
      <c r="U169" s="347"/>
      <c r="V169" s="347"/>
      <c r="W169" s="347"/>
      <c r="X169" s="347"/>
      <c r="Y169" s="347"/>
      <c r="Z169" s="347"/>
      <c r="AA169" s="62"/>
      <c r="AB169" s="62"/>
      <c r="AC169" s="62"/>
    </row>
    <row r="170" spans="1:68" ht="14.25" hidden="1" customHeight="1" x14ac:dyDescent="0.25">
      <c r="A170" s="346" t="s">
        <v>63</v>
      </c>
      <c r="B170" s="347"/>
      <c r="C170" s="347"/>
      <c r="D170" s="347"/>
      <c r="E170" s="347"/>
      <c r="F170" s="347"/>
      <c r="G170" s="347"/>
      <c r="H170" s="347"/>
      <c r="I170" s="347"/>
      <c r="J170" s="347"/>
      <c r="K170" s="347"/>
      <c r="L170" s="347"/>
      <c r="M170" s="347"/>
      <c r="N170" s="347"/>
      <c r="O170" s="347"/>
      <c r="P170" s="347"/>
      <c r="Q170" s="347"/>
      <c r="R170" s="347"/>
      <c r="S170" s="347"/>
      <c r="T170" s="347"/>
      <c r="U170" s="347"/>
      <c r="V170" s="347"/>
      <c r="W170" s="347"/>
      <c r="X170" s="347"/>
      <c r="Y170" s="347"/>
      <c r="Z170" s="347"/>
      <c r="AA170" s="63"/>
      <c r="AB170" s="63"/>
      <c r="AC170" s="63"/>
    </row>
    <row r="171" spans="1:68" ht="16.5" hidden="1" customHeight="1" x14ac:dyDescent="0.25">
      <c r="A171" s="60" t="s">
        <v>246</v>
      </c>
      <c r="B171" s="60" t="s">
        <v>247</v>
      </c>
      <c r="C171" s="34">
        <v>4301071062</v>
      </c>
      <c r="D171" s="341">
        <v>4607111036384</v>
      </c>
      <c r="E171" s="342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398" t="s">
        <v>248</v>
      </c>
      <c r="Q171" s="344"/>
      <c r="R171" s="344"/>
      <c r="S171" s="344"/>
      <c r="T171" s="345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249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hidden="1" customHeight="1" x14ac:dyDescent="0.25">
      <c r="A172" s="60" t="s">
        <v>250</v>
      </c>
      <c r="B172" s="60" t="s">
        <v>251</v>
      </c>
      <c r="C172" s="34">
        <v>4301071056</v>
      </c>
      <c r="D172" s="341">
        <v>4640242180250</v>
      </c>
      <c r="E172" s="342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355" t="s">
        <v>252</v>
      </c>
      <c r="Q172" s="344"/>
      <c r="R172" s="344"/>
      <c r="S172" s="344"/>
      <c r="T172" s="345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253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254</v>
      </c>
      <c r="B173" s="60" t="s">
        <v>255</v>
      </c>
      <c r="C173" s="34">
        <v>4301071050</v>
      </c>
      <c r="D173" s="341">
        <v>4607111036216</v>
      </c>
      <c r="E173" s="342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44"/>
      <c r="R173" s="344"/>
      <c r="S173" s="344"/>
      <c r="T173" s="345"/>
      <c r="U173" s="37"/>
      <c r="V173" s="37"/>
      <c r="W173" s="38" t="s">
        <v>69</v>
      </c>
      <c r="X173" s="56">
        <v>96</v>
      </c>
      <c r="Y173" s="53">
        <f>IFERROR(IF(X173="","",X173),"")</f>
        <v>96</v>
      </c>
      <c r="Z173" s="39">
        <f>IFERROR(IF(X173="","",X173*0.00866),"")</f>
        <v>0.83135999999999988</v>
      </c>
      <c r="AA173" s="65"/>
      <c r="AB173" s="66"/>
      <c r="AC173" s="200" t="s">
        <v>256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500.46719999999993</v>
      </c>
      <c r="BN173" s="78">
        <f>IFERROR(Y173*I173,"0")</f>
        <v>500.46719999999993</v>
      </c>
      <c r="BO173" s="78">
        <f>IFERROR(X173/J173,"0")</f>
        <v>0.66666666666666663</v>
      </c>
      <c r="BP173" s="78">
        <f>IFERROR(Y173/J173,"0")</f>
        <v>0.66666666666666663</v>
      </c>
    </row>
    <row r="174" spans="1:68" ht="27" hidden="1" customHeight="1" x14ac:dyDescent="0.25">
      <c r="A174" s="60" t="s">
        <v>257</v>
      </c>
      <c r="B174" s="60" t="s">
        <v>258</v>
      </c>
      <c r="C174" s="34">
        <v>4301071061</v>
      </c>
      <c r="D174" s="341">
        <v>4607111036278</v>
      </c>
      <c r="E174" s="342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53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44"/>
      <c r="R174" s="344"/>
      <c r="S174" s="344"/>
      <c r="T174" s="345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259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57"/>
      <c r="B175" s="347"/>
      <c r="C175" s="347"/>
      <c r="D175" s="347"/>
      <c r="E175" s="347"/>
      <c r="F175" s="347"/>
      <c r="G175" s="347"/>
      <c r="H175" s="347"/>
      <c r="I175" s="347"/>
      <c r="J175" s="347"/>
      <c r="K175" s="347"/>
      <c r="L175" s="347"/>
      <c r="M175" s="347"/>
      <c r="N175" s="347"/>
      <c r="O175" s="358"/>
      <c r="P175" s="338" t="s">
        <v>72</v>
      </c>
      <c r="Q175" s="339"/>
      <c r="R175" s="339"/>
      <c r="S175" s="339"/>
      <c r="T175" s="339"/>
      <c r="U175" s="339"/>
      <c r="V175" s="340"/>
      <c r="W175" s="40" t="s">
        <v>69</v>
      </c>
      <c r="X175" s="41">
        <f>IFERROR(SUM(X171:X174),"0")</f>
        <v>96</v>
      </c>
      <c r="Y175" s="41">
        <f>IFERROR(SUM(Y171:Y174),"0")</f>
        <v>96</v>
      </c>
      <c r="Z175" s="41">
        <f>IFERROR(IF(Z171="",0,Z171),"0")+IFERROR(IF(Z172="",0,Z172),"0")+IFERROR(IF(Z173="",0,Z173),"0")+IFERROR(IF(Z174="",0,Z174),"0")</f>
        <v>0.83135999999999988</v>
      </c>
      <c r="AA175" s="64"/>
      <c r="AB175" s="64"/>
      <c r="AC175" s="64"/>
    </row>
    <row r="176" spans="1:68" x14ac:dyDescent="0.2">
      <c r="A176" s="347"/>
      <c r="B176" s="347"/>
      <c r="C176" s="347"/>
      <c r="D176" s="347"/>
      <c r="E176" s="347"/>
      <c r="F176" s="347"/>
      <c r="G176" s="347"/>
      <c r="H176" s="347"/>
      <c r="I176" s="347"/>
      <c r="J176" s="347"/>
      <c r="K176" s="347"/>
      <c r="L176" s="347"/>
      <c r="M176" s="347"/>
      <c r="N176" s="347"/>
      <c r="O176" s="358"/>
      <c r="P176" s="338" t="s">
        <v>72</v>
      </c>
      <c r="Q176" s="339"/>
      <c r="R176" s="339"/>
      <c r="S176" s="339"/>
      <c r="T176" s="339"/>
      <c r="U176" s="339"/>
      <c r="V176" s="340"/>
      <c r="W176" s="40" t="s">
        <v>73</v>
      </c>
      <c r="X176" s="41">
        <f>IFERROR(SUMPRODUCT(X171:X174*H171:H174),"0")</f>
        <v>480</v>
      </c>
      <c r="Y176" s="41">
        <f>IFERROR(SUMPRODUCT(Y171:Y174*H171:H174),"0")</f>
        <v>480</v>
      </c>
      <c r="Z176" s="40"/>
      <c r="AA176" s="64"/>
      <c r="AB176" s="64"/>
      <c r="AC176" s="64"/>
    </row>
    <row r="177" spans="1:68" ht="14.25" hidden="1" customHeight="1" x14ac:dyDescent="0.25">
      <c r="A177" s="346" t="s">
        <v>260</v>
      </c>
      <c r="B177" s="347"/>
      <c r="C177" s="347"/>
      <c r="D177" s="347"/>
      <c r="E177" s="347"/>
      <c r="F177" s="347"/>
      <c r="G177" s="347"/>
      <c r="H177" s="347"/>
      <c r="I177" s="347"/>
      <c r="J177" s="347"/>
      <c r="K177" s="347"/>
      <c r="L177" s="347"/>
      <c r="M177" s="347"/>
      <c r="N177" s="347"/>
      <c r="O177" s="347"/>
      <c r="P177" s="347"/>
      <c r="Q177" s="347"/>
      <c r="R177" s="347"/>
      <c r="S177" s="347"/>
      <c r="T177" s="347"/>
      <c r="U177" s="347"/>
      <c r="V177" s="347"/>
      <c r="W177" s="347"/>
      <c r="X177" s="347"/>
      <c r="Y177" s="347"/>
      <c r="Z177" s="347"/>
      <c r="AA177" s="63"/>
      <c r="AB177" s="63"/>
      <c r="AC177" s="63"/>
    </row>
    <row r="178" spans="1:68" ht="27" hidden="1" customHeight="1" x14ac:dyDescent="0.25">
      <c r="A178" s="60" t="s">
        <v>261</v>
      </c>
      <c r="B178" s="60" t="s">
        <v>262</v>
      </c>
      <c r="C178" s="34">
        <v>4301080153</v>
      </c>
      <c r="D178" s="341">
        <v>4607111036827</v>
      </c>
      <c r="E178" s="342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5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44"/>
      <c r="R178" s="344"/>
      <c r="S178" s="344"/>
      <c r="T178" s="345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263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hidden="1" customHeight="1" x14ac:dyDescent="0.25">
      <c r="A179" s="60" t="s">
        <v>264</v>
      </c>
      <c r="B179" s="60" t="s">
        <v>265</v>
      </c>
      <c r="C179" s="34">
        <v>4301080154</v>
      </c>
      <c r="D179" s="341">
        <v>4607111036834</v>
      </c>
      <c r="E179" s="342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66</v>
      </c>
      <c r="L179" s="35" t="s">
        <v>67</v>
      </c>
      <c r="M179" s="36" t="s">
        <v>68</v>
      </c>
      <c r="N179" s="36"/>
      <c r="O179" s="35">
        <v>90</v>
      </c>
      <c r="P179" s="46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44"/>
      <c r="R179" s="344"/>
      <c r="S179" s="344"/>
      <c r="T179" s="345"/>
      <c r="U179" s="37"/>
      <c r="V179" s="37"/>
      <c r="W179" s="38" t="s">
        <v>69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263</v>
      </c>
      <c r="AG179" s="78"/>
      <c r="AJ179" s="82" t="s">
        <v>71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hidden="1" x14ac:dyDescent="0.2">
      <c r="A180" s="357"/>
      <c r="B180" s="347"/>
      <c r="C180" s="347"/>
      <c r="D180" s="347"/>
      <c r="E180" s="347"/>
      <c r="F180" s="347"/>
      <c r="G180" s="347"/>
      <c r="H180" s="347"/>
      <c r="I180" s="347"/>
      <c r="J180" s="347"/>
      <c r="K180" s="347"/>
      <c r="L180" s="347"/>
      <c r="M180" s="347"/>
      <c r="N180" s="347"/>
      <c r="O180" s="358"/>
      <c r="P180" s="338" t="s">
        <v>72</v>
      </c>
      <c r="Q180" s="339"/>
      <c r="R180" s="339"/>
      <c r="S180" s="339"/>
      <c r="T180" s="339"/>
      <c r="U180" s="339"/>
      <c r="V180" s="340"/>
      <c r="W180" s="40" t="s">
        <v>69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hidden="1" x14ac:dyDescent="0.2">
      <c r="A181" s="347"/>
      <c r="B181" s="347"/>
      <c r="C181" s="347"/>
      <c r="D181" s="347"/>
      <c r="E181" s="347"/>
      <c r="F181" s="347"/>
      <c r="G181" s="347"/>
      <c r="H181" s="347"/>
      <c r="I181" s="347"/>
      <c r="J181" s="347"/>
      <c r="K181" s="347"/>
      <c r="L181" s="347"/>
      <c r="M181" s="347"/>
      <c r="N181" s="347"/>
      <c r="O181" s="358"/>
      <c r="P181" s="338" t="s">
        <v>72</v>
      </c>
      <c r="Q181" s="339"/>
      <c r="R181" s="339"/>
      <c r="S181" s="339"/>
      <c r="T181" s="339"/>
      <c r="U181" s="339"/>
      <c r="V181" s="340"/>
      <c r="W181" s="40" t="s">
        <v>73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hidden="1" customHeight="1" x14ac:dyDescent="0.2">
      <c r="A182" s="396" t="s">
        <v>266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97"/>
      <c r="AA182" s="52"/>
      <c r="AB182" s="52"/>
      <c r="AC182" s="52"/>
    </row>
    <row r="183" spans="1:68" ht="16.5" hidden="1" customHeight="1" x14ac:dyDescent="0.25">
      <c r="A183" s="365" t="s">
        <v>267</v>
      </c>
      <c r="B183" s="347"/>
      <c r="C183" s="347"/>
      <c r="D183" s="347"/>
      <c r="E183" s="347"/>
      <c r="F183" s="347"/>
      <c r="G183" s="347"/>
      <c r="H183" s="347"/>
      <c r="I183" s="347"/>
      <c r="J183" s="347"/>
      <c r="K183" s="347"/>
      <c r="L183" s="347"/>
      <c r="M183" s="347"/>
      <c r="N183" s="347"/>
      <c r="O183" s="347"/>
      <c r="P183" s="347"/>
      <c r="Q183" s="347"/>
      <c r="R183" s="347"/>
      <c r="S183" s="347"/>
      <c r="T183" s="347"/>
      <c r="U183" s="347"/>
      <c r="V183" s="347"/>
      <c r="W183" s="347"/>
      <c r="X183" s="347"/>
      <c r="Y183" s="347"/>
      <c r="Z183" s="347"/>
      <c r="AA183" s="62"/>
      <c r="AB183" s="62"/>
      <c r="AC183" s="62"/>
    </row>
    <row r="184" spans="1:68" ht="14.25" hidden="1" customHeight="1" x14ac:dyDescent="0.25">
      <c r="A184" s="346" t="s">
        <v>76</v>
      </c>
      <c r="B184" s="347"/>
      <c r="C184" s="347"/>
      <c r="D184" s="347"/>
      <c r="E184" s="347"/>
      <c r="F184" s="347"/>
      <c r="G184" s="347"/>
      <c r="H184" s="347"/>
      <c r="I184" s="347"/>
      <c r="J184" s="347"/>
      <c r="K184" s="347"/>
      <c r="L184" s="347"/>
      <c r="M184" s="347"/>
      <c r="N184" s="347"/>
      <c r="O184" s="347"/>
      <c r="P184" s="347"/>
      <c r="Q184" s="347"/>
      <c r="R184" s="347"/>
      <c r="S184" s="347"/>
      <c r="T184" s="347"/>
      <c r="U184" s="347"/>
      <c r="V184" s="347"/>
      <c r="W184" s="347"/>
      <c r="X184" s="347"/>
      <c r="Y184" s="347"/>
      <c r="Z184" s="347"/>
      <c r="AA184" s="63"/>
      <c r="AB184" s="63"/>
      <c r="AC184" s="63"/>
    </row>
    <row r="185" spans="1:68" ht="16.5" hidden="1" customHeight="1" x14ac:dyDescent="0.25">
      <c r="A185" s="60" t="s">
        <v>268</v>
      </c>
      <c r="B185" s="60" t="s">
        <v>269</v>
      </c>
      <c r="C185" s="34">
        <v>4301132179</v>
      </c>
      <c r="D185" s="341">
        <v>4607111035691</v>
      </c>
      <c r="E185" s="342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55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44"/>
      <c r="R185" s="344"/>
      <c r="S185" s="344"/>
      <c r="T185" s="345"/>
      <c r="U185" s="37"/>
      <c r="V185" s="37"/>
      <c r="W185" s="38" t="s">
        <v>69</v>
      </c>
      <c r="X185" s="56">
        <v>0</v>
      </c>
      <c r="Y185" s="53">
        <f>IFERROR(IF(X185="","",X185),"")</f>
        <v>0</v>
      </c>
      <c r="Z185" s="39">
        <f>IFERROR(IF(X185="","",X185*0.01788),"")</f>
        <v>0</v>
      </c>
      <c r="AA185" s="65"/>
      <c r="AB185" s="66"/>
      <c r="AC185" s="208" t="s">
        <v>270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0</v>
      </c>
      <c r="BN185" s="78">
        <f>IFERROR(Y185*I185,"0")</f>
        <v>0</v>
      </c>
      <c r="BO185" s="78">
        <f>IFERROR(X185/J185,"0")</f>
        <v>0</v>
      </c>
      <c r="BP185" s="78">
        <f>IFERROR(Y185/J185,"0")</f>
        <v>0</v>
      </c>
    </row>
    <row r="186" spans="1:68" ht="27" customHeight="1" x14ac:dyDescent="0.25">
      <c r="A186" s="60" t="s">
        <v>271</v>
      </c>
      <c r="B186" s="60" t="s">
        <v>272</v>
      </c>
      <c r="C186" s="34">
        <v>4301132182</v>
      </c>
      <c r="D186" s="341">
        <v>4607111035721</v>
      </c>
      <c r="E186" s="342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365</v>
      </c>
      <c r="P186" s="5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344"/>
      <c r="R186" s="344"/>
      <c r="S186" s="344"/>
      <c r="T186" s="345"/>
      <c r="U186" s="37"/>
      <c r="V186" s="37"/>
      <c r="W186" s="38" t="s">
        <v>69</v>
      </c>
      <c r="X186" s="56">
        <v>14</v>
      </c>
      <c r="Y186" s="53">
        <f>IFERROR(IF(X186="","",X186),"")</f>
        <v>14</v>
      </c>
      <c r="Z186" s="39">
        <f>IFERROR(IF(X186="","",X186*0.01788),"")</f>
        <v>0.25031999999999999</v>
      </c>
      <c r="AA186" s="65"/>
      <c r="AB186" s="66"/>
      <c r="AC186" s="210" t="s">
        <v>273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47.432000000000002</v>
      </c>
      <c r="BN186" s="78">
        <f>IFERROR(Y186*I186,"0")</f>
        <v>47.432000000000002</v>
      </c>
      <c r="BO186" s="78">
        <f>IFERROR(X186/J186,"0")</f>
        <v>0.2</v>
      </c>
      <c r="BP186" s="78">
        <f>IFERROR(Y186/J186,"0")</f>
        <v>0.2</v>
      </c>
    </row>
    <row r="187" spans="1:68" ht="27" customHeight="1" x14ac:dyDescent="0.25">
      <c r="A187" s="60" t="s">
        <v>274</v>
      </c>
      <c r="B187" s="60" t="s">
        <v>275</v>
      </c>
      <c r="C187" s="34">
        <v>4301132170</v>
      </c>
      <c r="D187" s="341">
        <v>4607111038487</v>
      </c>
      <c r="E187" s="342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41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44"/>
      <c r="R187" s="344"/>
      <c r="S187" s="344"/>
      <c r="T187" s="345"/>
      <c r="U187" s="37"/>
      <c r="V187" s="37"/>
      <c r="W187" s="38" t="s">
        <v>69</v>
      </c>
      <c r="X187" s="56">
        <v>14</v>
      </c>
      <c r="Y187" s="53">
        <f>IFERROR(IF(X187="","",X187),"")</f>
        <v>14</v>
      </c>
      <c r="Z187" s="39">
        <f>IFERROR(IF(X187="","",X187*0.01788),"")</f>
        <v>0.25031999999999999</v>
      </c>
      <c r="AA187" s="65"/>
      <c r="AB187" s="66"/>
      <c r="AC187" s="212" t="s">
        <v>276</v>
      </c>
      <c r="AG187" s="78"/>
      <c r="AJ187" s="82" t="s">
        <v>71</v>
      </c>
      <c r="AK187" s="82">
        <v>1</v>
      </c>
      <c r="BB187" s="213" t="s">
        <v>81</v>
      </c>
      <c r="BM187" s="78">
        <f>IFERROR(X187*I187,"0")</f>
        <v>52.304000000000002</v>
      </c>
      <c r="BN187" s="78">
        <f>IFERROR(Y187*I187,"0")</f>
        <v>52.304000000000002</v>
      </c>
      <c r="BO187" s="78">
        <f>IFERROR(X187/J187,"0")</f>
        <v>0.2</v>
      </c>
      <c r="BP187" s="78">
        <f>IFERROR(Y187/J187,"0")</f>
        <v>0.2</v>
      </c>
    </row>
    <row r="188" spans="1:68" x14ac:dyDescent="0.2">
      <c r="A188" s="357"/>
      <c r="B188" s="347"/>
      <c r="C188" s="347"/>
      <c r="D188" s="347"/>
      <c r="E188" s="347"/>
      <c r="F188" s="347"/>
      <c r="G188" s="347"/>
      <c r="H188" s="347"/>
      <c r="I188" s="347"/>
      <c r="J188" s="347"/>
      <c r="K188" s="347"/>
      <c r="L188" s="347"/>
      <c r="M188" s="347"/>
      <c r="N188" s="347"/>
      <c r="O188" s="358"/>
      <c r="P188" s="338" t="s">
        <v>72</v>
      </c>
      <c r="Q188" s="339"/>
      <c r="R188" s="339"/>
      <c r="S188" s="339"/>
      <c r="T188" s="339"/>
      <c r="U188" s="339"/>
      <c r="V188" s="340"/>
      <c r="W188" s="40" t="s">
        <v>69</v>
      </c>
      <c r="X188" s="41">
        <f>IFERROR(SUM(X185:X187),"0")</f>
        <v>28</v>
      </c>
      <c r="Y188" s="41">
        <f>IFERROR(SUM(Y185:Y187),"0")</f>
        <v>28</v>
      </c>
      <c r="Z188" s="41">
        <f>IFERROR(IF(Z185="",0,Z185),"0")+IFERROR(IF(Z186="",0,Z186),"0")+IFERROR(IF(Z187="",0,Z187),"0")</f>
        <v>0.50063999999999997</v>
      </c>
      <c r="AA188" s="64"/>
      <c r="AB188" s="64"/>
      <c r="AC188" s="64"/>
    </row>
    <row r="189" spans="1:68" x14ac:dyDescent="0.2">
      <c r="A189" s="347"/>
      <c r="B189" s="347"/>
      <c r="C189" s="347"/>
      <c r="D189" s="347"/>
      <c r="E189" s="347"/>
      <c r="F189" s="347"/>
      <c r="G189" s="347"/>
      <c r="H189" s="347"/>
      <c r="I189" s="347"/>
      <c r="J189" s="347"/>
      <c r="K189" s="347"/>
      <c r="L189" s="347"/>
      <c r="M189" s="347"/>
      <c r="N189" s="347"/>
      <c r="O189" s="358"/>
      <c r="P189" s="338" t="s">
        <v>72</v>
      </c>
      <c r="Q189" s="339"/>
      <c r="R189" s="339"/>
      <c r="S189" s="339"/>
      <c r="T189" s="339"/>
      <c r="U189" s="339"/>
      <c r="V189" s="340"/>
      <c r="W189" s="40" t="s">
        <v>73</v>
      </c>
      <c r="X189" s="41">
        <f>IFERROR(SUMPRODUCT(X185:X187*H185:H187),"0")</f>
        <v>84</v>
      </c>
      <c r="Y189" s="41">
        <f>IFERROR(SUMPRODUCT(Y185:Y187*H185:H187),"0")</f>
        <v>84</v>
      </c>
      <c r="Z189" s="40"/>
      <c r="AA189" s="64"/>
      <c r="AB189" s="64"/>
      <c r="AC189" s="64"/>
    </row>
    <row r="190" spans="1:68" ht="14.25" hidden="1" customHeight="1" x14ac:dyDescent="0.25">
      <c r="A190" s="346" t="s">
        <v>277</v>
      </c>
      <c r="B190" s="347"/>
      <c r="C190" s="347"/>
      <c r="D190" s="347"/>
      <c r="E190" s="347"/>
      <c r="F190" s="347"/>
      <c r="G190" s="347"/>
      <c r="H190" s="347"/>
      <c r="I190" s="347"/>
      <c r="J190" s="347"/>
      <c r="K190" s="347"/>
      <c r="L190" s="347"/>
      <c r="M190" s="347"/>
      <c r="N190" s="347"/>
      <c r="O190" s="347"/>
      <c r="P190" s="347"/>
      <c r="Q190" s="347"/>
      <c r="R190" s="347"/>
      <c r="S190" s="347"/>
      <c r="T190" s="347"/>
      <c r="U190" s="347"/>
      <c r="V190" s="347"/>
      <c r="W190" s="347"/>
      <c r="X190" s="347"/>
      <c r="Y190" s="347"/>
      <c r="Z190" s="347"/>
      <c r="AA190" s="63"/>
      <c r="AB190" s="63"/>
      <c r="AC190" s="63"/>
    </row>
    <row r="191" spans="1:68" ht="27" hidden="1" customHeight="1" x14ac:dyDescent="0.25">
      <c r="A191" s="60" t="s">
        <v>278</v>
      </c>
      <c r="B191" s="60" t="s">
        <v>279</v>
      </c>
      <c r="C191" s="34">
        <v>4301051855</v>
      </c>
      <c r="D191" s="341">
        <v>4680115885875</v>
      </c>
      <c r="E191" s="342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280</v>
      </c>
      <c r="L191" s="35" t="s">
        <v>67</v>
      </c>
      <c r="M191" s="36" t="s">
        <v>281</v>
      </c>
      <c r="N191" s="36"/>
      <c r="O191" s="35">
        <v>365</v>
      </c>
      <c r="P191" s="514" t="s">
        <v>282</v>
      </c>
      <c r="Q191" s="344"/>
      <c r="R191" s="344"/>
      <c r="S191" s="344"/>
      <c r="T191" s="345"/>
      <c r="U191" s="37"/>
      <c r="V191" s="37"/>
      <c r="W191" s="38" t="s">
        <v>69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283</v>
      </c>
      <c r="AG191" s="78"/>
      <c r="AJ191" s="82" t="s">
        <v>71</v>
      </c>
      <c r="AK191" s="82">
        <v>1</v>
      </c>
      <c r="BB191" s="215" t="s">
        <v>284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hidden="1" x14ac:dyDescent="0.2">
      <c r="A192" s="357"/>
      <c r="B192" s="347"/>
      <c r="C192" s="347"/>
      <c r="D192" s="347"/>
      <c r="E192" s="347"/>
      <c r="F192" s="347"/>
      <c r="G192" s="347"/>
      <c r="H192" s="347"/>
      <c r="I192" s="347"/>
      <c r="J192" s="347"/>
      <c r="K192" s="347"/>
      <c r="L192" s="347"/>
      <c r="M192" s="347"/>
      <c r="N192" s="347"/>
      <c r="O192" s="358"/>
      <c r="P192" s="338" t="s">
        <v>72</v>
      </c>
      <c r="Q192" s="339"/>
      <c r="R192" s="339"/>
      <c r="S192" s="339"/>
      <c r="T192" s="339"/>
      <c r="U192" s="339"/>
      <c r="V192" s="340"/>
      <c r="W192" s="40" t="s">
        <v>69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hidden="1" x14ac:dyDescent="0.2">
      <c r="A193" s="347"/>
      <c r="B193" s="347"/>
      <c r="C193" s="347"/>
      <c r="D193" s="347"/>
      <c r="E193" s="347"/>
      <c r="F193" s="347"/>
      <c r="G193" s="347"/>
      <c r="H193" s="347"/>
      <c r="I193" s="347"/>
      <c r="J193" s="347"/>
      <c r="K193" s="347"/>
      <c r="L193" s="347"/>
      <c r="M193" s="347"/>
      <c r="N193" s="347"/>
      <c r="O193" s="358"/>
      <c r="P193" s="338" t="s">
        <v>72</v>
      </c>
      <c r="Q193" s="339"/>
      <c r="R193" s="339"/>
      <c r="S193" s="339"/>
      <c r="T193" s="339"/>
      <c r="U193" s="339"/>
      <c r="V193" s="340"/>
      <c r="W193" s="40" t="s">
        <v>73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hidden="1" customHeight="1" x14ac:dyDescent="0.2">
      <c r="A194" s="396" t="s">
        <v>285</v>
      </c>
      <c r="B194" s="397"/>
      <c r="C194" s="397"/>
      <c r="D194" s="397"/>
      <c r="E194" s="397"/>
      <c r="F194" s="397"/>
      <c r="G194" s="397"/>
      <c r="H194" s="397"/>
      <c r="I194" s="397"/>
      <c r="J194" s="397"/>
      <c r="K194" s="397"/>
      <c r="L194" s="397"/>
      <c r="M194" s="397"/>
      <c r="N194" s="397"/>
      <c r="O194" s="397"/>
      <c r="P194" s="397"/>
      <c r="Q194" s="397"/>
      <c r="R194" s="397"/>
      <c r="S194" s="397"/>
      <c r="T194" s="397"/>
      <c r="U194" s="397"/>
      <c r="V194" s="397"/>
      <c r="W194" s="397"/>
      <c r="X194" s="397"/>
      <c r="Y194" s="397"/>
      <c r="Z194" s="397"/>
      <c r="AA194" s="52"/>
      <c r="AB194" s="52"/>
      <c r="AC194" s="52"/>
    </row>
    <row r="195" spans="1:68" ht="16.5" hidden="1" customHeight="1" x14ac:dyDescent="0.25">
      <c r="A195" s="365" t="s">
        <v>286</v>
      </c>
      <c r="B195" s="347"/>
      <c r="C195" s="347"/>
      <c r="D195" s="347"/>
      <c r="E195" s="347"/>
      <c r="F195" s="347"/>
      <c r="G195" s="347"/>
      <c r="H195" s="347"/>
      <c r="I195" s="347"/>
      <c r="J195" s="347"/>
      <c r="K195" s="347"/>
      <c r="L195" s="347"/>
      <c r="M195" s="347"/>
      <c r="N195" s="347"/>
      <c r="O195" s="347"/>
      <c r="P195" s="347"/>
      <c r="Q195" s="347"/>
      <c r="R195" s="347"/>
      <c r="S195" s="347"/>
      <c r="T195" s="347"/>
      <c r="U195" s="347"/>
      <c r="V195" s="347"/>
      <c r="W195" s="347"/>
      <c r="X195" s="347"/>
      <c r="Y195" s="347"/>
      <c r="Z195" s="347"/>
      <c r="AA195" s="62"/>
      <c r="AB195" s="62"/>
      <c r="AC195" s="62"/>
    </row>
    <row r="196" spans="1:68" ht="14.25" hidden="1" customHeight="1" x14ac:dyDescent="0.25">
      <c r="A196" s="346" t="s">
        <v>132</v>
      </c>
      <c r="B196" s="347"/>
      <c r="C196" s="347"/>
      <c r="D196" s="347"/>
      <c r="E196" s="347"/>
      <c r="F196" s="347"/>
      <c r="G196" s="347"/>
      <c r="H196" s="347"/>
      <c r="I196" s="347"/>
      <c r="J196" s="347"/>
      <c r="K196" s="347"/>
      <c r="L196" s="347"/>
      <c r="M196" s="347"/>
      <c r="N196" s="347"/>
      <c r="O196" s="347"/>
      <c r="P196" s="347"/>
      <c r="Q196" s="347"/>
      <c r="R196" s="347"/>
      <c r="S196" s="347"/>
      <c r="T196" s="347"/>
      <c r="U196" s="347"/>
      <c r="V196" s="347"/>
      <c r="W196" s="347"/>
      <c r="X196" s="347"/>
      <c r="Y196" s="347"/>
      <c r="Z196" s="347"/>
      <c r="AA196" s="63"/>
      <c r="AB196" s="63"/>
      <c r="AC196" s="63"/>
    </row>
    <row r="197" spans="1:68" ht="27" hidden="1" customHeight="1" x14ac:dyDescent="0.25">
      <c r="A197" s="60" t="s">
        <v>287</v>
      </c>
      <c r="B197" s="60" t="s">
        <v>288</v>
      </c>
      <c r="C197" s="34">
        <v>4301135707</v>
      </c>
      <c r="D197" s="341">
        <v>4620207490198</v>
      </c>
      <c r="E197" s="342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79</v>
      </c>
      <c r="L197" s="35" t="s">
        <v>67</v>
      </c>
      <c r="M197" s="36" t="s">
        <v>68</v>
      </c>
      <c r="N197" s="36"/>
      <c r="O197" s="35">
        <v>180</v>
      </c>
      <c r="P197" s="42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44"/>
      <c r="R197" s="344"/>
      <c r="S197" s="344"/>
      <c r="T197" s="345"/>
      <c r="U197" s="37"/>
      <c r="V197" s="37"/>
      <c r="W197" s="38" t="s">
        <v>69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289</v>
      </c>
      <c r="AG197" s="78"/>
      <c r="AJ197" s="82" t="s">
        <v>71</v>
      </c>
      <c r="AK197" s="82">
        <v>1</v>
      </c>
      <c r="BB197" s="217" t="s">
        <v>81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hidden="1" customHeight="1" x14ac:dyDescent="0.25">
      <c r="A198" s="60" t="s">
        <v>290</v>
      </c>
      <c r="B198" s="60" t="s">
        <v>291</v>
      </c>
      <c r="C198" s="34">
        <v>4301135719</v>
      </c>
      <c r="D198" s="341">
        <v>4620207490235</v>
      </c>
      <c r="E198" s="342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79</v>
      </c>
      <c r="L198" s="35" t="s">
        <v>67</v>
      </c>
      <c r="M198" s="36" t="s">
        <v>68</v>
      </c>
      <c r="N198" s="36"/>
      <c r="O198" s="35">
        <v>180</v>
      </c>
      <c r="P198" s="51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44"/>
      <c r="R198" s="344"/>
      <c r="S198" s="344"/>
      <c r="T198" s="345"/>
      <c r="U198" s="37"/>
      <c r="V198" s="37"/>
      <c r="W198" s="38" t="s">
        <v>69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292</v>
      </c>
      <c r="AG198" s="78"/>
      <c r="AJ198" s="82" t="s">
        <v>71</v>
      </c>
      <c r="AK198" s="82">
        <v>1</v>
      </c>
      <c r="BB198" s="219" t="s">
        <v>81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hidden="1" customHeight="1" x14ac:dyDescent="0.25">
      <c r="A199" s="60" t="s">
        <v>293</v>
      </c>
      <c r="B199" s="60" t="s">
        <v>294</v>
      </c>
      <c r="C199" s="34">
        <v>4301135697</v>
      </c>
      <c r="D199" s="341">
        <v>4620207490259</v>
      </c>
      <c r="E199" s="342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79</v>
      </c>
      <c r="L199" s="35" t="s">
        <v>67</v>
      </c>
      <c r="M199" s="36" t="s">
        <v>68</v>
      </c>
      <c r="N199" s="36"/>
      <c r="O199" s="35">
        <v>180</v>
      </c>
      <c r="P199" s="53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44"/>
      <c r="R199" s="344"/>
      <c r="S199" s="344"/>
      <c r="T199" s="345"/>
      <c r="U199" s="37"/>
      <c r="V199" s="37"/>
      <c r="W199" s="38" t="s">
        <v>69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289</v>
      </c>
      <c r="AG199" s="78"/>
      <c r="AJ199" s="82" t="s">
        <v>71</v>
      </c>
      <c r="AK199" s="82">
        <v>1</v>
      </c>
      <c r="BB199" s="221" t="s">
        <v>81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hidden="1" customHeight="1" x14ac:dyDescent="0.25">
      <c r="A200" s="60" t="s">
        <v>295</v>
      </c>
      <c r="B200" s="60" t="s">
        <v>296</v>
      </c>
      <c r="C200" s="34">
        <v>4301135681</v>
      </c>
      <c r="D200" s="341">
        <v>4620207490143</v>
      </c>
      <c r="E200" s="342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4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44"/>
      <c r="R200" s="344"/>
      <c r="S200" s="344"/>
      <c r="T200" s="345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297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hidden="1" x14ac:dyDescent="0.2">
      <c r="A201" s="357"/>
      <c r="B201" s="347"/>
      <c r="C201" s="347"/>
      <c r="D201" s="347"/>
      <c r="E201" s="347"/>
      <c r="F201" s="347"/>
      <c r="G201" s="347"/>
      <c r="H201" s="347"/>
      <c r="I201" s="347"/>
      <c r="J201" s="347"/>
      <c r="K201" s="347"/>
      <c r="L201" s="347"/>
      <c r="M201" s="347"/>
      <c r="N201" s="347"/>
      <c r="O201" s="358"/>
      <c r="P201" s="338" t="s">
        <v>72</v>
      </c>
      <c r="Q201" s="339"/>
      <c r="R201" s="339"/>
      <c r="S201" s="339"/>
      <c r="T201" s="339"/>
      <c r="U201" s="339"/>
      <c r="V201" s="340"/>
      <c r="W201" s="40" t="s">
        <v>69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hidden="1" x14ac:dyDescent="0.2">
      <c r="A202" s="347"/>
      <c r="B202" s="347"/>
      <c r="C202" s="347"/>
      <c r="D202" s="347"/>
      <c r="E202" s="347"/>
      <c r="F202" s="347"/>
      <c r="G202" s="347"/>
      <c r="H202" s="347"/>
      <c r="I202" s="347"/>
      <c r="J202" s="347"/>
      <c r="K202" s="347"/>
      <c r="L202" s="347"/>
      <c r="M202" s="347"/>
      <c r="N202" s="347"/>
      <c r="O202" s="358"/>
      <c r="P202" s="338" t="s">
        <v>72</v>
      </c>
      <c r="Q202" s="339"/>
      <c r="R202" s="339"/>
      <c r="S202" s="339"/>
      <c r="T202" s="339"/>
      <c r="U202" s="339"/>
      <c r="V202" s="340"/>
      <c r="W202" s="40" t="s">
        <v>73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hidden="1" customHeight="1" x14ac:dyDescent="0.25">
      <c r="A203" s="365" t="s">
        <v>298</v>
      </c>
      <c r="B203" s="347"/>
      <c r="C203" s="347"/>
      <c r="D203" s="347"/>
      <c r="E203" s="347"/>
      <c r="F203" s="347"/>
      <c r="G203" s="347"/>
      <c r="H203" s="347"/>
      <c r="I203" s="347"/>
      <c r="J203" s="347"/>
      <c r="K203" s="347"/>
      <c r="L203" s="347"/>
      <c r="M203" s="347"/>
      <c r="N203" s="347"/>
      <c r="O203" s="347"/>
      <c r="P203" s="347"/>
      <c r="Q203" s="347"/>
      <c r="R203" s="347"/>
      <c r="S203" s="347"/>
      <c r="T203" s="347"/>
      <c r="U203" s="347"/>
      <c r="V203" s="347"/>
      <c r="W203" s="347"/>
      <c r="X203" s="347"/>
      <c r="Y203" s="347"/>
      <c r="Z203" s="347"/>
      <c r="AA203" s="62"/>
      <c r="AB203" s="62"/>
      <c r="AC203" s="62"/>
    </row>
    <row r="204" spans="1:68" ht="14.25" hidden="1" customHeight="1" x14ac:dyDescent="0.25">
      <c r="A204" s="346" t="s">
        <v>63</v>
      </c>
      <c r="B204" s="347"/>
      <c r="C204" s="347"/>
      <c r="D204" s="347"/>
      <c r="E204" s="347"/>
      <c r="F204" s="347"/>
      <c r="G204" s="347"/>
      <c r="H204" s="347"/>
      <c r="I204" s="347"/>
      <c r="J204" s="347"/>
      <c r="K204" s="347"/>
      <c r="L204" s="347"/>
      <c r="M204" s="347"/>
      <c r="N204" s="347"/>
      <c r="O204" s="347"/>
      <c r="P204" s="347"/>
      <c r="Q204" s="347"/>
      <c r="R204" s="347"/>
      <c r="S204" s="347"/>
      <c r="T204" s="347"/>
      <c r="U204" s="347"/>
      <c r="V204" s="347"/>
      <c r="W204" s="347"/>
      <c r="X204" s="347"/>
      <c r="Y204" s="347"/>
      <c r="Z204" s="347"/>
      <c r="AA204" s="63"/>
      <c r="AB204" s="63"/>
      <c r="AC204" s="63"/>
    </row>
    <row r="205" spans="1:68" ht="16.5" customHeight="1" x14ac:dyDescent="0.25">
      <c r="A205" s="60" t="s">
        <v>299</v>
      </c>
      <c r="B205" s="60" t="s">
        <v>300</v>
      </c>
      <c r="C205" s="34">
        <v>4301070948</v>
      </c>
      <c r="D205" s="341">
        <v>4607111037022</v>
      </c>
      <c r="E205" s="342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66</v>
      </c>
      <c r="L205" s="35" t="s">
        <v>67</v>
      </c>
      <c r="M205" s="36" t="s">
        <v>68</v>
      </c>
      <c r="N205" s="36"/>
      <c r="O205" s="35">
        <v>180</v>
      </c>
      <c r="P205" s="4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44"/>
      <c r="R205" s="344"/>
      <c r="S205" s="344"/>
      <c r="T205" s="345"/>
      <c r="U205" s="37"/>
      <c r="V205" s="37"/>
      <c r="W205" s="38" t="s">
        <v>69</v>
      </c>
      <c r="X205" s="56">
        <v>36</v>
      </c>
      <c r="Y205" s="53">
        <f>IFERROR(IF(X205="","",X205),"")</f>
        <v>36</v>
      </c>
      <c r="Z205" s="39">
        <f>IFERROR(IF(X205="","",X205*0.0155),"")</f>
        <v>0.55800000000000005</v>
      </c>
      <c r="AA205" s="65"/>
      <c r="AB205" s="66"/>
      <c r="AC205" s="224" t="s">
        <v>301</v>
      </c>
      <c r="AG205" s="78"/>
      <c r="AJ205" s="82" t="s">
        <v>71</v>
      </c>
      <c r="AK205" s="82">
        <v>1</v>
      </c>
      <c r="BB205" s="225" t="s">
        <v>1</v>
      </c>
      <c r="BM205" s="78">
        <f>IFERROR(X205*I205,"0")</f>
        <v>211.32</v>
      </c>
      <c r="BN205" s="78">
        <f>IFERROR(Y205*I205,"0")</f>
        <v>211.32</v>
      </c>
      <c r="BO205" s="78">
        <f>IFERROR(X205/J205,"0")</f>
        <v>0.42857142857142855</v>
      </c>
      <c r="BP205" s="78">
        <f>IFERROR(Y205/J205,"0")</f>
        <v>0.42857142857142855</v>
      </c>
    </row>
    <row r="206" spans="1:68" ht="27" hidden="1" customHeight="1" x14ac:dyDescent="0.25">
      <c r="A206" s="60" t="s">
        <v>302</v>
      </c>
      <c r="B206" s="60" t="s">
        <v>303</v>
      </c>
      <c r="C206" s="34">
        <v>4301070990</v>
      </c>
      <c r="D206" s="341">
        <v>4607111038494</v>
      </c>
      <c r="E206" s="342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66</v>
      </c>
      <c r="L206" s="35" t="s">
        <v>67</v>
      </c>
      <c r="M206" s="36" t="s">
        <v>68</v>
      </c>
      <c r="N206" s="36"/>
      <c r="O206" s="35">
        <v>180</v>
      </c>
      <c r="P206" s="45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44"/>
      <c r="R206" s="344"/>
      <c r="S206" s="344"/>
      <c r="T206" s="345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304</v>
      </c>
      <c r="AG206" s="78"/>
      <c r="AJ206" s="82" t="s">
        <v>71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hidden="1" customHeight="1" x14ac:dyDescent="0.25">
      <c r="A207" s="60" t="s">
        <v>305</v>
      </c>
      <c r="B207" s="60" t="s">
        <v>306</v>
      </c>
      <c r="C207" s="34">
        <v>4301070966</v>
      </c>
      <c r="D207" s="341">
        <v>4607111038135</v>
      </c>
      <c r="E207" s="342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66</v>
      </c>
      <c r="L207" s="35" t="s">
        <v>67</v>
      </c>
      <c r="M207" s="36" t="s">
        <v>68</v>
      </c>
      <c r="N207" s="36"/>
      <c r="O207" s="35">
        <v>180</v>
      </c>
      <c r="P207" s="45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44"/>
      <c r="R207" s="344"/>
      <c r="S207" s="344"/>
      <c r="T207" s="345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307</v>
      </c>
      <c r="AG207" s="78"/>
      <c r="AJ207" s="82" t="s">
        <v>71</v>
      </c>
      <c r="AK207" s="82">
        <v>1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57"/>
      <c r="B208" s="347"/>
      <c r="C208" s="347"/>
      <c r="D208" s="347"/>
      <c r="E208" s="347"/>
      <c r="F208" s="347"/>
      <c r="G208" s="347"/>
      <c r="H208" s="347"/>
      <c r="I208" s="347"/>
      <c r="J208" s="347"/>
      <c r="K208" s="347"/>
      <c r="L208" s="347"/>
      <c r="M208" s="347"/>
      <c r="N208" s="347"/>
      <c r="O208" s="358"/>
      <c r="P208" s="338" t="s">
        <v>72</v>
      </c>
      <c r="Q208" s="339"/>
      <c r="R208" s="339"/>
      <c r="S208" s="339"/>
      <c r="T208" s="339"/>
      <c r="U208" s="339"/>
      <c r="V208" s="340"/>
      <c r="W208" s="40" t="s">
        <v>69</v>
      </c>
      <c r="X208" s="41">
        <f>IFERROR(SUM(X205:X207),"0")</f>
        <v>36</v>
      </c>
      <c r="Y208" s="41">
        <f>IFERROR(SUM(Y205:Y207),"0")</f>
        <v>36</v>
      </c>
      <c r="Z208" s="41">
        <f>IFERROR(IF(Z205="",0,Z205),"0")+IFERROR(IF(Z206="",0,Z206),"0")+IFERROR(IF(Z207="",0,Z207),"0")</f>
        <v>0.55800000000000005</v>
      </c>
      <c r="AA208" s="64"/>
      <c r="AB208" s="64"/>
      <c r="AC208" s="64"/>
    </row>
    <row r="209" spans="1:68" x14ac:dyDescent="0.2">
      <c r="A209" s="347"/>
      <c r="B209" s="347"/>
      <c r="C209" s="347"/>
      <c r="D209" s="347"/>
      <c r="E209" s="347"/>
      <c r="F209" s="347"/>
      <c r="G209" s="347"/>
      <c r="H209" s="347"/>
      <c r="I209" s="347"/>
      <c r="J209" s="347"/>
      <c r="K209" s="347"/>
      <c r="L209" s="347"/>
      <c r="M209" s="347"/>
      <c r="N209" s="347"/>
      <c r="O209" s="358"/>
      <c r="P209" s="338" t="s">
        <v>72</v>
      </c>
      <c r="Q209" s="339"/>
      <c r="R209" s="339"/>
      <c r="S209" s="339"/>
      <c r="T209" s="339"/>
      <c r="U209" s="339"/>
      <c r="V209" s="340"/>
      <c r="W209" s="40" t="s">
        <v>73</v>
      </c>
      <c r="X209" s="41">
        <f>IFERROR(SUMPRODUCT(X205:X207*H205:H207),"0")</f>
        <v>201.6</v>
      </c>
      <c r="Y209" s="41">
        <f>IFERROR(SUMPRODUCT(Y205:Y207*H205:H207),"0")</f>
        <v>201.6</v>
      </c>
      <c r="Z209" s="40"/>
      <c r="AA209" s="64"/>
      <c r="AB209" s="64"/>
      <c r="AC209" s="64"/>
    </row>
    <row r="210" spans="1:68" ht="16.5" hidden="1" customHeight="1" x14ac:dyDescent="0.25">
      <c r="A210" s="365" t="s">
        <v>308</v>
      </c>
      <c r="B210" s="347"/>
      <c r="C210" s="347"/>
      <c r="D210" s="347"/>
      <c r="E210" s="347"/>
      <c r="F210" s="347"/>
      <c r="G210" s="347"/>
      <c r="H210" s="347"/>
      <c r="I210" s="347"/>
      <c r="J210" s="347"/>
      <c r="K210" s="347"/>
      <c r="L210" s="347"/>
      <c r="M210" s="347"/>
      <c r="N210" s="347"/>
      <c r="O210" s="347"/>
      <c r="P210" s="347"/>
      <c r="Q210" s="347"/>
      <c r="R210" s="347"/>
      <c r="S210" s="347"/>
      <c r="T210" s="347"/>
      <c r="U210" s="347"/>
      <c r="V210" s="347"/>
      <c r="W210" s="347"/>
      <c r="X210" s="347"/>
      <c r="Y210" s="347"/>
      <c r="Z210" s="347"/>
      <c r="AA210" s="62"/>
      <c r="AB210" s="62"/>
      <c r="AC210" s="62"/>
    </row>
    <row r="211" spans="1:68" ht="14.25" hidden="1" customHeight="1" x14ac:dyDescent="0.25">
      <c r="A211" s="346" t="s">
        <v>63</v>
      </c>
      <c r="B211" s="347"/>
      <c r="C211" s="347"/>
      <c r="D211" s="347"/>
      <c r="E211" s="347"/>
      <c r="F211" s="347"/>
      <c r="G211" s="347"/>
      <c r="H211" s="347"/>
      <c r="I211" s="347"/>
      <c r="J211" s="347"/>
      <c r="K211" s="347"/>
      <c r="L211" s="347"/>
      <c r="M211" s="347"/>
      <c r="N211" s="347"/>
      <c r="O211" s="347"/>
      <c r="P211" s="347"/>
      <c r="Q211" s="347"/>
      <c r="R211" s="347"/>
      <c r="S211" s="347"/>
      <c r="T211" s="347"/>
      <c r="U211" s="347"/>
      <c r="V211" s="347"/>
      <c r="W211" s="347"/>
      <c r="X211" s="347"/>
      <c r="Y211" s="347"/>
      <c r="Z211" s="347"/>
      <c r="AA211" s="63"/>
      <c r="AB211" s="63"/>
      <c r="AC211" s="63"/>
    </row>
    <row r="212" spans="1:68" ht="27" hidden="1" customHeight="1" x14ac:dyDescent="0.25">
      <c r="A212" s="60" t="s">
        <v>309</v>
      </c>
      <c r="B212" s="60" t="s">
        <v>310</v>
      </c>
      <c r="C212" s="34">
        <v>4301070996</v>
      </c>
      <c r="D212" s="341">
        <v>4607111038654</v>
      </c>
      <c r="E212" s="342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6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44"/>
      <c r="R212" s="344"/>
      <c r="S212" s="344"/>
      <c r="T212" s="345"/>
      <c r="U212" s="37"/>
      <c r="V212" s="37"/>
      <c r="W212" s="38" t="s">
        <v>69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311</v>
      </c>
      <c r="AG212" s="78"/>
      <c r="AJ212" s="82" t="s">
        <v>71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customHeight="1" x14ac:dyDescent="0.25">
      <c r="A213" s="60" t="s">
        <v>312</v>
      </c>
      <c r="B213" s="60" t="s">
        <v>313</v>
      </c>
      <c r="C213" s="34">
        <v>4301070997</v>
      </c>
      <c r="D213" s="341">
        <v>4607111038586</v>
      </c>
      <c r="E213" s="342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4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44"/>
      <c r="R213" s="344"/>
      <c r="S213" s="344"/>
      <c r="T213" s="345"/>
      <c r="U213" s="37"/>
      <c r="V213" s="37"/>
      <c r="W213" s="38" t="s">
        <v>69</v>
      </c>
      <c r="X213" s="56">
        <v>12</v>
      </c>
      <c r="Y213" s="53">
        <f t="shared" si="18"/>
        <v>12</v>
      </c>
      <c r="Z213" s="39">
        <f t="shared" si="19"/>
        <v>0.186</v>
      </c>
      <c r="AA213" s="65"/>
      <c r="AB213" s="66"/>
      <c r="AC213" s="232" t="s">
        <v>311</v>
      </c>
      <c r="AG213" s="78"/>
      <c r="AJ213" s="82" t="s">
        <v>71</v>
      </c>
      <c r="AK213" s="82">
        <v>1</v>
      </c>
      <c r="BB213" s="233" t="s">
        <v>1</v>
      </c>
      <c r="BM213" s="78">
        <f t="shared" si="20"/>
        <v>69.960000000000008</v>
      </c>
      <c r="BN213" s="78">
        <f t="shared" si="21"/>
        <v>69.960000000000008</v>
      </c>
      <c r="BO213" s="78">
        <f t="shared" si="22"/>
        <v>0.14285714285714285</v>
      </c>
      <c r="BP213" s="78">
        <f t="shared" si="23"/>
        <v>0.14285714285714285</v>
      </c>
    </row>
    <row r="214" spans="1:68" ht="27" hidden="1" customHeight="1" x14ac:dyDescent="0.25">
      <c r="A214" s="60" t="s">
        <v>314</v>
      </c>
      <c r="B214" s="60" t="s">
        <v>315</v>
      </c>
      <c r="C214" s="34">
        <v>4301070962</v>
      </c>
      <c r="D214" s="341">
        <v>4607111038609</v>
      </c>
      <c r="E214" s="342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50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44"/>
      <c r="R214" s="344"/>
      <c r="S214" s="344"/>
      <c r="T214" s="345"/>
      <c r="U214" s="37"/>
      <c r="V214" s="37"/>
      <c r="W214" s="38" t="s">
        <v>69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316</v>
      </c>
      <c r="AG214" s="78"/>
      <c r="AJ214" s="82" t="s">
        <v>71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customHeight="1" x14ac:dyDescent="0.25">
      <c r="A215" s="60" t="s">
        <v>317</v>
      </c>
      <c r="B215" s="60" t="s">
        <v>318</v>
      </c>
      <c r="C215" s="34">
        <v>4301070963</v>
      </c>
      <c r="D215" s="341">
        <v>4607111038630</v>
      </c>
      <c r="E215" s="342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35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44"/>
      <c r="R215" s="344"/>
      <c r="S215" s="344"/>
      <c r="T215" s="345"/>
      <c r="U215" s="37"/>
      <c r="V215" s="37"/>
      <c r="W215" s="38" t="s">
        <v>69</v>
      </c>
      <c r="X215" s="56">
        <v>12</v>
      </c>
      <c r="Y215" s="53">
        <f t="shared" si="18"/>
        <v>12</v>
      </c>
      <c r="Z215" s="39">
        <f t="shared" si="19"/>
        <v>0.186</v>
      </c>
      <c r="AA215" s="65"/>
      <c r="AB215" s="66"/>
      <c r="AC215" s="236" t="s">
        <v>316</v>
      </c>
      <c r="AG215" s="78"/>
      <c r="AJ215" s="82" t="s">
        <v>71</v>
      </c>
      <c r="AK215" s="82">
        <v>1</v>
      </c>
      <c r="BB215" s="237" t="s">
        <v>1</v>
      </c>
      <c r="BM215" s="78">
        <f t="shared" si="20"/>
        <v>70.44</v>
      </c>
      <c r="BN215" s="78">
        <f t="shared" si="21"/>
        <v>70.44</v>
      </c>
      <c r="BO215" s="78">
        <f t="shared" si="22"/>
        <v>0.14285714285714285</v>
      </c>
      <c r="BP215" s="78">
        <f t="shared" si="23"/>
        <v>0.14285714285714285</v>
      </c>
    </row>
    <row r="216" spans="1:68" ht="27" hidden="1" customHeight="1" x14ac:dyDescent="0.25">
      <c r="A216" s="60" t="s">
        <v>319</v>
      </c>
      <c r="B216" s="60" t="s">
        <v>320</v>
      </c>
      <c r="C216" s="34">
        <v>4301070959</v>
      </c>
      <c r="D216" s="341">
        <v>4607111038616</v>
      </c>
      <c r="E216" s="342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4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44"/>
      <c r="R216" s="344"/>
      <c r="S216" s="344"/>
      <c r="T216" s="345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311</v>
      </c>
      <c r="AG216" s="78"/>
      <c r="AJ216" s="82" t="s">
        <v>71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hidden="1" customHeight="1" x14ac:dyDescent="0.25">
      <c r="A217" s="60" t="s">
        <v>321</v>
      </c>
      <c r="B217" s="60" t="s">
        <v>322</v>
      </c>
      <c r="C217" s="34">
        <v>4301070960</v>
      </c>
      <c r="D217" s="341">
        <v>4607111038623</v>
      </c>
      <c r="E217" s="342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55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44"/>
      <c r="R217" s="344"/>
      <c r="S217" s="344"/>
      <c r="T217" s="345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311</v>
      </c>
      <c r="AG217" s="78"/>
      <c r="AJ217" s="82" t="s">
        <v>71</v>
      </c>
      <c r="AK217" s="82">
        <v>1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x14ac:dyDescent="0.2">
      <c r="A218" s="357"/>
      <c r="B218" s="347"/>
      <c r="C218" s="347"/>
      <c r="D218" s="347"/>
      <c r="E218" s="347"/>
      <c r="F218" s="347"/>
      <c r="G218" s="347"/>
      <c r="H218" s="347"/>
      <c r="I218" s="347"/>
      <c r="J218" s="347"/>
      <c r="K218" s="347"/>
      <c r="L218" s="347"/>
      <c r="M218" s="347"/>
      <c r="N218" s="347"/>
      <c r="O218" s="358"/>
      <c r="P218" s="338" t="s">
        <v>72</v>
      </c>
      <c r="Q218" s="339"/>
      <c r="R218" s="339"/>
      <c r="S218" s="339"/>
      <c r="T218" s="339"/>
      <c r="U218" s="339"/>
      <c r="V218" s="340"/>
      <c r="W218" s="40" t="s">
        <v>69</v>
      </c>
      <c r="X218" s="41">
        <f>IFERROR(SUM(X212:X217),"0")</f>
        <v>24</v>
      </c>
      <c r="Y218" s="41">
        <f>IFERROR(SUM(Y212:Y217),"0")</f>
        <v>24</v>
      </c>
      <c r="Z218" s="41">
        <f>IFERROR(IF(Z212="",0,Z212),"0")+IFERROR(IF(Z213="",0,Z213),"0")+IFERROR(IF(Z214="",0,Z214),"0")+IFERROR(IF(Z215="",0,Z215),"0")+IFERROR(IF(Z216="",0,Z216),"0")+IFERROR(IF(Z217="",0,Z217),"0")</f>
        <v>0.372</v>
      </c>
      <c r="AA218" s="64"/>
      <c r="AB218" s="64"/>
      <c r="AC218" s="64"/>
    </row>
    <row r="219" spans="1:68" x14ac:dyDescent="0.2">
      <c r="A219" s="347"/>
      <c r="B219" s="347"/>
      <c r="C219" s="347"/>
      <c r="D219" s="347"/>
      <c r="E219" s="347"/>
      <c r="F219" s="347"/>
      <c r="G219" s="347"/>
      <c r="H219" s="347"/>
      <c r="I219" s="347"/>
      <c r="J219" s="347"/>
      <c r="K219" s="347"/>
      <c r="L219" s="347"/>
      <c r="M219" s="347"/>
      <c r="N219" s="347"/>
      <c r="O219" s="358"/>
      <c r="P219" s="338" t="s">
        <v>72</v>
      </c>
      <c r="Q219" s="339"/>
      <c r="R219" s="339"/>
      <c r="S219" s="339"/>
      <c r="T219" s="339"/>
      <c r="U219" s="339"/>
      <c r="V219" s="340"/>
      <c r="W219" s="40" t="s">
        <v>73</v>
      </c>
      <c r="X219" s="41">
        <f>IFERROR(SUMPRODUCT(X212:X217*H212:H217),"0")</f>
        <v>134.39999999999998</v>
      </c>
      <c r="Y219" s="41">
        <f>IFERROR(SUMPRODUCT(Y212:Y217*H212:H217),"0")</f>
        <v>134.39999999999998</v>
      </c>
      <c r="Z219" s="40"/>
      <c r="AA219" s="64"/>
      <c r="AB219" s="64"/>
      <c r="AC219" s="64"/>
    </row>
    <row r="220" spans="1:68" ht="16.5" hidden="1" customHeight="1" x14ac:dyDescent="0.25">
      <c r="A220" s="365" t="s">
        <v>323</v>
      </c>
      <c r="B220" s="347"/>
      <c r="C220" s="347"/>
      <c r="D220" s="347"/>
      <c r="E220" s="347"/>
      <c r="F220" s="347"/>
      <c r="G220" s="347"/>
      <c r="H220" s="347"/>
      <c r="I220" s="347"/>
      <c r="J220" s="347"/>
      <c r="K220" s="347"/>
      <c r="L220" s="347"/>
      <c r="M220" s="347"/>
      <c r="N220" s="347"/>
      <c r="O220" s="347"/>
      <c r="P220" s="347"/>
      <c r="Q220" s="347"/>
      <c r="R220" s="347"/>
      <c r="S220" s="347"/>
      <c r="T220" s="347"/>
      <c r="U220" s="347"/>
      <c r="V220" s="347"/>
      <c r="W220" s="347"/>
      <c r="X220" s="347"/>
      <c r="Y220" s="347"/>
      <c r="Z220" s="347"/>
      <c r="AA220" s="62"/>
      <c r="AB220" s="62"/>
      <c r="AC220" s="62"/>
    </row>
    <row r="221" spans="1:68" ht="14.25" hidden="1" customHeight="1" x14ac:dyDescent="0.25">
      <c r="A221" s="346" t="s">
        <v>63</v>
      </c>
      <c r="B221" s="347"/>
      <c r="C221" s="347"/>
      <c r="D221" s="347"/>
      <c r="E221" s="347"/>
      <c r="F221" s="347"/>
      <c r="G221" s="347"/>
      <c r="H221" s="347"/>
      <c r="I221" s="347"/>
      <c r="J221" s="347"/>
      <c r="K221" s="347"/>
      <c r="L221" s="347"/>
      <c r="M221" s="347"/>
      <c r="N221" s="347"/>
      <c r="O221" s="347"/>
      <c r="P221" s="347"/>
      <c r="Q221" s="347"/>
      <c r="R221" s="347"/>
      <c r="S221" s="347"/>
      <c r="T221" s="347"/>
      <c r="U221" s="347"/>
      <c r="V221" s="347"/>
      <c r="W221" s="347"/>
      <c r="X221" s="347"/>
      <c r="Y221" s="347"/>
      <c r="Z221" s="347"/>
      <c r="AA221" s="63"/>
      <c r="AB221" s="63"/>
      <c r="AC221" s="63"/>
    </row>
    <row r="222" spans="1:68" ht="27" hidden="1" customHeight="1" x14ac:dyDescent="0.25">
      <c r="A222" s="60" t="s">
        <v>324</v>
      </c>
      <c r="B222" s="60" t="s">
        <v>325</v>
      </c>
      <c r="C222" s="34">
        <v>4301070917</v>
      </c>
      <c r="D222" s="341">
        <v>4607111035912</v>
      </c>
      <c r="E222" s="342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7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44"/>
      <c r="R222" s="344"/>
      <c r="S222" s="344"/>
      <c r="T222" s="345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326</v>
      </c>
      <c r="AG222" s="78"/>
      <c r="AJ222" s="82" t="s">
        <v>71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hidden="1" customHeight="1" x14ac:dyDescent="0.25">
      <c r="A223" s="60" t="s">
        <v>327</v>
      </c>
      <c r="B223" s="60" t="s">
        <v>328</v>
      </c>
      <c r="C223" s="34">
        <v>4301070920</v>
      </c>
      <c r="D223" s="341">
        <v>4607111035929</v>
      </c>
      <c r="E223" s="342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43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44"/>
      <c r="R223" s="344"/>
      <c r="S223" s="344"/>
      <c r="T223" s="345"/>
      <c r="U223" s="37"/>
      <c r="V223" s="37"/>
      <c r="W223" s="38" t="s">
        <v>69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/>
      <c r="AB223" s="66"/>
      <c r="AC223" s="244" t="s">
        <v>326</v>
      </c>
      <c r="AG223" s="78"/>
      <c r="AJ223" s="82" t="s">
        <v>71</v>
      </c>
      <c r="AK223" s="82">
        <v>1</v>
      </c>
      <c r="BB223" s="245" t="s">
        <v>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hidden="1" customHeight="1" x14ac:dyDescent="0.25">
      <c r="A224" s="60" t="s">
        <v>329</v>
      </c>
      <c r="B224" s="60" t="s">
        <v>330</v>
      </c>
      <c r="C224" s="34">
        <v>4301070915</v>
      </c>
      <c r="D224" s="341">
        <v>4607111035882</v>
      </c>
      <c r="E224" s="342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44"/>
      <c r="R224" s="344"/>
      <c r="S224" s="344"/>
      <c r="T224" s="345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331</v>
      </c>
      <c r="AG224" s="78"/>
      <c r="AJ224" s="82" t="s">
        <v>71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customHeight="1" x14ac:dyDescent="0.25">
      <c r="A225" s="60" t="s">
        <v>332</v>
      </c>
      <c r="B225" s="60" t="s">
        <v>333</v>
      </c>
      <c r="C225" s="34">
        <v>4301070921</v>
      </c>
      <c r="D225" s="341">
        <v>4607111035905</v>
      </c>
      <c r="E225" s="342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44"/>
      <c r="R225" s="344"/>
      <c r="S225" s="344"/>
      <c r="T225" s="345"/>
      <c r="U225" s="37"/>
      <c r="V225" s="37"/>
      <c r="W225" s="38" t="s">
        <v>69</v>
      </c>
      <c r="X225" s="56">
        <v>24</v>
      </c>
      <c r="Y225" s="53">
        <f>IFERROR(IF(X225="","",X225),"")</f>
        <v>24</v>
      </c>
      <c r="Z225" s="39">
        <f>IFERROR(IF(X225="","",X225*0.0155),"")</f>
        <v>0.372</v>
      </c>
      <c r="AA225" s="65"/>
      <c r="AB225" s="66"/>
      <c r="AC225" s="248" t="s">
        <v>331</v>
      </c>
      <c r="AG225" s="78"/>
      <c r="AJ225" s="82" t="s">
        <v>71</v>
      </c>
      <c r="AK225" s="82">
        <v>1</v>
      </c>
      <c r="BB225" s="249" t="s">
        <v>1</v>
      </c>
      <c r="BM225" s="78">
        <f>IFERROR(X225*I225,"0")</f>
        <v>179.28</v>
      </c>
      <c r="BN225" s="78">
        <f>IFERROR(Y225*I225,"0")</f>
        <v>179.28</v>
      </c>
      <c r="BO225" s="78">
        <f>IFERROR(X225/J225,"0")</f>
        <v>0.2857142857142857</v>
      </c>
      <c r="BP225" s="78">
        <f>IFERROR(Y225/J225,"0")</f>
        <v>0.2857142857142857</v>
      </c>
    </row>
    <row r="226" spans="1:68" x14ac:dyDescent="0.2">
      <c r="A226" s="357"/>
      <c r="B226" s="347"/>
      <c r="C226" s="347"/>
      <c r="D226" s="347"/>
      <c r="E226" s="347"/>
      <c r="F226" s="347"/>
      <c r="G226" s="347"/>
      <c r="H226" s="347"/>
      <c r="I226" s="347"/>
      <c r="J226" s="347"/>
      <c r="K226" s="347"/>
      <c r="L226" s="347"/>
      <c r="M226" s="347"/>
      <c r="N226" s="347"/>
      <c r="O226" s="358"/>
      <c r="P226" s="338" t="s">
        <v>72</v>
      </c>
      <c r="Q226" s="339"/>
      <c r="R226" s="339"/>
      <c r="S226" s="339"/>
      <c r="T226" s="339"/>
      <c r="U226" s="339"/>
      <c r="V226" s="340"/>
      <c r="W226" s="40" t="s">
        <v>69</v>
      </c>
      <c r="X226" s="41">
        <f>IFERROR(SUM(X222:X225),"0")</f>
        <v>24</v>
      </c>
      <c r="Y226" s="41">
        <f>IFERROR(SUM(Y222:Y225),"0")</f>
        <v>24</v>
      </c>
      <c r="Z226" s="41">
        <f>IFERROR(IF(Z222="",0,Z222),"0")+IFERROR(IF(Z223="",0,Z223),"0")+IFERROR(IF(Z224="",0,Z224),"0")+IFERROR(IF(Z225="",0,Z225),"0")</f>
        <v>0.372</v>
      </c>
      <c r="AA226" s="64"/>
      <c r="AB226" s="64"/>
      <c r="AC226" s="64"/>
    </row>
    <row r="227" spans="1:68" x14ac:dyDescent="0.2">
      <c r="A227" s="347"/>
      <c r="B227" s="347"/>
      <c r="C227" s="347"/>
      <c r="D227" s="347"/>
      <c r="E227" s="347"/>
      <c r="F227" s="347"/>
      <c r="G227" s="347"/>
      <c r="H227" s="347"/>
      <c r="I227" s="347"/>
      <c r="J227" s="347"/>
      <c r="K227" s="347"/>
      <c r="L227" s="347"/>
      <c r="M227" s="347"/>
      <c r="N227" s="347"/>
      <c r="O227" s="358"/>
      <c r="P227" s="338" t="s">
        <v>72</v>
      </c>
      <c r="Q227" s="339"/>
      <c r="R227" s="339"/>
      <c r="S227" s="339"/>
      <c r="T227" s="339"/>
      <c r="U227" s="339"/>
      <c r="V227" s="340"/>
      <c r="W227" s="40" t="s">
        <v>73</v>
      </c>
      <c r="X227" s="41">
        <f>IFERROR(SUMPRODUCT(X222:X225*H222:H225),"0")</f>
        <v>172.8</v>
      </c>
      <c r="Y227" s="41">
        <f>IFERROR(SUMPRODUCT(Y222:Y225*H222:H225),"0")</f>
        <v>172.8</v>
      </c>
      <c r="Z227" s="40"/>
      <c r="AA227" s="64"/>
      <c r="AB227" s="64"/>
      <c r="AC227" s="64"/>
    </row>
    <row r="228" spans="1:68" ht="16.5" hidden="1" customHeight="1" x14ac:dyDescent="0.25">
      <c r="A228" s="365" t="s">
        <v>334</v>
      </c>
      <c r="B228" s="347"/>
      <c r="C228" s="347"/>
      <c r="D228" s="347"/>
      <c r="E228" s="347"/>
      <c r="F228" s="347"/>
      <c r="G228" s="347"/>
      <c r="H228" s="347"/>
      <c r="I228" s="347"/>
      <c r="J228" s="347"/>
      <c r="K228" s="347"/>
      <c r="L228" s="347"/>
      <c r="M228" s="347"/>
      <c r="N228" s="347"/>
      <c r="O228" s="347"/>
      <c r="P228" s="347"/>
      <c r="Q228" s="347"/>
      <c r="R228" s="347"/>
      <c r="S228" s="347"/>
      <c r="T228" s="347"/>
      <c r="U228" s="347"/>
      <c r="V228" s="347"/>
      <c r="W228" s="347"/>
      <c r="X228" s="347"/>
      <c r="Y228" s="347"/>
      <c r="Z228" s="347"/>
      <c r="AA228" s="62"/>
      <c r="AB228" s="62"/>
      <c r="AC228" s="62"/>
    </row>
    <row r="229" spans="1:68" ht="14.25" hidden="1" customHeight="1" x14ac:dyDescent="0.25">
      <c r="A229" s="346" t="s">
        <v>63</v>
      </c>
      <c r="B229" s="347"/>
      <c r="C229" s="347"/>
      <c r="D229" s="347"/>
      <c r="E229" s="347"/>
      <c r="F229" s="347"/>
      <c r="G229" s="347"/>
      <c r="H229" s="347"/>
      <c r="I229" s="347"/>
      <c r="J229" s="347"/>
      <c r="K229" s="347"/>
      <c r="L229" s="347"/>
      <c r="M229" s="347"/>
      <c r="N229" s="347"/>
      <c r="O229" s="347"/>
      <c r="P229" s="347"/>
      <c r="Q229" s="347"/>
      <c r="R229" s="347"/>
      <c r="S229" s="347"/>
      <c r="T229" s="347"/>
      <c r="U229" s="347"/>
      <c r="V229" s="347"/>
      <c r="W229" s="347"/>
      <c r="X229" s="347"/>
      <c r="Y229" s="347"/>
      <c r="Z229" s="347"/>
      <c r="AA229" s="63"/>
      <c r="AB229" s="63"/>
      <c r="AC229" s="63"/>
    </row>
    <row r="230" spans="1:68" ht="27" hidden="1" customHeight="1" x14ac:dyDescent="0.25">
      <c r="A230" s="60" t="s">
        <v>335</v>
      </c>
      <c r="B230" s="60" t="s">
        <v>336</v>
      </c>
      <c r="C230" s="34">
        <v>4301071093</v>
      </c>
      <c r="D230" s="341">
        <v>4620207490709</v>
      </c>
      <c r="E230" s="342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38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44"/>
      <c r="R230" s="344"/>
      <c r="S230" s="344"/>
      <c r="T230" s="345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337</v>
      </c>
      <c r="AG230" s="78"/>
      <c r="AJ230" s="82" t="s">
        <v>71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hidden="1" x14ac:dyDescent="0.2">
      <c r="A231" s="357"/>
      <c r="B231" s="347"/>
      <c r="C231" s="347"/>
      <c r="D231" s="347"/>
      <c r="E231" s="347"/>
      <c r="F231" s="347"/>
      <c r="G231" s="347"/>
      <c r="H231" s="347"/>
      <c r="I231" s="347"/>
      <c r="J231" s="347"/>
      <c r="K231" s="347"/>
      <c r="L231" s="347"/>
      <c r="M231" s="347"/>
      <c r="N231" s="347"/>
      <c r="O231" s="358"/>
      <c r="P231" s="338" t="s">
        <v>72</v>
      </c>
      <c r="Q231" s="339"/>
      <c r="R231" s="339"/>
      <c r="S231" s="339"/>
      <c r="T231" s="339"/>
      <c r="U231" s="339"/>
      <c r="V231" s="340"/>
      <c r="W231" s="40" t="s">
        <v>69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hidden="1" x14ac:dyDescent="0.2">
      <c r="A232" s="347"/>
      <c r="B232" s="347"/>
      <c r="C232" s="347"/>
      <c r="D232" s="347"/>
      <c r="E232" s="347"/>
      <c r="F232" s="347"/>
      <c r="G232" s="347"/>
      <c r="H232" s="347"/>
      <c r="I232" s="347"/>
      <c r="J232" s="347"/>
      <c r="K232" s="347"/>
      <c r="L232" s="347"/>
      <c r="M232" s="347"/>
      <c r="N232" s="347"/>
      <c r="O232" s="358"/>
      <c r="P232" s="338" t="s">
        <v>72</v>
      </c>
      <c r="Q232" s="339"/>
      <c r="R232" s="339"/>
      <c r="S232" s="339"/>
      <c r="T232" s="339"/>
      <c r="U232" s="339"/>
      <c r="V232" s="340"/>
      <c r="W232" s="40" t="s">
        <v>73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hidden="1" customHeight="1" x14ac:dyDescent="0.25">
      <c r="A233" s="346" t="s">
        <v>132</v>
      </c>
      <c r="B233" s="347"/>
      <c r="C233" s="347"/>
      <c r="D233" s="347"/>
      <c r="E233" s="347"/>
      <c r="F233" s="347"/>
      <c r="G233" s="347"/>
      <c r="H233" s="347"/>
      <c r="I233" s="347"/>
      <c r="J233" s="347"/>
      <c r="K233" s="347"/>
      <c r="L233" s="347"/>
      <c r="M233" s="347"/>
      <c r="N233" s="347"/>
      <c r="O233" s="347"/>
      <c r="P233" s="347"/>
      <c r="Q233" s="347"/>
      <c r="R233" s="347"/>
      <c r="S233" s="347"/>
      <c r="T233" s="347"/>
      <c r="U233" s="347"/>
      <c r="V233" s="347"/>
      <c r="W233" s="347"/>
      <c r="X233" s="347"/>
      <c r="Y233" s="347"/>
      <c r="Z233" s="347"/>
      <c r="AA233" s="63"/>
      <c r="AB233" s="63"/>
      <c r="AC233" s="63"/>
    </row>
    <row r="234" spans="1:68" ht="27" hidden="1" customHeight="1" x14ac:dyDescent="0.25">
      <c r="A234" s="60" t="s">
        <v>338</v>
      </c>
      <c r="B234" s="60" t="s">
        <v>339</v>
      </c>
      <c r="C234" s="34">
        <v>4301135692</v>
      </c>
      <c r="D234" s="341">
        <v>4620207490570</v>
      </c>
      <c r="E234" s="342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79</v>
      </c>
      <c r="L234" s="35" t="s">
        <v>67</v>
      </c>
      <c r="M234" s="36" t="s">
        <v>68</v>
      </c>
      <c r="N234" s="36"/>
      <c r="O234" s="35">
        <v>180</v>
      </c>
      <c r="P234" s="36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44"/>
      <c r="R234" s="344"/>
      <c r="S234" s="344"/>
      <c r="T234" s="345"/>
      <c r="U234" s="37"/>
      <c r="V234" s="37"/>
      <c r="W234" s="38" t="s">
        <v>69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340</v>
      </c>
      <c r="AG234" s="78"/>
      <c r="AJ234" s="82" t="s">
        <v>71</v>
      </c>
      <c r="AK234" s="82">
        <v>1</v>
      </c>
      <c r="BB234" s="253" t="s">
        <v>81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hidden="1" customHeight="1" x14ac:dyDescent="0.25">
      <c r="A235" s="60" t="s">
        <v>341</v>
      </c>
      <c r="B235" s="60" t="s">
        <v>342</v>
      </c>
      <c r="C235" s="34">
        <v>4301135691</v>
      </c>
      <c r="D235" s="341">
        <v>4620207490549</v>
      </c>
      <c r="E235" s="342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79</v>
      </c>
      <c r="L235" s="35" t="s">
        <v>67</v>
      </c>
      <c r="M235" s="36" t="s">
        <v>68</v>
      </c>
      <c r="N235" s="36"/>
      <c r="O235" s="35">
        <v>180</v>
      </c>
      <c r="P235" s="45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44"/>
      <c r="R235" s="344"/>
      <c r="S235" s="344"/>
      <c r="T235" s="345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340</v>
      </c>
      <c r="AG235" s="78"/>
      <c r="AJ235" s="82" t="s">
        <v>71</v>
      </c>
      <c r="AK235" s="82">
        <v>1</v>
      </c>
      <c r="BB235" s="255" t="s">
        <v>81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hidden="1" customHeight="1" x14ac:dyDescent="0.25">
      <c r="A236" s="60" t="s">
        <v>343</v>
      </c>
      <c r="B236" s="60" t="s">
        <v>344</v>
      </c>
      <c r="C236" s="34">
        <v>4301135694</v>
      </c>
      <c r="D236" s="341">
        <v>4620207490501</v>
      </c>
      <c r="E236" s="342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79</v>
      </c>
      <c r="L236" s="35" t="s">
        <v>67</v>
      </c>
      <c r="M236" s="36" t="s">
        <v>68</v>
      </c>
      <c r="N236" s="36"/>
      <c r="O236" s="35">
        <v>180</v>
      </c>
      <c r="P236" s="36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44"/>
      <c r="R236" s="344"/>
      <c r="S236" s="344"/>
      <c r="T236" s="345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340</v>
      </c>
      <c r="AG236" s="78"/>
      <c r="AJ236" s="82" t="s">
        <v>71</v>
      </c>
      <c r="AK236" s="82">
        <v>1</v>
      </c>
      <c r="BB236" s="257" t="s">
        <v>81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hidden="1" x14ac:dyDescent="0.2">
      <c r="A237" s="357"/>
      <c r="B237" s="347"/>
      <c r="C237" s="347"/>
      <c r="D237" s="347"/>
      <c r="E237" s="347"/>
      <c r="F237" s="347"/>
      <c r="G237" s="347"/>
      <c r="H237" s="347"/>
      <c r="I237" s="347"/>
      <c r="J237" s="347"/>
      <c r="K237" s="347"/>
      <c r="L237" s="347"/>
      <c r="M237" s="347"/>
      <c r="N237" s="347"/>
      <c r="O237" s="358"/>
      <c r="P237" s="338" t="s">
        <v>72</v>
      </c>
      <c r="Q237" s="339"/>
      <c r="R237" s="339"/>
      <c r="S237" s="339"/>
      <c r="T237" s="339"/>
      <c r="U237" s="339"/>
      <c r="V237" s="340"/>
      <c r="W237" s="40" t="s">
        <v>69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hidden="1" x14ac:dyDescent="0.2">
      <c r="A238" s="347"/>
      <c r="B238" s="347"/>
      <c r="C238" s="347"/>
      <c r="D238" s="347"/>
      <c r="E238" s="347"/>
      <c r="F238" s="347"/>
      <c r="G238" s="347"/>
      <c r="H238" s="347"/>
      <c r="I238" s="347"/>
      <c r="J238" s="347"/>
      <c r="K238" s="347"/>
      <c r="L238" s="347"/>
      <c r="M238" s="347"/>
      <c r="N238" s="347"/>
      <c r="O238" s="358"/>
      <c r="P238" s="338" t="s">
        <v>72</v>
      </c>
      <c r="Q238" s="339"/>
      <c r="R238" s="339"/>
      <c r="S238" s="339"/>
      <c r="T238" s="339"/>
      <c r="U238" s="339"/>
      <c r="V238" s="340"/>
      <c r="W238" s="40" t="s">
        <v>73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hidden="1" customHeight="1" x14ac:dyDescent="0.25">
      <c r="A239" s="365" t="s">
        <v>345</v>
      </c>
      <c r="B239" s="347"/>
      <c r="C239" s="347"/>
      <c r="D239" s="347"/>
      <c r="E239" s="347"/>
      <c r="F239" s="347"/>
      <c r="G239" s="347"/>
      <c r="H239" s="347"/>
      <c r="I239" s="347"/>
      <c r="J239" s="347"/>
      <c r="K239" s="347"/>
      <c r="L239" s="347"/>
      <c r="M239" s="347"/>
      <c r="N239" s="347"/>
      <c r="O239" s="347"/>
      <c r="P239" s="347"/>
      <c r="Q239" s="347"/>
      <c r="R239" s="347"/>
      <c r="S239" s="347"/>
      <c r="T239" s="347"/>
      <c r="U239" s="347"/>
      <c r="V239" s="347"/>
      <c r="W239" s="347"/>
      <c r="X239" s="347"/>
      <c r="Y239" s="347"/>
      <c r="Z239" s="347"/>
      <c r="AA239" s="62"/>
      <c r="AB239" s="62"/>
      <c r="AC239" s="62"/>
    </row>
    <row r="240" spans="1:68" ht="14.25" hidden="1" customHeight="1" x14ac:dyDescent="0.25">
      <c r="A240" s="346" t="s">
        <v>277</v>
      </c>
      <c r="B240" s="347"/>
      <c r="C240" s="347"/>
      <c r="D240" s="347"/>
      <c r="E240" s="347"/>
      <c r="F240" s="347"/>
      <c r="G240" s="347"/>
      <c r="H240" s="347"/>
      <c r="I240" s="347"/>
      <c r="J240" s="347"/>
      <c r="K240" s="347"/>
      <c r="L240" s="347"/>
      <c r="M240" s="347"/>
      <c r="N240" s="347"/>
      <c r="O240" s="347"/>
      <c r="P240" s="347"/>
      <c r="Q240" s="347"/>
      <c r="R240" s="347"/>
      <c r="S240" s="347"/>
      <c r="T240" s="347"/>
      <c r="U240" s="347"/>
      <c r="V240" s="347"/>
      <c r="W240" s="347"/>
      <c r="X240" s="347"/>
      <c r="Y240" s="347"/>
      <c r="Z240" s="347"/>
      <c r="AA240" s="63"/>
      <c r="AB240" s="63"/>
      <c r="AC240" s="63"/>
    </row>
    <row r="241" spans="1:68" ht="27" hidden="1" customHeight="1" x14ac:dyDescent="0.25">
      <c r="A241" s="60" t="s">
        <v>346</v>
      </c>
      <c r="B241" s="60" t="s">
        <v>347</v>
      </c>
      <c r="C241" s="34">
        <v>4301051320</v>
      </c>
      <c r="D241" s="341">
        <v>4680115881334</v>
      </c>
      <c r="E241" s="342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79</v>
      </c>
      <c r="L241" s="35" t="s">
        <v>67</v>
      </c>
      <c r="M241" s="36" t="s">
        <v>281</v>
      </c>
      <c r="N241" s="36"/>
      <c r="O241" s="35">
        <v>365</v>
      </c>
      <c r="P241" s="5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44"/>
      <c r="R241" s="344"/>
      <c r="S241" s="344"/>
      <c r="T241" s="345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348</v>
      </c>
      <c r="AG241" s="78"/>
      <c r="AJ241" s="82" t="s">
        <v>71</v>
      </c>
      <c r="AK241" s="82">
        <v>1</v>
      </c>
      <c r="BB241" s="259" t="s">
        <v>284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hidden="1" x14ac:dyDescent="0.2">
      <c r="A242" s="357"/>
      <c r="B242" s="347"/>
      <c r="C242" s="347"/>
      <c r="D242" s="347"/>
      <c r="E242" s="347"/>
      <c r="F242" s="347"/>
      <c r="G242" s="347"/>
      <c r="H242" s="347"/>
      <c r="I242" s="347"/>
      <c r="J242" s="347"/>
      <c r="K242" s="347"/>
      <c r="L242" s="347"/>
      <c r="M242" s="347"/>
      <c r="N242" s="347"/>
      <c r="O242" s="358"/>
      <c r="P242" s="338" t="s">
        <v>72</v>
      </c>
      <c r="Q242" s="339"/>
      <c r="R242" s="339"/>
      <c r="S242" s="339"/>
      <c r="T242" s="339"/>
      <c r="U242" s="339"/>
      <c r="V242" s="340"/>
      <c r="W242" s="40" t="s">
        <v>69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hidden="1" x14ac:dyDescent="0.2">
      <c r="A243" s="347"/>
      <c r="B243" s="347"/>
      <c r="C243" s="347"/>
      <c r="D243" s="347"/>
      <c r="E243" s="347"/>
      <c r="F243" s="347"/>
      <c r="G243" s="347"/>
      <c r="H243" s="347"/>
      <c r="I243" s="347"/>
      <c r="J243" s="347"/>
      <c r="K243" s="347"/>
      <c r="L243" s="347"/>
      <c r="M243" s="347"/>
      <c r="N243" s="347"/>
      <c r="O243" s="358"/>
      <c r="P243" s="338" t="s">
        <v>72</v>
      </c>
      <c r="Q243" s="339"/>
      <c r="R243" s="339"/>
      <c r="S243" s="339"/>
      <c r="T243" s="339"/>
      <c r="U243" s="339"/>
      <c r="V243" s="340"/>
      <c r="W243" s="40" t="s">
        <v>73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hidden="1" customHeight="1" x14ac:dyDescent="0.25">
      <c r="A244" s="365" t="s">
        <v>349</v>
      </c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47"/>
      <c r="P244" s="347"/>
      <c r="Q244" s="347"/>
      <c r="R244" s="347"/>
      <c r="S244" s="347"/>
      <c r="T244" s="347"/>
      <c r="U244" s="347"/>
      <c r="V244" s="347"/>
      <c r="W244" s="347"/>
      <c r="X244" s="347"/>
      <c r="Y244" s="347"/>
      <c r="Z244" s="347"/>
      <c r="AA244" s="62"/>
      <c r="AB244" s="62"/>
      <c r="AC244" s="62"/>
    </row>
    <row r="245" spans="1:68" ht="14.25" hidden="1" customHeight="1" x14ac:dyDescent="0.25">
      <c r="A245" s="346" t="s">
        <v>63</v>
      </c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47"/>
      <c r="P245" s="347"/>
      <c r="Q245" s="347"/>
      <c r="R245" s="347"/>
      <c r="S245" s="347"/>
      <c r="T245" s="347"/>
      <c r="U245" s="347"/>
      <c r="V245" s="347"/>
      <c r="W245" s="347"/>
      <c r="X245" s="347"/>
      <c r="Y245" s="347"/>
      <c r="Z245" s="347"/>
      <c r="AA245" s="63"/>
      <c r="AB245" s="63"/>
      <c r="AC245" s="63"/>
    </row>
    <row r="246" spans="1:68" ht="16.5" hidden="1" customHeight="1" x14ac:dyDescent="0.25">
      <c r="A246" s="60" t="s">
        <v>350</v>
      </c>
      <c r="B246" s="60" t="s">
        <v>351</v>
      </c>
      <c r="C246" s="34">
        <v>4301071063</v>
      </c>
      <c r="D246" s="341">
        <v>4607111039019</v>
      </c>
      <c r="E246" s="342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66</v>
      </c>
      <c r="L246" s="35" t="s">
        <v>67</v>
      </c>
      <c r="M246" s="36" t="s">
        <v>68</v>
      </c>
      <c r="N246" s="36"/>
      <c r="O246" s="35">
        <v>180</v>
      </c>
      <c r="P246" s="43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44"/>
      <c r="R246" s="344"/>
      <c r="S246" s="344"/>
      <c r="T246" s="345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352</v>
      </c>
      <c r="AG246" s="78"/>
      <c r="AJ246" s="82" t="s">
        <v>71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hidden="1" customHeight="1" x14ac:dyDescent="0.25">
      <c r="A247" s="60" t="s">
        <v>353</v>
      </c>
      <c r="B247" s="60" t="s">
        <v>354</v>
      </c>
      <c r="C247" s="34">
        <v>4301071000</v>
      </c>
      <c r="D247" s="341">
        <v>4607111038708</v>
      </c>
      <c r="E247" s="342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66</v>
      </c>
      <c r="L247" s="35" t="s">
        <v>67</v>
      </c>
      <c r="M247" s="36" t="s">
        <v>68</v>
      </c>
      <c r="N247" s="36"/>
      <c r="O247" s="35">
        <v>180</v>
      </c>
      <c r="P247" s="50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44"/>
      <c r="R247" s="344"/>
      <c r="S247" s="344"/>
      <c r="T247" s="345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352</v>
      </c>
      <c r="AG247" s="78"/>
      <c r="AJ247" s="82" t="s">
        <v>71</v>
      </c>
      <c r="AK247" s="82">
        <v>1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hidden="1" x14ac:dyDescent="0.2">
      <c r="A248" s="357"/>
      <c r="B248" s="347"/>
      <c r="C248" s="347"/>
      <c r="D248" s="347"/>
      <c r="E248" s="347"/>
      <c r="F248" s="347"/>
      <c r="G248" s="347"/>
      <c r="H248" s="347"/>
      <c r="I248" s="347"/>
      <c r="J248" s="347"/>
      <c r="K248" s="347"/>
      <c r="L248" s="347"/>
      <c r="M248" s="347"/>
      <c r="N248" s="347"/>
      <c r="O248" s="358"/>
      <c r="P248" s="338" t="s">
        <v>72</v>
      </c>
      <c r="Q248" s="339"/>
      <c r="R248" s="339"/>
      <c r="S248" s="339"/>
      <c r="T248" s="339"/>
      <c r="U248" s="339"/>
      <c r="V248" s="340"/>
      <c r="W248" s="40" t="s">
        <v>69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hidden="1" x14ac:dyDescent="0.2">
      <c r="A249" s="347"/>
      <c r="B249" s="347"/>
      <c r="C249" s="347"/>
      <c r="D249" s="347"/>
      <c r="E249" s="347"/>
      <c r="F249" s="347"/>
      <c r="G249" s="347"/>
      <c r="H249" s="347"/>
      <c r="I249" s="347"/>
      <c r="J249" s="347"/>
      <c r="K249" s="347"/>
      <c r="L249" s="347"/>
      <c r="M249" s="347"/>
      <c r="N249" s="347"/>
      <c r="O249" s="358"/>
      <c r="P249" s="338" t="s">
        <v>72</v>
      </c>
      <c r="Q249" s="339"/>
      <c r="R249" s="339"/>
      <c r="S249" s="339"/>
      <c r="T249" s="339"/>
      <c r="U249" s="339"/>
      <c r="V249" s="340"/>
      <c r="W249" s="40" t="s">
        <v>73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hidden="1" customHeight="1" x14ac:dyDescent="0.2">
      <c r="A250" s="396" t="s">
        <v>355</v>
      </c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7"/>
      <c r="O250" s="397"/>
      <c r="P250" s="397"/>
      <c r="Q250" s="397"/>
      <c r="R250" s="397"/>
      <c r="S250" s="397"/>
      <c r="T250" s="397"/>
      <c r="U250" s="397"/>
      <c r="V250" s="397"/>
      <c r="W250" s="397"/>
      <c r="X250" s="397"/>
      <c r="Y250" s="397"/>
      <c r="Z250" s="397"/>
      <c r="AA250" s="52"/>
      <c r="AB250" s="52"/>
      <c r="AC250" s="52"/>
    </row>
    <row r="251" spans="1:68" ht="16.5" hidden="1" customHeight="1" x14ac:dyDescent="0.25">
      <c r="A251" s="365" t="s">
        <v>356</v>
      </c>
      <c r="B251" s="347"/>
      <c r="C251" s="347"/>
      <c r="D251" s="347"/>
      <c r="E251" s="347"/>
      <c r="F251" s="347"/>
      <c r="G251" s="347"/>
      <c r="H251" s="347"/>
      <c r="I251" s="347"/>
      <c r="J251" s="347"/>
      <c r="K251" s="347"/>
      <c r="L251" s="347"/>
      <c r="M251" s="347"/>
      <c r="N251" s="347"/>
      <c r="O251" s="347"/>
      <c r="P251" s="347"/>
      <c r="Q251" s="347"/>
      <c r="R251" s="347"/>
      <c r="S251" s="347"/>
      <c r="T251" s="347"/>
      <c r="U251" s="347"/>
      <c r="V251" s="347"/>
      <c r="W251" s="347"/>
      <c r="X251" s="347"/>
      <c r="Y251" s="347"/>
      <c r="Z251" s="347"/>
      <c r="AA251" s="62"/>
      <c r="AB251" s="62"/>
      <c r="AC251" s="62"/>
    </row>
    <row r="252" spans="1:68" ht="14.25" hidden="1" customHeight="1" x14ac:dyDescent="0.25">
      <c r="A252" s="346" t="s">
        <v>63</v>
      </c>
      <c r="B252" s="347"/>
      <c r="C252" s="347"/>
      <c r="D252" s="347"/>
      <c r="E252" s="347"/>
      <c r="F252" s="347"/>
      <c r="G252" s="347"/>
      <c r="H252" s="347"/>
      <c r="I252" s="347"/>
      <c r="J252" s="347"/>
      <c r="K252" s="347"/>
      <c r="L252" s="347"/>
      <c r="M252" s="347"/>
      <c r="N252" s="347"/>
      <c r="O252" s="347"/>
      <c r="P252" s="347"/>
      <c r="Q252" s="347"/>
      <c r="R252" s="347"/>
      <c r="S252" s="347"/>
      <c r="T252" s="347"/>
      <c r="U252" s="347"/>
      <c r="V252" s="347"/>
      <c r="W252" s="347"/>
      <c r="X252" s="347"/>
      <c r="Y252" s="347"/>
      <c r="Z252" s="347"/>
      <c r="AA252" s="63"/>
      <c r="AB252" s="63"/>
      <c r="AC252" s="63"/>
    </row>
    <row r="253" spans="1:68" ht="27" hidden="1" customHeight="1" x14ac:dyDescent="0.25">
      <c r="A253" s="60" t="s">
        <v>357</v>
      </c>
      <c r="B253" s="60" t="s">
        <v>358</v>
      </c>
      <c r="C253" s="34">
        <v>4301071036</v>
      </c>
      <c r="D253" s="341">
        <v>4607111036162</v>
      </c>
      <c r="E253" s="342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90</v>
      </c>
      <c r="P253" s="52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44"/>
      <c r="R253" s="344"/>
      <c r="S253" s="344"/>
      <c r="T253" s="345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359</v>
      </c>
      <c r="AG253" s="78"/>
      <c r="AJ253" s="82" t="s">
        <v>71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hidden="1" x14ac:dyDescent="0.2">
      <c r="A254" s="357"/>
      <c r="B254" s="347"/>
      <c r="C254" s="347"/>
      <c r="D254" s="347"/>
      <c r="E254" s="347"/>
      <c r="F254" s="347"/>
      <c r="G254" s="347"/>
      <c r="H254" s="347"/>
      <c r="I254" s="347"/>
      <c r="J254" s="347"/>
      <c r="K254" s="347"/>
      <c r="L254" s="347"/>
      <c r="M254" s="347"/>
      <c r="N254" s="347"/>
      <c r="O254" s="358"/>
      <c r="P254" s="338" t="s">
        <v>72</v>
      </c>
      <c r="Q254" s="339"/>
      <c r="R254" s="339"/>
      <c r="S254" s="339"/>
      <c r="T254" s="339"/>
      <c r="U254" s="339"/>
      <c r="V254" s="340"/>
      <c r="W254" s="40" t="s">
        <v>69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hidden="1" x14ac:dyDescent="0.2">
      <c r="A255" s="347"/>
      <c r="B255" s="347"/>
      <c r="C255" s="347"/>
      <c r="D255" s="347"/>
      <c r="E255" s="347"/>
      <c r="F255" s="347"/>
      <c r="G255" s="347"/>
      <c r="H255" s="347"/>
      <c r="I255" s="347"/>
      <c r="J255" s="347"/>
      <c r="K255" s="347"/>
      <c r="L255" s="347"/>
      <c r="M255" s="347"/>
      <c r="N255" s="347"/>
      <c r="O255" s="358"/>
      <c r="P255" s="338" t="s">
        <v>72</v>
      </c>
      <c r="Q255" s="339"/>
      <c r="R255" s="339"/>
      <c r="S255" s="339"/>
      <c r="T255" s="339"/>
      <c r="U255" s="339"/>
      <c r="V255" s="340"/>
      <c r="W255" s="40" t="s">
        <v>73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hidden="1" customHeight="1" x14ac:dyDescent="0.2">
      <c r="A256" s="396" t="s">
        <v>360</v>
      </c>
      <c r="B256" s="397"/>
      <c r="C256" s="397"/>
      <c r="D256" s="397"/>
      <c r="E256" s="397"/>
      <c r="F256" s="397"/>
      <c r="G256" s="397"/>
      <c r="H256" s="397"/>
      <c r="I256" s="397"/>
      <c r="J256" s="397"/>
      <c r="K256" s="397"/>
      <c r="L256" s="397"/>
      <c r="M256" s="397"/>
      <c r="N256" s="397"/>
      <c r="O256" s="397"/>
      <c r="P256" s="397"/>
      <c r="Q256" s="397"/>
      <c r="R256" s="397"/>
      <c r="S256" s="397"/>
      <c r="T256" s="397"/>
      <c r="U256" s="397"/>
      <c r="V256" s="397"/>
      <c r="W256" s="397"/>
      <c r="X256" s="397"/>
      <c r="Y256" s="397"/>
      <c r="Z256" s="397"/>
      <c r="AA256" s="52"/>
      <c r="AB256" s="52"/>
      <c r="AC256" s="52"/>
    </row>
    <row r="257" spans="1:68" ht="16.5" hidden="1" customHeight="1" x14ac:dyDescent="0.25">
      <c r="A257" s="365" t="s">
        <v>361</v>
      </c>
      <c r="B257" s="347"/>
      <c r="C257" s="347"/>
      <c r="D257" s="347"/>
      <c r="E257" s="347"/>
      <c r="F257" s="347"/>
      <c r="G257" s="347"/>
      <c r="H257" s="347"/>
      <c r="I257" s="347"/>
      <c r="J257" s="347"/>
      <c r="K257" s="347"/>
      <c r="L257" s="347"/>
      <c r="M257" s="347"/>
      <c r="N257" s="347"/>
      <c r="O257" s="347"/>
      <c r="P257" s="347"/>
      <c r="Q257" s="347"/>
      <c r="R257" s="347"/>
      <c r="S257" s="347"/>
      <c r="T257" s="347"/>
      <c r="U257" s="347"/>
      <c r="V257" s="347"/>
      <c r="W257" s="347"/>
      <c r="X257" s="347"/>
      <c r="Y257" s="347"/>
      <c r="Z257" s="347"/>
      <c r="AA257" s="62"/>
      <c r="AB257" s="62"/>
      <c r="AC257" s="62"/>
    </row>
    <row r="258" spans="1:68" ht="14.25" hidden="1" customHeight="1" x14ac:dyDescent="0.25">
      <c r="A258" s="346" t="s">
        <v>63</v>
      </c>
      <c r="B258" s="347"/>
      <c r="C258" s="347"/>
      <c r="D258" s="347"/>
      <c r="E258" s="347"/>
      <c r="F258" s="347"/>
      <c r="G258" s="347"/>
      <c r="H258" s="347"/>
      <c r="I258" s="347"/>
      <c r="J258" s="347"/>
      <c r="K258" s="347"/>
      <c r="L258" s="347"/>
      <c r="M258" s="347"/>
      <c r="N258" s="347"/>
      <c r="O258" s="347"/>
      <c r="P258" s="347"/>
      <c r="Q258" s="347"/>
      <c r="R258" s="347"/>
      <c r="S258" s="347"/>
      <c r="T258" s="347"/>
      <c r="U258" s="347"/>
      <c r="V258" s="347"/>
      <c r="W258" s="347"/>
      <c r="X258" s="347"/>
      <c r="Y258" s="347"/>
      <c r="Z258" s="347"/>
      <c r="AA258" s="63"/>
      <c r="AB258" s="63"/>
      <c r="AC258" s="63"/>
    </row>
    <row r="259" spans="1:68" ht="27" customHeight="1" x14ac:dyDescent="0.25">
      <c r="A259" s="60" t="s">
        <v>362</v>
      </c>
      <c r="B259" s="60" t="s">
        <v>363</v>
      </c>
      <c r="C259" s="34">
        <v>4301071029</v>
      </c>
      <c r="D259" s="341">
        <v>4607111035899</v>
      </c>
      <c r="E259" s="342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4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44"/>
      <c r="R259" s="344"/>
      <c r="S259" s="344"/>
      <c r="T259" s="345"/>
      <c r="U259" s="37"/>
      <c r="V259" s="37"/>
      <c r="W259" s="38" t="s">
        <v>69</v>
      </c>
      <c r="X259" s="56">
        <v>132</v>
      </c>
      <c r="Y259" s="53">
        <f>IFERROR(IF(X259="","",X259),"")</f>
        <v>132</v>
      </c>
      <c r="Z259" s="39">
        <f>IFERROR(IF(X259="","",X259*0.0155),"")</f>
        <v>2.0459999999999998</v>
      </c>
      <c r="AA259" s="65"/>
      <c r="AB259" s="66"/>
      <c r="AC259" s="266" t="s">
        <v>256</v>
      </c>
      <c r="AG259" s="78"/>
      <c r="AJ259" s="82" t="s">
        <v>71</v>
      </c>
      <c r="AK259" s="82">
        <v>1</v>
      </c>
      <c r="BB259" s="267" t="s">
        <v>1</v>
      </c>
      <c r="BM259" s="78">
        <f>IFERROR(X259*I259,"0")</f>
        <v>694.58399999999995</v>
      </c>
      <c r="BN259" s="78">
        <f>IFERROR(Y259*I259,"0")</f>
        <v>694.58399999999995</v>
      </c>
      <c r="BO259" s="78">
        <f>IFERROR(X259/J259,"0")</f>
        <v>1.5714285714285714</v>
      </c>
      <c r="BP259" s="78">
        <f>IFERROR(Y259/J259,"0")</f>
        <v>1.5714285714285714</v>
      </c>
    </row>
    <row r="260" spans="1:68" ht="27" hidden="1" customHeight="1" x14ac:dyDescent="0.25">
      <c r="A260" s="60" t="s">
        <v>364</v>
      </c>
      <c r="B260" s="60" t="s">
        <v>365</v>
      </c>
      <c r="C260" s="34">
        <v>4301070991</v>
      </c>
      <c r="D260" s="341">
        <v>4607111038180</v>
      </c>
      <c r="E260" s="342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44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44"/>
      <c r="R260" s="344"/>
      <c r="S260" s="344"/>
      <c r="T260" s="345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366</v>
      </c>
      <c r="AG260" s="78"/>
      <c r="AJ260" s="82" t="s">
        <v>71</v>
      </c>
      <c r="AK260" s="82">
        <v>1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57"/>
      <c r="B261" s="347"/>
      <c r="C261" s="347"/>
      <c r="D261" s="347"/>
      <c r="E261" s="347"/>
      <c r="F261" s="347"/>
      <c r="G261" s="347"/>
      <c r="H261" s="347"/>
      <c r="I261" s="347"/>
      <c r="J261" s="347"/>
      <c r="K261" s="347"/>
      <c r="L261" s="347"/>
      <c r="M261" s="347"/>
      <c r="N261" s="347"/>
      <c r="O261" s="358"/>
      <c r="P261" s="338" t="s">
        <v>72</v>
      </c>
      <c r="Q261" s="339"/>
      <c r="R261" s="339"/>
      <c r="S261" s="339"/>
      <c r="T261" s="339"/>
      <c r="U261" s="339"/>
      <c r="V261" s="340"/>
      <c r="W261" s="40" t="s">
        <v>69</v>
      </c>
      <c r="X261" s="41">
        <f>IFERROR(SUM(X259:X260),"0")</f>
        <v>132</v>
      </c>
      <c r="Y261" s="41">
        <f>IFERROR(SUM(Y259:Y260),"0")</f>
        <v>132</v>
      </c>
      <c r="Z261" s="41">
        <f>IFERROR(IF(Z259="",0,Z259),"0")+IFERROR(IF(Z260="",0,Z260),"0")</f>
        <v>2.0459999999999998</v>
      </c>
      <c r="AA261" s="64"/>
      <c r="AB261" s="64"/>
      <c r="AC261" s="64"/>
    </row>
    <row r="262" spans="1:68" x14ac:dyDescent="0.2">
      <c r="A262" s="347"/>
      <c r="B262" s="347"/>
      <c r="C262" s="347"/>
      <c r="D262" s="347"/>
      <c r="E262" s="347"/>
      <c r="F262" s="347"/>
      <c r="G262" s="347"/>
      <c r="H262" s="347"/>
      <c r="I262" s="347"/>
      <c r="J262" s="347"/>
      <c r="K262" s="347"/>
      <c r="L262" s="347"/>
      <c r="M262" s="347"/>
      <c r="N262" s="347"/>
      <c r="O262" s="358"/>
      <c r="P262" s="338" t="s">
        <v>72</v>
      </c>
      <c r="Q262" s="339"/>
      <c r="R262" s="339"/>
      <c r="S262" s="339"/>
      <c r="T262" s="339"/>
      <c r="U262" s="339"/>
      <c r="V262" s="340"/>
      <c r="W262" s="40" t="s">
        <v>73</v>
      </c>
      <c r="X262" s="41">
        <f>IFERROR(SUMPRODUCT(X259:X260*H259:H260),"0")</f>
        <v>660</v>
      </c>
      <c r="Y262" s="41">
        <f>IFERROR(SUMPRODUCT(Y259:Y260*H259:H260),"0")</f>
        <v>660</v>
      </c>
      <c r="Z262" s="40"/>
      <c r="AA262" s="64"/>
      <c r="AB262" s="64"/>
      <c r="AC262" s="64"/>
    </row>
    <row r="263" spans="1:68" ht="27.75" hidden="1" customHeight="1" x14ac:dyDescent="0.2">
      <c r="A263" s="396" t="s">
        <v>367</v>
      </c>
      <c r="B263" s="397"/>
      <c r="C263" s="397"/>
      <c r="D263" s="397"/>
      <c r="E263" s="397"/>
      <c r="F263" s="397"/>
      <c r="G263" s="397"/>
      <c r="H263" s="397"/>
      <c r="I263" s="397"/>
      <c r="J263" s="397"/>
      <c r="K263" s="397"/>
      <c r="L263" s="397"/>
      <c r="M263" s="397"/>
      <c r="N263" s="397"/>
      <c r="O263" s="397"/>
      <c r="P263" s="397"/>
      <c r="Q263" s="397"/>
      <c r="R263" s="397"/>
      <c r="S263" s="397"/>
      <c r="T263" s="397"/>
      <c r="U263" s="397"/>
      <c r="V263" s="397"/>
      <c r="W263" s="397"/>
      <c r="X263" s="397"/>
      <c r="Y263" s="397"/>
      <c r="Z263" s="397"/>
      <c r="AA263" s="52"/>
      <c r="AB263" s="52"/>
      <c r="AC263" s="52"/>
    </row>
    <row r="264" spans="1:68" ht="16.5" hidden="1" customHeight="1" x14ac:dyDescent="0.25">
      <c r="A264" s="365" t="s">
        <v>368</v>
      </c>
      <c r="B264" s="347"/>
      <c r="C264" s="347"/>
      <c r="D264" s="347"/>
      <c r="E264" s="347"/>
      <c r="F264" s="347"/>
      <c r="G264" s="347"/>
      <c r="H264" s="347"/>
      <c r="I264" s="347"/>
      <c r="J264" s="347"/>
      <c r="K264" s="347"/>
      <c r="L264" s="347"/>
      <c r="M264" s="347"/>
      <c r="N264" s="347"/>
      <c r="O264" s="347"/>
      <c r="P264" s="347"/>
      <c r="Q264" s="347"/>
      <c r="R264" s="347"/>
      <c r="S264" s="347"/>
      <c r="T264" s="347"/>
      <c r="U264" s="347"/>
      <c r="V264" s="347"/>
      <c r="W264" s="347"/>
      <c r="X264" s="347"/>
      <c r="Y264" s="347"/>
      <c r="Z264" s="347"/>
      <c r="AA264" s="62"/>
      <c r="AB264" s="62"/>
      <c r="AC264" s="62"/>
    </row>
    <row r="265" spans="1:68" ht="14.25" hidden="1" customHeight="1" x14ac:dyDescent="0.25">
      <c r="A265" s="346" t="s">
        <v>369</v>
      </c>
      <c r="B265" s="347"/>
      <c r="C265" s="347"/>
      <c r="D265" s="347"/>
      <c r="E265" s="347"/>
      <c r="F265" s="347"/>
      <c r="G265" s="347"/>
      <c r="H265" s="347"/>
      <c r="I265" s="347"/>
      <c r="J265" s="347"/>
      <c r="K265" s="347"/>
      <c r="L265" s="347"/>
      <c r="M265" s="347"/>
      <c r="N265" s="347"/>
      <c r="O265" s="347"/>
      <c r="P265" s="347"/>
      <c r="Q265" s="347"/>
      <c r="R265" s="347"/>
      <c r="S265" s="347"/>
      <c r="T265" s="347"/>
      <c r="U265" s="347"/>
      <c r="V265" s="347"/>
      <c r="W265" s="347"/>
      <c r="X265" s="347"/>
      <c r="Y265" s="347"/>
      <c r="Z265" s="347"/>
      <c r="AA265" s="63"/>
      <c r="AB265" s="63"/>
      <c r="AC265" s="63"/>
    </row>
    <row r="266" spans="1:68" ht="27" hidden="1" customHeight="1" x14ac:dyDescent="0.25">
      <c r="A266" s="60" t="s">
        <v>370</v>
      </c>
      <c r="B266" s="60" t="s">
        <v>371</v>
      </c>
      <c r="C266" s="34">
        <v>4301133004</v>
      </c>
      <c r="D266" s="341">
        <v>4607111039774</v>
      </c>
      <c r="E266" s="342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79</v>
      </c>
      <c r="L266" s="35" t="s">
        <v>67</v>
      </c>
      <c r="M266" s="36" t="s">
        <v>68</v>
      </c>
      <c r="N266" s="36"/>
      <c r="O266" s="35">
        <v>180</v>
      </c>
      <c r="P266" s="38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44"/>
      <c r="R266" s="344"/>
      <c r="S266" s="344"/>
      <c r="T266" s="345"/>
      <c r="U266" s="37"/>
      <c r="V266" s="37"/>
      <c r="W266" s="38" t="s">
        <v>69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372</v>
      </c>
      <c r="AG266" s="78"/>
      <c r="AJ266" s="82" t="s">
        <v>71</v>
      </c>
      <c r="AK266" s="82">
        <v>1</v>
      </c>
      <c r="BB266" s="271" t="s">
        <v>81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hidden="1" x14ac:dyDescent="0.2">
      <c r="A267" s="357"/>
      <c r="B267" s="347"/>
      <c r="C267" s="347"/>
      <c r="D267" s="347"/>
      <c r="E267" s="347"/>
      <c r="F267" s="347"/>
      <c r="G267" s="347"/>
      <c r="H267" s="347"/>
      <c r="I267" s="347"/>
      <c r="J267" s="347"/>
      <c r="K267" s="347"/>
      <c r="L267" s="347"/>
      <c r="M267" s="347"/>
      <c r="N267" s="347"/>
      <c r="O267" s="358"/>
      <c r="P267" s="338" t="s">
        <v>72</v>
      </c>
      <c r="Q267" s="339"/>
      <c r="R267" s="339"/>
      <c r="S267" s="339"/>
      <c r="T267" s="339"/>
      <c r="U267" s="339"/>
      <c r="V267" s="340"/>
      <c r="W267" s="40" t="s">
        <v>69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hidden="1" x14ac:dyDescent="0.2">
      <c r="A268" s="347"/>
      <c r="B268" s="347"/>
      <c r="C268" s="347"/>
      <c r="D268" s="347"/>
      <c r="E268" s="347"/>
      <c r="F268" s="347"/>
      <c r="G268" s="347"/>
      <c r="H268" s="347"/>
      <c r="I268" s="347"/>
      <c r="J268" s="347"/>
      <c r="K268" s="347"/>
      <c r="L268" s="347"/>
      <c r="M268" s="347"/>
      <c r="N268" s="347"/>
      <c r="O268" s="358"/>
      <c r="P268" s="338" t="s">
        <v>72</v>
      </c>
      <c r="Q268" s="339"/>
      <c r="R268" s="339"/>
      <c r="S268" s="339"/>
      <c r="T268" s="339"/>
      <c r="U268" s="339"/>
      <c r="V268" s="340"/>
      <c r="W268" s="40" t="s">
        <v>73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hidden="1" customHeight="1" x14ac:dyDescent="0.25">
      <c r="A269" s="346" t="s">
        <v>132</v>
      </c>
      <c r="B269" s="347"/>
      <c r="C269" s="347"/>
      <c r="D269" s="347"/>
      <c r="E269" s="347"/>
      <c r="F269" s="347"/>
      <c r="G269" s="347"/>
      <c r="H269" s="347"/>
      <c r="I269" s="347"/>
      <c r="J269" s="347"/>
      <c r="K269" s="347"/>
      <c r="L269" s="347"/>
      <c r="M269" s="347"/>
      <c r="N269" s="347"/>
      <c r="O269" s="347"/>
      <c r="P269" s="347"/>
      <c r="Q269" s="347"/>
      <c r="R269" s="347"/>
      <c r="S269" s="347"/>
      <c r="T269" s="347"/>
      <c r="U269" s="347"/>
      <c r="V269" s="347"/>
      <c r="W269" s="347"/>
      <c r="X269" s="347"/>
      <c r="Y269" s="347"/>
      <c r="Z269" s="347"/>
      <c r="AA269" s="63"/>
      <c r="AB269" s="63"/>
      <c r="AC269" s="63"/>
    </row>
    <row r="270" spans="1:68" ht="37.5" hidden="1" customHeight="1" x14ac:dyDescent="0.25">
      <c r="A270" s="60" t="s">
        <v>373</v>
      </c>
      <c r="B270" s="60" t="s">
        <v>374</v>
      </c>
      <c r="C270" s="34">
        <v>4301135400</v>
      </c>
      <c r="D270" s="341">
        <v>4607111039361</v>
      </c>
      <c r="E270" s="342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79</v>
      </c>
      <c r="L270" s="35" t="s">
        <v>67</v>
      </c>
      <c r="M270" s="36" t="s">
        <v>68</v>
      </c>
      <c r="N270" s="36"/>
      <c r="O270" s="35">
        <v>180</v>
      </c>
      <c r="P270" s="5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44"/>
      <c r="R270" s="344"/>
      <c r="S270" s="344"/>
      <c r="T270" s="345"/>
      <c r="U270" s="37"/>
      <c r="V270" s="37"/>
      <c r="W270" s="38" t="s">
        <v>69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372</v>
      </c>
      <c r="AG270" s="78"/>
      <c r="AJ270" s="82" t="s">
        <v>71</v>
      </c>
      <c r="AK270" s="82">
        <v>1</v>
      </c>
      <c r="BB270" s="273" t="s">
        <v>81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hidden="1" x14ac:dyDescent="0.2">
      <c r="A271" s="357"/>
      <c r="B271" s="347"/>
      <c r="C271" s="347"/>
      <c r="D271" s="347"/>
      <c r="E271" s="347"/>
      <c r="F271" s="347"/>
      <c r="G271" s="347"/>
      <c r="H271" s="347"/>
      <c r="I271" s="347"/>
      <c r="J271" s="347"/>
      <c r="K271" s="347"/>
      <c r="L271" s="347"/>
      <c r="M271" s="347"/>
      <c r="N271" s="347"/>
      <c r="O271" s="358"/>
      <c r="P271" s="338" t="s">
        <v>72</v>
      </c>
      <c r="Q271" s="339"/>
      <c r="R271" s="339"/>
      <c r="S271" s="339"/>
      <c r="T271" s="339"/>
      <c r="U271" s="339"/>
      <c r="V271" s="340"/>
      <c r="W271" s="40" t="s">
        <v>69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hidden="1" x14ac:dyDescent="0.2">
      <c r="A272" s="347"/>
      <c r="B272" s="347"/>
      <c r="C272" s="347"/>
      <c r="D272" s="347"/>
      <c r="E272" s="347"/>
      <c r="F272" s="347"/>
      <c r="G272" s="347"/>
      <c r="H272" s="347"/>
      <c r="I272" s="347"/>
      <c r="J272" s="347"/>
      <c r="K272" s="347"/>
      <c r="L272" s="347"/>
      <c r="M272" s="347"/>
      <c r="N272" s="347"/>
      <c r="O272" s="358"/>
      <c r="P272" s="338" t="s">
        <v>72</v>
      </c>
      <c r="Q272" s="339"/>
      <c r="R272" s="339"/>
      <c r="S272" s="339"/>
      <c r="T272" s="339"/>
      <c r="U272" s="339"/>
      <c r="V272" s="340"/>
      <c r="W272" s="40" t="s">
        <v>73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hidden="1" customHeight="1" x14ac:dyDescent="0.2">
      <c r="A273" s="396" t="s">
        <v>241</v>
      </c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397"/>
      <c r="O273" s="397"/>
      <c r="P273" s="397"/>
      <c r="Q273" s="397"/>
      <c r="R273" s="397"/>
      <c r="S273" s="397"/>
      <c r="T273" s="397"/>
      <c r="U273" s="397"/>
      <c r="V273" s="397"/>
      <c r="W273" s="397"/>
      <c r="X273" s="397"/>
      <c r="Y273" s="397"/>
      <c r="Z273" s="397"/>
      <c r="AA273" s="52"/>
      <c r="AB273" s="52"/>
      <c r="AC273" s="52"/>
    </row>
    <row r="274" spans="1:68" ht="16.5" hidden="1" customHeight="1" x14ac:dyDescent="0.25">
      <c r="A274" s="365" t="s">
        <v>241</v>
      </c>
      <c r="B274" s="347"/>
      <c r="C274" s="347"/>
      <c r="D274" s="347"/>
      <c r="E274" s="347"/>
      <c r="F274" s="347"/>
      <c r="G274" s="347"/>
      <c r="H274" s="347"/>
      <c r="I274" s="347"/>
      <c r="J274" s="347"/>
      <c r="K274" s="347"/>
      <c r="L274" s="347"/>
      <c r="M274" s="347"/>
      <c r="N274" s="347"/>
      <c r="O274" s="347"/>
      <c r="P274" s="347"/>
      <c r="Q274" s="347"/>
      <c r="R274" s="347"/>
      <c r="S274" s="347"/>
      <c r="T274" s="347"/>
      <c r="U274" s="347"/>
      <c r="V274" s="347"/>
      <c r="W274" s="347"/>
      <c r="X274" s="347"/>
      <c r="Y274" s="347"/>
      <c r="Z274" s="347"/>
      <c r="AA274" s="62"/>
      <c r="AB274" s="62"/>
      <c r="AC274" s="62"/>
    </row>
    <row r="275" spans="1:68" ht="14.25" hidden="1" customHeight="1" x14ac:dyDescent="0.25">
      <c r="A275" s="346" t="s">
        <v>63</v>
      </c>
      <c r="B275" s="347"/>
      <c r="C275" s="347"/>
      <c r="D275" s="347"/>
      <c r="E275" s="347"/>
      <c r="F275" s="347"/>
      <c r="G275" s="347"/>
      <c r="H275" s="347"/>
      <c r="I275" s="347"/>
      <c r="J275" s="347"/>
      <c r="K275" s="347"/>
      <c r="L275" s="347"/>
      <c r="M275" s="347"/>
      <c r="N275" s="347"/>
      <c r="O275" s="347"/>
      <c r="P275" s="347"/>
      <c r="Q275" s="347"/>
      <c r="R275" s="347"/>
      <c r="S275" s="347"/>
      <c r="T275" s="347"/>
      <c r="U275" s="347"/>
      <c r="V275" s="347"/>
      <c r="W275" s="347"/>
      <c r="X275" s="347"/>
      <c r="Y275" s="347"/>
      <c r="Z275" s="347"/>
      <c r="AA275" s="63"/>
      <c r="AB275" s="63"/>
      <c r="AC275" s="63"/>
    </row>
    <row r="276" spans="1:68" ht="27" hidden="1" customHeight="1" x14ac:dyDescent="0.25">
      <c r="A276" s="60" t="s">
        <v>375</v>
      </c>
      <c r="B276" s="60" t="s">
        <v>376</v>
      </c>
      <c r="C276" s="34">
        <v>4301071014</v>
      </c>
      <c r="D276" s="341">
        <v>4640242181264</v>
      </c>
      <c r="E276" s="342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66</v>
      </c>
      <c r="L276" s="35" t="s">
        <v>67</v>
      </c>
      <c r="M276" s="36" t="s">
        <v>68</v>
      </c>
      <c r="N276" s="36"/>
      <c r="O276" s="35">
        <v>180</v>
      </c>
      <c r="P276" s="504" t="s">
        <v>377</v>
      </c>
      <c r="Q276" s="344"/>
      <c r="R276" s="344"/>
      <c r="S276" s="344"/>
      <c r="T276" s="345"/>
      <c r="U276" s="37"/>
      <c r="V276" s="37"/>
      <c r="W276" s="38" t="s">
        <v>69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378</v>
      </c>
      <c r="AG276" s="78"/>
      <c r="AJ276" s="82" t="s">
        <v>71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hidden="1" customHeight="1" x14ac:dyDescent="0.25">
      <c r="A277" s="60" t="s">
        <v>379</v>
      </c>
      <c r="B277" s="60" t="s">
        <v>380</v>
      </c>
      <c r="C277" s="34">
        <v>4301071021</v>
      </c>
      <c r="D277" s="341">
        <v>4640242181325</v>
      </c>
      <c r="E277" s="342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33" t="s">
        <v>381</v>
      </c>
      <c r="Q277" s="344"/>
      <c r="R277" s="344"/>
      <c r="S277" s="344"/>
      <c r="T277" s="345"/>
      <c r="U277" s="37"/>
      <c r="V277" s="37"/>
      <c r="W277" s="38" t="s">
        <v>69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6" t="s">
        <v>378</v>
      </c>
      <c r="AG277" s="78"/>
      <c r="AJ277" s="82" t="s">
        <v>71</v>
      </c>
      <c r="AK277" s="82">
        <v>1</v>
      </c>
      <c r="BB277" s="277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hidden="1" customHeight="1" x14ac:dyDescent="0.25">
      <c r="A278" s="60" t="s">
        <v>382</v>
      </c>
      <c r="B278" s="60" t="s">
        <v>383</v>
      </c>
      <c r="C278" s="34">
        <v>4301070993</v>
      </c>
      <c r="D278" s="341">
        <v>4640242180670</v>
      </c>
      <c r="E278" s="342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66</v>
      </c>
      <c r="L278" s="35" t="s">
        <v>67</v>
      </c>
      <c r="M278" s="36" t="s">
        <v>68</v>
      </c>
      <c r="N278" s="36"/>
      <c r="O278" s="35">
        <v>180</v>
      </c>
      <c r="P278" s="507" t="s">
        <v>384</v>
      </c>
      <c r="Q278" s="344"/>
      <c r="R278" s="344"/>
      <c r="S278" s="344"/>
      <c r="T278" s="345"/>
      <c r="U278" s="37"/>
      <c r="V278" s="37"/>
      <c r="W278" s="38" t="s">
        <v>69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385</v>
      </c>
      <c r="AG278" s="78"/>
      <c r="AJ278" s="82" t="s">
        <v>71</v>
      </c>
      <c r="AK278" s="82">
        <v>1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hidden="1" x14ac:dyDescent="0.2">
      <c r="A279" s="357"/>
      <c r="B279" s="347"/>
      <c r="C279" s="347"/>
      <c r="D279" s="347"/>
      <c r="E279" s="347"/>
      <c r="F279" s="347"/>
      <c r="G279" s="347"/>
      <c r="H279" s="347"/>
      <c r="I279" s="347"/>
      <c r="J279" s="347"/>
      <c r="K279" s="347"/>
      <c r="L279" s="347"/>
      <c r="M279" s="347"/>
      <c r="N279" s="347"/>
      <c r="O279" s="358"/>
      <c r="P279" s="338" t="s">
        <v>72</v>
      </c>
      <c r="Q279" s="339"/>
      <c r="R279" s="339"/>
      <c r="S279" s="339"/>
      <c r="T279" s="339"/>
      <c r="U279" s="339"/>
      <c r="V279" s="340"/>
      <c r="W279" s="40" t="s">
        <v>69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hidden="1" x14ac:dyDescent="0.2">
      <c r="A280" s="347"/>
      <c r="B280" s="347"/>
      <c r="C280" s="347"/>
      <c r="D280" s="347"/>
      <c r="E280" s="347"/>
      <c r="F280" s="347"/>
      <c r="G280" s="347"/>
      <c r="H280" s="347"/>
      <c r="I280" s="347"/>
      <c r="J280" s="347"/>
      <c r="K280" s="347"/>
      <c r="L280" s="347"/>
      <c r="M280" s="347"/>
      <c r="N280" s="347"/>
      <c r="O280" s="358"/>
      <c r="P280" s="338" t="s">
        <v>72</v>
      </c>
      <c r="Q280" s="339"/>
      <c r="R280" s="339"/>
      <c r="S280" s="339"/>
      <c r="T280" s="339"/>
      <c r="U280" s="339"/>
      <c r="V280" s="340"/>
      <c r="W280" s="40" t="s">
        <v>73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hidden="1" customHeight="1" x14ac:dyDescent="0.25">
      <c r="A281" s="346" t="s">
        <v>152</v>
      </c>
      <c r="B281" s="347"/>
      <c r="C281" s="347"/>
      <c r="D281" s="347"/>
      <c r="E281" s="347"/>
      <c r="F281" s="347"/>
      <c r="G281" s="347"/>
      <c r="H281" s="347"/>
      <c r="I281" s="347"/>
      <c r="J281" s="347"/>
      <c r="K281" s="347"/>
      <c r="L281" s="347"/>
      <c r="M281" s="347"/>
      <c r="N281" s="347"/>
      <c r="O281" s="347"/>
      <c r="P281" s="347"/>
      <c r="Q281" s="347"/>
      <c r="R281" s="347"/>
      <c r="S281" s="347"/>
      <c r="T281" s="347"/>
      <c r="U281" s="347"/>
      <c r="V281" s="347"/>
      <c r="W281" s="347"/>
      <c r="X281" s="347"/>
      <c r="Y281" s="347"/>
      <c r="Z281" s="347"/>
      <c r="AA281" s="63"/>
      <c r="AB281" s="63"/>
      <c r="AC281" s="63"/>
    </row>
    <row r="282" spans="1:68" ht="27" customHeight="1" x14ac:dyDescent="0.25">
      <c r="A282" s="60" t="s">
        <v>386</v>
      </c>
      <c r="B282" s="60" t="s">
        <v>387</v>
      </c>
      <c r="C282" s="34">
        <v>4301131019</v>
      </c>
      <c r="D282" s="341">
        <v>4640242180427</v>
      </c>
      <c r="E282" s="342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143</v>
      </c>
      <c r="L282" s="35" t="s">
        <v>67</v>
      </c>
      <c r="M282" s="36" t="s">
        <v>68</v>
      </c>
      <c r="N282" s="36"/>
      <c r="O282" s="35">
        <v>180</v>
      </c>
      <c r="P282" s="55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44"/>
      <c r="R282" s="344"/>
      <c r="S282" s="344"/>
      <c r="T282" s="345"/>
      <c r="U282" s="37"/>
      <c r="V282" s="37"/>
      <c r="W282" s="38" t="s">
        <v>69</v>
      </c>
      <c r="X282" s="56">
        <v>126</v>
      </c>
      <c r="Y282" s="53">
        <f>IFERROR(IF(X282="","",X282),"")</f>
        <v>126</v>
      </c>
      <c r="Z282" s="39">
        <f>IFERROR(IF(X282="","",X282*0.00502),"")</f>
        <v>0.63251999999999997</v>
      </c>
      <c r="AA282" s="65"/>
      <c r="AB282" s="66"/>
      <c r="AC282" s="280" t="s">
        <v>388</v>
      </c>
      <c r="AG282" s="78"/>
      <c r="AJ282" s="82" t="s">
        <v>71</v>
      </c>
      <c r="AK282" s="82">
        <v>1</v>
      </c>
      <c r="BB282" s="281" t="s">
        <v>81</v>
      </c>
      <c r="BM282" s="78">
        <f>IFERROR(X282*I282,"0")</f>
        <v>241.29</v>
      </c>
      <c r="BN282" s="78">
        <f>IFERROR(Y282*I282,"0")</f>
        <v>241.29</v>
      </c>
      <c r="BO282" s="78">
        <f>IFERROR(X282/J282,"0")</f>
        <v>0.53846153846153844</v>
      </c>
      <c r="BP282" s="78">
        <f>IFERROR(Y282/J282,"0")</f>
        <v>0.53846153846153844</v>
      </c>
    </row>
    <row r="283" spans="1:68" x14ac:dyDescent="0.2">
      <c r="A283" s="357"/>
      <c r="B283" s="347"/>
      <c r="C283" s="347"/>
      <c r="D283" s="347"/>
      <c r="E283" s="347"/>
      <c r="F283" s="347"/>
      <c r="G283" s="347"/>
      <c r="H283" s="347"/>
      <c r="I283" s="347"/>
      <c r="J283" s="347"/>
      <c r="K283" s="347"/>
      <c r="L283" s="347"/>
      <c r="M283" s="347"/>
      <c r="N283" s="347"/>
      <c r="O283" s="358"/>
      <c r="P283" s="338" t="s">
        <v>72</v>
      </c>
      <c r="Q283" s="339"/>
      <c r="R283" s="339"/>
      <c r="S283" s="339"/>
      <c r="T283" s="339"/>
      <c r="U283" s="339"/>
      <c r="V283" s="340"/>
      <c r="W283" s="40" t="s">
        <v>69</v>
      </c>
      <c r="X283" s="41">
        <f>IFERROR(SUM(X282:X282),"0")</f>
        <v>126</v>
      </c>
      <c r="Y283" s="41">
        <f>IFERROR(SUM(Y282:Y282),"0")</f>
        <v>126</v>
      </c>
      <c r="Z283" s="41">
        <f>IFERROR(IF(Z282="",0,Z282),"0")</f>
        <v>0.63251999999999997</v>
      </c>
      <c r="AA283" s="64"/>
      <c r="AB283" s="64"/>
      <c r="AC283" s="64"/>
    </row>
    <row r="284" spans="1:68" x14ac:dyDescent="0.2">
      <c r="A284" s="347"/>
      <c r="B284" s="347"/>
      <c r="C284" s="347"/>
      <c r="D284" s="347"/>
      <c r="E284" s="347"/>
      <c r="F284" s="347"/>
      <c r="G284" s="347"/>
      <c r="H284" s="347"/>
      <c r="I284" s="347"/>
      <c r="J284" s="347"/>
      <c r="K284" s="347"/>
      <c r="L284" s="347"/>
      <c r="M284" s="347"/>
      <c r="N284" s="347"/>
      <c r="O284" s="358"/>
      <c r="P284" s="338" t="s">
        <v>72</v>
      </c>
      <c r="Q284" s="339"/>
      <c r="R284" s="339"/>
      <c r="S284" s="339"/>
      <c r="T284" s="339"/>
      <c r="U284" s="339"/>
      <c r="V284" s="340"/>
      <c r="W284" s="40" t="s">
        <v>73</v>
      </c>
      <c r="X284" s="41">
        <f>IFERROR(SUMPRODUCT(X282:X282*H282:H282),"0")</f>
        <v>226.8</v>
      </c>
      <c r="Y284" s="41">
        <f>IFERROR(SUMPRODUCT(Y282:Y282*H282:H282),"0")</f>
        <v>226.8</v>
      </c>
      <c r="Z284" s="40"/>
      <c r="AA284" s="64"/>
      <c r="AB284" s="64"/>
      <c r="AC284" s="64"/>
    </row>
    <row r="285" spans="1:68" ht="14.25" hidden="1" customHeight="1" x14ac:dyDescent="0.25">
      <c r="A285" s="346" t="s">
        <v>76</v>
      </c>
      <c r="B285" s="347"/>
      <c r="C285" s="347"/>
      <c r="D285" s="347"/>
      <c r="E285" s="347"/>
      <c r="F285" s="347"/>
      <c r="G285" s="347"/>
      <c r="H285" s="347"/>
      <c r="I285" s="347"/>
      <c r="J285" s="347"/>
      <c r="K285" s="347"/>
      <c r="L285" s="347"/>
      <c r="M285" s="347"/>
      <c r="N285" s="347"/>
      <c r="O285" s="347"/>
      <c r="P285" s="347"/>
      <c r="Q285" s="347"/>
      <c r="R285" s="347"/>
      <c r="S285" s="347"/>
      <c r="T285" s="347"/>
      <c r="U285" s="347"/>
      <c r="V285" s="347"/>
      <c r="W285" s="347"/>
      <c r="X285" s="347"/>
      <c r="Y285" s="347"/>
      <c r="Z285" s="347"/>
      <c r="AA285" s="63"/>
      <c r="AB285" s="63"/>
      <c r="AC285" s="63"/>
    </row>
    <row r="286" spans="1:68" ht="27" customHeight="1" x14ac:dyDescent="0.25">
      <c r="A286" s="60" t="s">
        <v>389</v>
      </c>
      <c r="B286" s="60" t="s">
        <v>390</v>
      </c>
      <c r="C286" s="34">
        <v>4301132080</v>
      </c>
      <c r="D286" s="341">
        <v>4640242180397</v>
      </c>
      <c r="E286" s="342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66</v>
      </c>
      <c r="L286" s="35" t="s">
        <v>67</v>
      </c>
      <c r="M286" s="36" t="s">
        <v>68</v>
      </c>
      <c r="N286" s="36"/>
      <c r="O286" s="35">
        <v>180</v>
      </c>
      <c r="P286" s="41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44"/>
      <c r="R286" s="344"/>
      <c r="S286" s="344"/>
      <c r="T286" s="345"/>
      <c r="U286" s="37"/>
      <c r="V286" s="37"/>
      <c r="W286" s="38" t="s">
        <v>69</v>
      </c>
      <c r="X286" s="56">
        <v>48</v>
      </c>
      <c r="Y286" s="53">
        <f>IFERROR(IF(X286="","",X286),"")</f>
        <v>48</v>
      </c>
      <c r="Z286" s="39">
        <f>IFERROR(IF(X286="","",X286*0.0155),"")</f>
        <v>0.74399999999999999</v>
      </c>
      <c r="AA286" s="65"/>
      <c r="AB286" s="66"/>
      <c r="AC286" s="282" t="s">
        <v>391</v>
      </c>
      <c r="AG286" s="78"/>
      <c r="AJ286" s="82" t="s">
        <v>71</v>
      </c>
      <c r="AK286" s="82">
        <v>1</v>
      </c>
      <c r="BB286" s="283" t="s">
        <v>81</v>
      </c>
      <c r="BM286" s="78">
        <f>IFERROR(X286*I286,"0")</f>
        <v>300.48</v>
      </c>
      <c r="BN286" s="78">
        <f>IFERROR(Y286*I286,"0")</f>
        <v>300.48</v>
      </c>
      <c r="BO286" s="78">
        <f>IFERROR(X286/J286,"0")</f>
        <v>0.5714285714285714</v>
      </c>
      <c r="BP286" s="78">
        <f>IFERROR(Y286/J286,"0")</f>
        <v>0.5714285714285714</v>
      </c>
    </row>
    <row r="287" spans="1:68" ht="27" hidden="1" customHeight="1" x14ac:dyDescent="0.25">
      <c r="A287" s="60" t="s">
        <v>392</v>
      </c>
      <c r="B287" s="60" t="s">
        <v>393</v>
      </c>
      <c r="C287" s="34">
        <v>4301132104</v>
      </c>
      <c r="D287" s="341">
        <v>4640242181219</v>
      </c>
      <c r="E287" s="342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416" t="s">
        <v>394</v>
      </c>
      <c r="Q287" s="344"/>
      <c r="R287" s="344"/>
      <c r="S287" s="344"/>
      <c r="T287" s="345"/>
      <c r="U287" s="37"/>
      <c r="V287" s="37"/>
      <c r="W287" s="38" t="s">
        <v>69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391</v>
      </c>
      <c r="AG287" s="78"/>
      <c r="AJ287" s="82" t="s">
        <v>71</v>
      </c>
      <c r="AK287" s="82">
        <v>1</v>
      </c>
      <c r="BB287" s="285" t="s">
        <v>81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57"/>
      <c r="B288" s="347"/>
      <c r="C288" s="347"/>
      <c r="D288" s="347"/>
      <c r="E288" s="347"/>
      <c r="F288" s="347"/>
      <c r="G288" s="347"/>
      <c r="H288" s="347"/>
      <c r="I288" s="347"/>
      <c r="J288" s="347"/>
      <c r="K288" s="347"/>
      <c r="L288" s="347"/>
      <c r="M288" s="347"/>
      <c r="N288" s="347"/>
      <c r="O288" s="358"/>
      <c r="P288" s="338" t="s">
        <v>72</v>
      </c>
      <c r="Q288" s="339"/>
      <c r="R288" s="339"/>
      <c r="S288" s="339"/>
      <c r="T288" s="339"/>
      <c r="U288" s="339"/>
      <c r="V288" s="340"/>
      <c r="W288" s="40" t="s">
        <v>69</v>
      </c>
      <c r="X288" s="41">
        <f>IFERROR(SUM(X286:X287),"0")</f>
        <v>48</v>
      </c>
      <c r="Y288" s="41">
        <f>IFERROR(SUM(Y286:Y287),"0")</f>
        <v>48</v>
      </c>
      <c r="Z288" s="41">
        <f>IFERROR(IF(Z286="",0,Z286),"0")+IFERROR(IF(Z287="",0,Z287),"0")</f>
        <v>0.74399999999999999</v>
      </c>
      <c r="AA288" s="64"/>
      <c r="AB288" s="64"/>
      <c r="AC288" s="64"/>
    </row>
    <row r="289" spans="1:68" x14ac:dyDescent="0.2">
      <c r="A289" s="347"/>
      <c r="B289" s="347"/>
      <c r="C289" s="347"/>
      <c r="D289" s="347"/>
      <c r="E289" s="347"/>
      <c r="F289" s="347"/>
      <c r="G289" s="347"/>
      <c r="H289" s="347"/>
      <c r="I289" s="347"/>
      <c r="J289" s="347"/>
      <c r="K289" s="347"/>
      <c r="L289" s="347"/>
      <c r="M289" s="347"/>
      <c r="N289" s="347"/>
      <c r="O289" s="358"/>
      <c r="P289" s="338" t="s">
        <v>72</v>
      </c>
      <c r="Q289" s="339"/>
      <c r="R289" s="339"/>
      <c r="S289" s="339"/>
      <c r="T289" s="339"/>
      <c r="U289" s="339"/>
      <c r="V289" s="340"/>
      <c r="W289" s="40" t="s">
        <v>73</v>
      </c>
      <c r="X289" s="41">
        <f>IFERROR(SUMPRODUCT(X286:X287*H286:H287),"0")</f>
        <v>288</v>
      </c>
      <c r="Y289" s="41">
        <f>IFERROR(SUMPRODUCT(Y286:Y287*H286:H287),"0")</f>
        <v>288</v>
      </c>
      <c r="Z289" s="40"/>
      <c r="AA289" s="64"/>
      <c r="AB289" s="64"/>
      <c r="AC289" s="64"/>
    </row>
    <row r="290" spans="1:68" ht="14.25" hidden="1" customHeight="1" x14ac:dyDescent="0.25">
      <c r="A290" s="346" t="s">
        <v>126</v>
      </c>
      <c r="B290" s="347"/>
      <c r="C290" s="347"/>
      <c r="D290" s="347"/>
      <c r="E290" s="347"/>
      <c r="F290" s="347"/>
      <c r="G290" s="347"/>
      <c r="H290" s="347"/>
      <c r="I290" s="347"/>
      <c r="J290" s="347"/>
      <c r="K290" s="347"/>
      <c r="L290" s="347"/>
      <c r="M290" s="347"/>
      <c r="N290" s="347"/>
      <c r="O290" s="347"/>
      <c r="P290" s="347"/>
      <c r="Q290" s="347"/>
      <c r="R290" s="347"/>
      <c r="S290" s="347"/>
      <c r="T290" s="347"/>
      <c r="U290" s="347"/>
      <c r="V290" s="347"/>
      <c r="W290" s="347"/>
      <c r="X290" s="347"/>
      <c r="Y290" s="347"/>
      <c r="Z290" s="347"/>
      <c r="AA290" s="63"/>
      <c r="AB290" s="63"/>
      <c r="AC290" s="63"/>
    </row>
    <row r="291" spans="1:68" ht="27" hidden="1" customHeight="1" x14ac:dyDescent="0.25">
      <c r="A291" s="60" t="s">
        <v>395</v>
      </c>
      <c r="B291" s="60" t="s">
        <v>396</v>
      </c>
      <c r="C291" s="34">
        <v>4301136028</v>
      </c>
      <c r="D291" s="341">
        <v>4640242180304</v>
      </c>
      <c r="E291" s="342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79</v>
      </c>
      <c r="L291" s="35" t="s">
        <v>67</v>
      </c>
      <c r="M291" s="36" t="s">
        <v>68</v>
      </c>
      <c r="N291" s="36"/>
      <c r="O291" s="35">
        <v>180</v>
      </c>
      <c r="P291" s="539" t="s">
        <v>397</v>
      </c>
      <c r="Q291" s="344"/>
      <c r="R291" s="344"/>
      <c r="S291" s="344"/>
      <c r="T291" s="345"/>
      <c r="U291" s="37"/>
      <c r="V291" s="37"/>
      <c r="W291" s="38" t="s">
        <v>69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/>
      <c r="AB291" s="66"/>
      <c r="AC291" s="286" t="s">
        <v>398</v>
      </c>
      <c r="AG291" s="78"/>
      <c r="AJ291" s="82" t="s">
        <v>71</v>
      </c>
      <c r="AK291" s="82">
        <v>1</v>
      </c>
      <c r="BB291" s="287" t="s">
        <v>81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399</v>
      </c>
      <c r="B292" s="60" t="s">
        <v>400</v>
      </c>
      <c r="C292" s="34">
        <v>4301136026</v>
      </c>
      <c r="D292" s="341">
        <v>4640242180236</v>
      </c>
      <c r="E292" s="342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66</v>
      </c>
      <c r="L292" s="35" t="s">
        <v>67</v>
      </c>
      <c r="M292" s="36" t="s">
        <v>68</v>
      </c>
      <c r="N292" s="36"/>
      <c r="O292" s="35">
        <v>180</v>
      </c>
      <c r="P292" s="54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44"/>
      <c r="R292" s="344"/>
      <c r="S292" s="344"/>
      <c r="T292" s="345"/>
      <c r="U292" s="37"/>
      <c r="V292" s="37"/>
      <c r="W292" s="38" t="s">
        <v>69</v>
      </c>
      <c r="X292" s="56">
        <v>132</v>
      </c>
      <c r="Y292" s="53">
        <f>IFERROR(IF(X292="","",X292),"")</f>
        <v>132</v>
      </c>
      <c r="Z292" s="39">
        <f>IFERROR(IF(X292="","",X292*0.0155),"")</f>
        <v>2.0459999999999998</v>
      </c>
      <c r="AA292" s="65"/>
      <c r="AB292" s="66"/>
      <c r="AC292" s="288" t="s">
        <v>398</v>
      </c>
      <c r="AG292" s="78"/>
      <c r="AJ292" s="82" t="s">
        <v>71</v>
      </c>
      <c r="AK292" s="82">
        <v>1</v>
      </c>
      <c r="BB292" s="289" t="s">
        <v>81</v>
      </c>
      <c r="BM292" s="78">
        <f>IFERROR(X292*I292,"0")</f>
        <v>691.0200000000001</v>
      </c>
      <c r="BN292" s="78">
        <f>IFERROR(Y292*I292,"0")</f>
        <v>691.0200000000001</v>
      </c>
      <c r="BO292" s="78">
        <f>IFERROR(X292/J292,"0")</f>
        <v>1.5714285714285714</v>
      </c>
      <c r="BP292" s="78">
        <f>IFERROR(Y292/J292,"0")</f>
        <v>1.5714285714285714</v>
      </c>
    </row>
    <row r="293" spans="1:68" ht="27" hidden="1" customHeight="1" x14ac:dyDescent="0.25">
      <c r="A293" s="60" t="s">
        <v>401</v>
      </c>
      <c r="B293" s="60" t="s">
        <v>402</v>
      </c>
      <c r="C293" s="34">
        <v>4301136029</v>
      </c>
      <c r="D293" s="341">
        <v>4640242180410</v>
      </c>
      <c r="E293" s="342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79</v>
      </c>
      <c r="L293" s="35" t="s">
        <v>67</v>
      </c>
      <c r="M293" s="36" t="s">
        <v>68</v>
      </c>
      <c r="N293" s="36"/>
      <c r="O293" s="35">
        <v>180</v>
      </c>
      <c r="P293" s="54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44"/>
      <c r="R293" s="344"/>
      <c r="S293" s="344"/>
      <c r="T293" s="345"/>
      <c r="U293" s="37"/>
      <c r="V293" s="37"/>
      <c r="W293" s="38" t="s">
        <v>69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90" t="s">
        <v>398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357"/>
      <c r="B294" s="347"/>
      <c r="C294" s="347"/>
      <c r="D294" s="347"/>
      <c r="E294" s="347"/>
      <c r="F294" s="347"/>
      <c r="G294" s="347"/>
      <c r="H294" s="347"/>
      <c r="I294" s="347"/>
      <c r="J294" s="347"/>
      <c r="K294" s="347"/>
      <c r="L294" s="347"/>
      <c r="M294" s="347"/>
      <c r="N294" s="347"/>
      <c r="O294" s="358"/>
      <c r="P294" s="338" t="s">
        <v>72</v>
      </c>
      <c r="Q294" s="339"/>
      <c r="R294" s="339"/>
      <c r="S294" s="339"/>
      <c r="T294" s="339"/>
      <c r="U294" s="339"/>
      <c r="V294" s="340"/>
      <c r="W294" s="40" t="s">
        <v>69</v>
      </c>
      <c r="X294" s="41">
        <f>IFERROR(SUM(X291:X293),"0")</f>
        <v>132</v>
      </c>
      <c r="Y294" s="41">
        <f>IFERROR(SUM(Y291:Y293),"0")</f>
        <v>132</v>
      </c>
      <c r="Z294" s="41">
        <f>IFERROR(IF(Z291="",0,Z291),"0")+IFERROR(IF(Z292="",0,Z292),"0")+IFERROR(IF(Z293="",0,Z293),"0")</f>
        <v>2.0459999999999998</v>
      </c>
      <c r="AA294" s="64"/>
      <c r="AB294" s="64"/>
      <c r="AC294" s="64"/>
    </row>
    <row r="295" spans="1:68" x14ac:dyDescent="0.2">
      <c r="A295" s="347"/>
      <c r="B295" s="347"/>
      <c r="C295" s="347"/>
      <c r="D295" s="347"/>
      <c r="E295" s="347"/>
      <c r="F295" s="347"/>
      <c r="G295" s="347"/>
      <c r="H295" s="347"/>
      <c r="I295" s="347"/>
      <c r="J295" s="347"/>
      <c r="K295" s="347"/>
      <c r="L295" s="347"/>
      <c r="M295" s="347"/>
      <c r="N295" s="347"/>
      <c r="O295" s="358"/>
      <c r="P295" s="338" t="s">
        <v>72</v>
      </c>
      <c r="Q295" s="339"/>
      <c r="R295" s="339"/>
      <c r="S295" s="339"/>
      <c r="T295" s="339"/>
      <c r="U295" s="339"/>
      <c r="V295" s="340"/>
      <c r="W295" s="40" t="s">
        <v>73</v>
      </c>
      <c r="X295" s="41">
        <f>IFERROR(SUMPRODUCT(X291:X293*H291:H293),"0")</f>
        <v>660</v>
      </c>
      <c r="Y295" s="41">
        <f>IFERROR(SUMPRODUCT(Y291:Y293*H291:H293),"0")</f>
        <v>660</v>
      </c>
      <c r="Z295" s="40"/>
      <c r="AA295" s="64"/>
      <c r="AB295" s="64"/>
      <c r="AC295" s="64"/>
    </row>
    <row r="296" spans="1:68" ht="14.25" hidden="1" customHeight="1" x14ac:dyDescent="0.25">
      <c r="A296" s="346" t="s">
        <v>132</v>
      </c>
      <c r="B296" s="347"/>
      <c r="C296" s="347"/>
      <c r="D296" s="347"/>
      <c r="E296" s="347"/>
      <c r="F296" s="347"/>
      <c r="G296" s="347"/>
      <c r="H296" s="347"/>
      <c r="I296" s="347"/>
      <c r="J296" s="347"/>
      <c r="K296" s="347"/>
      <c r="L296" s="347"/>
      <c r="M296" s="347"/>
      <c r="N296" s="347"/>
      <c r="O296" s="347"/>
      <c r="P296" s="347"/>
      <c r="Q296" s="347"/>
      <c r="R296" s="347"/>
      <c r="S296" s="347"/>
      <c r="T296" s="347"/>
      <c r="U296" s="347"/>
      <c r="V296" s="347"/>
      <c r="W296" s="347"/>
      <c r="X296" s="347"/>
      <c r="Y296" s="347"/>
      <c r="Z296" s="347"/>
      <c r="AA296" s="63"/>
      <c r="AB296" s="63"/>
      <c r="AC296" s="63"/>
    </row>
    <row r="297" spans="1:68" ht="37.5" hidden="1" customHeight="1" x14ac:dyDescent="0.25">
      <c r="A297" s="60" t="s">
        <v>403</v>
      </c>
      <c r="B297" s="60" t="s">
        <v>404</v>
      </c>
      <c r="C297" s="34">
        <v>4301135504</v>
      </c>
      <c r="D297" s="341">
        <v>4640242181554</v>
      </c>
      <c r="E297" s="342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79</v>
      </c>
      <c r="L297" s="35" t="s">
        <v>67</v>
      </c>
      <c r="M297" s="36" t="s">
        <v>68</v>
      </c>
      <c r="N297" s="36"/>
      <c r="O297" s="35">
        <v>180</v>
      </c>
      <c r="P297" s="538" t="s">
        <v>405</v>
      </c>
      <c r="Q297" s="344"/>
      <c r="R297" s="344"/>
      <c r="S297" s="344"/>
      <c r="T297" s="345"/>
      <c r="U297" s="37"/>
      <c r="V297" s="37"/>
      <c r="W297" s="38" t="s">
        <v>69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406</v>
      </c>
      <c r="AG297" s="78"/>
      <c r="AJ297" s="82" t="s">
        <v>71</v>
      </c>
      <c r="AK297" s="82">
        <v>1</v>
      </c>
      <c r="BB297" s="293" t="s">
        <v>81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407</v>
      </c>
      <c r="B298" s="60" t="s">
        <v>408</v>
      </c>
      <c r="C298" s="34">
        <v>4301135394</v>
      </c>
      <c r="D298" s="341">
        <v>4640242181561</v>
      </c>
      <c r="E298" s="342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511" t="s">
        <v>409</v>
      </c>
      <c r="Q298" s="344"/>
      <c r="R298" s="344"/>
      <c r="S298" s="344"/>
      <c r="T298" s="345"/>
      <c r="U298" s="37"/>
      <c r="V298" s="37"/>
      <c r="W298" s="38" t="s">
        <v>69</v>
      </c>
      <c r="X298" s="56">
        <v>14</v>
      </c>
      <c r="Y298" s="53">
        <f t="shared" si="24"/>
        <v>14</v>
      </c>
      <c r="Z298" s="39">
        <f>IFERROR(IF(X298="","",X298*0.00936),"")</f>
        <v>0.13103999999999999</v>
      </c>
      <c r="AA298" s="65"/>
      <c r="AB298" s="66"/>
      <c r="AC298" s="294" t="s">
        <v>410</v>
      </c>
      <c r="AG298" s="78"/>
      <c r="AJ298" s="82" t="s">
        <v>71</v>
      </c>
      <c r="AK298" s="82">
        <v>1</v>
      </c>
      <c r="BB298" s="295" t="s">
        <v>81</v>
      </c>
      <c r="BM298" s="78">
        <f t="shared" si="25"/>
        <v>54.488</v>
      </c>
      <c r="BN298" s="78">
        <f t="shared" si="26"/>
        <v>54.488</v>
      </c>
      <c r="BO298" s="78">
        <f t="shared" si="27"/>
        <v>0.1111111111111111</v>
      </c>
      <c r="BP298" s="78">
        <f t="shared" si="28"/>
        <v>0.1111111111111111</v>
      </c>
    </row>
    <row r="299" spans="1:68" ht="27" customHeight="1" x14ac:dyDescent="0.25">
      <c r="A299" s="60" t="s">
        <v>411</v>
      </c>
      <c r="B299" s="60" t="s">
        <v>412</v>
      </c>
      <c r="C299" s="34">
        <v>4301135374</v>
      </c>
      <c r="D299" s="341">
        <v>4640242181424</v>
      </c>
      <c r="E299" s="342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5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44"/>
      <c r="R299" s="344"/>
      <c r="S299" s="344"/>
      <c r="T299" s="345"/>
      <c r="U299" s="37"/>
      <c r="V299" s="37"/>
      <c r="W299" s="38" t="s">
        <v>69</v>
      </c>
      <c r="X299" s="56">
        <v>12</v>
      </c>
      <c r="Y299" s="53">
        <f t="shared" si="24"/>
        <v>12</v>
      </c>
      <c r="Z299" s="39">
        <f>IFERROR(IF(X299="","",X299*0.0155),"")</f>
        <v>0.186</v>
      </c>
      <c r="AA299" s="65"/>
      <c r="AB299" s="66"/>
      <c r="AC299" s="296" t="s">
        <v>406</v>
      </c>
      <c r="AG299" s="78"/>
      <c r="AJ299" s="82" t="s">
        <v>71</v>
      </c>
      <c r="AK299" s="82">
        <v>1</v>
      </c>
      <c r="BB299" s="297" t="s">
        <v>81</v>
      </c>
      <c r="BM299" s="78">
        <f t="shared" si="25"/>
        <v>68.820000000000007</v>
      </c>
      <c r="BN299" s="78">
        <f t="shared" si="26"/>
        <v>68.820000000000007</v>
      </c>
      <c r="BO299" s="78">
        <f t="shared" si="27"/>
        <v>0.14285714285714285</v>
      </c>
      <c r="BP299" s="78">
        <f t="shared" si="28"/>
        <v>0.14285714285714285</v>
      </c>
    </row>
    <row r="300" spans="1:68" ht="27" hidden="1" customHeight="1" x14ac:dyDescent="0.25">
      <c r="A300" s="60" t="s">
        <v>413</v>
      </c>
      <c r="B300" s="60" t="s">
        <v>414</v>
      </c>
      <c r="C300" s="34">
        <v>4301135320</v>
      </c>
      <c r="D300" s="341">
        <v>4640242181592</v>
      </c>
      <c r="E300" s="342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419" t="s">
        <v>415</v>
      </c>
      <c r="Q300" s="344"/>
      <c r="R300" s="344"/>
      <c r="S300" s="344"/>
      <c r="T300" s="345"/>
      <c r="U300" s="37"/>
      <c r="V300" s="37"/>
      <c r="W300" s="38" t="s">
        <v>69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416</v>
      </c>
      <c r="AG300" s="78"/>
      <c r="AJ300" s="82" t="s">
        <v>71</v>
      </c>
      <c r="AK300" s="82">
        <v>1</v>
      </c>
      <c r="BB300" s="299" t="s">
        <v>81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hidden="1" customHeight="1" x14ac:dyDescent="0.25">
      <c r="A301" s="60" t="s">
        <v>417</v>
      </c>
      <c r="B301" s="60" t="s">
        <v>418</v>
      </c>
      <c r="C301" s="34">
        <v>4301135552</v>
      </c>
      <c r="D301" s="341">
        <v>4640242181431</v>
      </c>
      <c r="E301" s="342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502" t="s">
        <v>419</v>
      </c>
      <c r="Q301" s="344"/>
      <c r="R301" s="344"/>
      <c r="S301" s="344"/>
      <c r="T301" s="345"/>
      <c r="U301" s="37"/>
      <c r="V301" s="37"/>
      <c r="W301" s="38" t="s">
        <v>69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420</v>
      </c>
      <c r="AG301" s="78"/>
      <c r="AJ301" s="82" t="s">
        <v>71</v>
      </c>
      <c r="AK301" s="82">
        <v>1</v>
      </c>
      <c r="BB301" s="301" t="s">
        <v>81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customHeight="1" x14ac:dyDescent="0.25">
      <c r="A302" s="60" t="s">
        <v>421</v>
      </c>
      <c r="B302" s="60" t="s">
        <v>422</v>
      </c>
      <c r="C302" s="34">
        <v>4301135405</v>
      </c>
      <c r="D302" s="341">
        <v>4640242181523</v>
      </c>
      <c r="E302" s="342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37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44"/>
      <c r="R302" s="344"/>
      <c r="S302" s="344"/>
      <c r="T302" s="345"/>
      <c r="U302" s="37"/>
      <c r="V302" s="37"/>
      <c r="W302" s="38" t="s">
        <v>69</v>
      </c>
      <c r="X302" s="56">
        <v>28</v>
      </c>
      <c r="Y302" s="53">
        <f t="shared" si="24"/>
        <v>28</v>
      </c>
      <c r="Z302" s="39">
        <f t="shared" si="29"/>
        <v>0.26207999999999998</v>
      </c>
      <c r="AA302" s="65"/>
      <c r="AB302" s="66"/>
      <c r="AC302" s="302" t="s">
        <v>410</v>
      </c>
      <c r="AG302" s="78"/>
      <c r="AJ302" s="82" t="s">
        <v>71</v>
      </c>
      <c r="AK302" s="82">
        <v>1</v>
      </c>
      <c r="BB302" s="303" t="s">
        <v>81</v>
      </c>
      <c r="BM302" s="78">
        <f t="shared" si="25"/>
        <v>89.376000000000005</v>
      </c>
      <c r="BN302" s="78">
        <f t="shared" si="26"/>
        <v>89.376000000000005</v>
      </c>
      <c r="BO302" s="78">
        <f t="shared" si="27"/>
        <v>0.22222222222222221</v>
      </c>
      <c r="BP302" s="78">
        <f t="shared" si="28"/>
        <v>0.22222222222222221</v>
      </c>
    </row>
    <row r="303" spans="1:68" ht="37.5" hidden="1" customHeight="1" x14ac:dyDescent="0.25">
      <c r="A303" s="60" t="s">
        <v>423</v>
      </c>
      <c r="B303" s="60" t="s">
        <v>424</v>
      </c>
      <c r="C303" s="34">
        <v>4301135404</v>
      </c>
      <c r="D303" s="341">
        <v>4640242181516</v>
      </c>
      <c r="E303" s="342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37" t="s">
        <v>425</v>
      </c>
      <c r="Q303" s="344"/>
      <c r="R303" s="344"/>
      <c r="S303" s="344"/>
      <c r="T303" s="345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420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hidden="1" customHeight="1" x14ac:dyDescent="0.25">
      <c r="A304" s="60" t="s">
        <v>426</v>
      </c>
      <c r="B304" s="60" t="s">
        <v>427</v>
      </c>
      <c r="C304" s="34">
        <v>4301135375</v>
      </c>
      <c r="D304" s="341">
        <v>4640242181486</v>
      </c>
      <c r="E304" s="342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5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44"/>
      <c r="R304" s="344"/>
      <c r="S304" s="344"/>
      <c r="T304" s="345"/>
      <c r="U304" s="37"/>
      <c r="V304" s="37"/>
      <c r="W304" s="38" t="s">
        <v>69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6" t="s">
        <v>406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hidden="1" customHeight="1" x14ac:dyDescent="0.25">
      <c r="A305" s="60" t="s">
        <v>428</v>
      </c>
      <c r="B305" s="60" t="s">
        <v>429</v>
      </c>
      <c r="C305" s="34">
        <v>4301135402</v>
      </c>
      <c r="D305" s="341">
        <v>4640242181493</v>
      </c>
      <c r="E305" s="342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28" t="s">
        <v>430</v>
      </c>
      <c r="Q305" s="344"/>
      <c r="R305" s="344"/>
      <c r="S305" s="344"/>
      <c r="T305" s="345"/>
      <c r="U305" s="37"/>
      <c r="V305" s="37"/>
      <c r="W305" s="38" t="s">
        <v>69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406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hidden="1" customHeight="1" x14ac:dyDescent="0.25">
      <c r="A306" s="60" t="s">
        <v>431</v>
      </c>
      <c r="B306" s="60" t="s">
        <v>432</v>
      </c>
      <c r="C306" s="34">
        <v>4301135403</v>
      </c>
      <c r="D306" s="341">
        <v>4640242181509</v>
      </c>
      <c r="E306" s="342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3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44"/>
      <c r="R306" s="344"/>
      <c r="S306" s="344"/>
      <c r="T306" s="345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406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hidden="1" customHeight="1" x14ac:dyDescent="0.25">
      <c r="A307" s="60" t="s">
        <v>433</v>
      </c>
      <c r="B307" s="60" t="s">
        <v>434</v>
      </c>
      <c r="C307" s="34">
        <v>4301135304</v>
      </c>
      <c r="D307" s="341">
        <v>4640242181240</v>
      </c>
      <c r="E307" s="342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49" t="s">
        <v>435</v>
      </c>
      <c r="Q307" s="344"/>
      <c r="R307" s="344"/>
      <c r="S307" s="344"/>
      <c r="T307" s="345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406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hidden="1" customHeight="1" x14ac:dyDescent="0.25">
      <c r="A308" s="60" t="s">
        <v>436</v>
      </c>
      <c r="B308" s="60" t="s">
        <v>437</v>
      </c>
      <c r="C308" s="34">
        <v>4301135310</v>
      </c>
      <c r="D308" s="341">
        <v>4640242181318</v>
      </c>
      <c r="E308" s="342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552" t="s">
        <v>438</v>
      </c>
      <c r="Q308" s="344"/>
      <c r="R308" s="344"/>
      <c r="S308" s="344"/>
      <c r="T308" s="345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410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hidden="1" customHeight="1" x14ac:dyDescent="0.25">
      <c r="A309" s="60" t="s">
        <v>439</v>
      </c>
      <c r="B309" s="60" t="s">
        <v>440</v>
      </c>
      <c r="C309" s="34">
        <v>4301135306</v>
      </c>
      <c r="D309" s="341">
        <v>4640242181387</v>
      </c>
      <c r="E309" s="342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143</v>
      </c>
      <c r="L309" s="35" t="s">
        <v>67</v>
      </c>
      <c r="M309" s="36" t="s">
        <v>68</v>
      </c>
      <c r="N309" s="36"/>
      <c r="O309" s="35">
        <v>180</v>
      </c>
      <c r="P309" s="445" t="s">
        <v>441</v>
      </c>
      <c r="Q309" s="344"/>
      <c r="R309" s="344"/>
      <c r="S309" s="344"/>
      <c r="T309" s="345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406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hidden="1" customHeight="1" x14ac:dyDescent="0.25">
      <c r="A310" s="60" t="s">
        <v>442</v>
      </c>
      <c r="B310" s="60" t="s">
        <v>443</v>
      </c>
      <c r="C310" s="34">
        <v>4301135305</v>
      </c>
      <c r="D310" s="341">
        <v>4640242181394</v>
      </c>
      <c r="E310" s="342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143</v>
      </c>
      <c r="L310" s="35" t="s">
        <v>67</v>
      </c>
      <c r="M310" s="36" t="s">
        <v>68</v>
      </c>
      <c r="N310" s="36"/>
      <c r="O310" s="35">
        <v>180</v>
      </c>
      <c r="P310" s="439" t="s">
        <v>444</v>
      </c>
      <c r="Q310" s="344"/>
      <c r="R310" s="344"/>
      <c r="S310" s="344"/>
      <c r="T310" s="345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406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hidden="1" customHeight="1" x14ac:dyDescent="0.25">
      <c r="A311" s="60" t="s">
        <v>445</v>
      </c>
      <c r="B311" s="60" t="s">
        <v>446</v>
      </c>
      <c r="C311" s="34">
        <v>4301135309</v>
      </c>
      <c r="D311" s="341">
        <v>4640242181332</v>
      </c>
      <c r="E311" s="342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143</v>
      </c>
      <c r="L311" s="35" t="s">
        <v>67</v>
      </c>
      <c r="M311" s="36" t="s">
        <v>68</v>
      </c>
      <c r="N311" s="36"/>
      <c r="O311" s="35">
        <v>180</v>
      </c>
      <c r="P311" s="449" t="s">
        <v>447</v>
      </c>
      <c r="Q311" s="344"/>
      <c r="R311" s="344"/>
      <c r="S311" s="344"/>
      <c r="T311" s="345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406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hidden="1" customHeight="1" x14ac:dyDescent="0.25">
      <c r="A312" s="60" t="s">
        <v>448</v>
      </c>
      <c r="B312" s="60" t="s">
        <v>449</v>
      </c>
      <c r="C312" s="34">
        <v>4301135308</v>
      </c>
      <c r="D312" s="341">
        <v>4640242181349</v>
      </c>
      <c r="E312" s="342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143</v>
      </c>
      <c r="L312" s="35" t="s">
        <v>67</v>
      </c>
      <c r="M312" s="36" t="s">
        <v>68</v>
      </c>
      <c r="N312" s="36"/>
      <c r="O312" s="35">
        <v>180</v>
      </c>
      <c r="P312" s="431" t="s">
        <v>450</v>
      </c>
      <c r="Q312" s="344"/>
      <c r="R312" s="344"/>
      <c r="S312" s="344"/>
      <c r="T312" s="345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406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hidden="1" customHeight="1" x14ac:dyDescent="0.25">
      <c r="A313" s="60" t="s">
        <v>451</v>
      </c>
      <c r="B313" s="60" t="s">
        <v>452</v>
      </c>
      <c r="C313" s="34">
        <v>4301135307</v>
      </c>
      <c r="D313" s="341">
        <v>4640242181370</v>
      </c>
      <c r="E313" s="342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143</v>
      </c>
      <c r="L313" s="35" t="s">
        <v>67</v>
      </c>
      <c r="M313" s="36" t="s">
        <v>68</v>
      </c>
      <c r="N313" s="36"/>
      <c r="O313" s="35">
        <v>180</v>
      </c>
      <c r="P313" s="547" t="s">
        <v>453</v>
      </c>
      <c r="Q313" s="344"/>
      <c r="R313" s="344"/>
      <c r="S313" s="344"/>
      <c r="T313" s="345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454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455</v>
      </c>
      <c r="B314" s="60" t="s">
        <v>456</v>
      </c>
      <c r="C314" s="34">
        <v>4301135318</v>
      </c>
      <c r="D314" s="341">
        <v>4607111037480</v>
      </c>
      <c r="E314" s="342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66</v>
      </c>
      <c r="L314" s="35" t="s">
        <v>67</v>
      </c>
      <c r="M314" s="36" t="s">
        <v>68</v>
      </c>
      <c r="N314" s="36"/>
      <c r="O314" s="35">
        <v>180</v>
      </c>
      <c r="P314" s="478" t="s">
        <v>457</v>
      </c>
      <c r="Q314" s="344"/>
      <c r="R314" s="344"/>
      <c r="S314" s="344"/>
      <c r="T314" s="345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458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459</v>
      </c>
      <c r="B315" s="60" t="s">
        <v>460</v>
      </c>
      <c r="C315" s="34">
        <v>4301135319</v>
      </c>
      <c r="D315" s="341">
        <v>4607111037473</v>
      </c>
      <c r="E315" s="342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66</v>
      </c>
      <c r="L315" s="35" t="s">
        <v>67</v>
      </c>
      <c r="M315" s="36" t="s">
        <v>68</v>
      </c>
      <c r="N315" s="36"/>
      <c r="O315" s="35">
        <v>180</v>
      </c>
      <c r="P315" s="377" t="s">
        <v>461</v>
      </c>
      <c r="Q315" s="344"/>
      <c r="R315" s="344"/>
      <c r="S315" s="344"/>
      <c r="T315" s="345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462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463</v>
      </c>
      <c r="B316" s="60" t="s">
        <v>464</v>
      </c>
      <c r="C316" s="34">
        <v>4301135198</v>
      </c>
      <c r="D316" s="341">
        <v>4640242180663</v>
      </c>
      <c r="E316" s="342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66</v>
      </c>
      <c r="L316" s="35" t="s">
        <v>67</v>
      </c>
      <c r="M316" s="36" t="s">
        <v>68</v>
      </c>
      <c r="N316" s="36"/>
      <c r="O316" s="35">
        <v>180</v>
      </c>
      <c r="P316" s="370" t="s">
        <v>465</v>
      </c>
      <c r="Q316" s="344"/>
      <c r="R316" s="344"/>
      <c r="S316" s="344"/>
      <c r="T316" s="345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466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hidden="1" customHeight="1" x14ac:dyDescent="0.25">
      <c r="A317" s="60" t="s">
        <v>467</v>
      </c>
      <c r="B317" s="60" t="s">
        <v>468</v>
      </c>
      <c r="C317" s="34">
        <v>4301135723</v>
      </c>
      <c r="D317" s="341">
        <v>4640242181783</v>
      </c>
      <c r="E317" s="342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79</v>
      </c>
      <c r="L317" s="35" t="s">
        <v>67</v>
      </c>
      <c r="M317" s="36" t="s">
        <v>68</v>
      </c>
      <c r="N317" s="36"/>
      <c r="O317" s="35">
        <v>180</v>
      </c>
      <c r="P317" s="528" t="s">
        <v>469</v>
      </c>
      <c r="Q317" s="344"/>
      <c r="R317" s="344"/>
      <c r="S317" s="344"/>
      <c r="T317" s="345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470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57"/>
      <c r="B318" s="347"/>
      <c r="C318" s="347"/>
      <c r="D318" s="347"/>
      <c r="E318" s="347"/>
      <c r="F318" s="347"/>
      <c r="G318" s="347"/>
      <c r="H318" s="347"/>
      <c r="I318" s="347"/>
      <c r="J318" s="347"/>
      <c r="K318" s="347"/>
      <c r="L318" s="347"/>
      <c r="M318" s="347"/>
      <c r="N318" s="347"/>
      <c r="O318" s="358"/>
      <c r="P318" s="338" t="s">
        <v>72</v>
      </c>
      <c r="Q318" s="339"/>
      <c r="R318" s="339"/>
      <c r="S318" s="339"/>
      <c r="T318" s="339"/>
      <c r="U318" s="339"/>
      <c r="V318" s="340"/>
      <c r="W318" s="40" t="s">
        <v>69</v>
      </c>
      <c r="X318" s="41">
        <f>IFERROR(SUM(X297:X317),"0")</f>
        <v>54</v>
      </c>
      <c r="Y318" s="41">
        <f>IFERROR(SUM(Y297:Y317),"0")</f>
        <v>54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0.57911999999999997</v>
      </c>
      <c r="AA318" s="64"/>
      <c r="AB318" s="64"/>
      <c r="AC318" s="64"/>
    </row>
    <row r="319" spans="1:68" x14ac:dyDescent="0.2">
      <c r="A319" s="347"/>
      <c r="B319" s="347"/>
      <c r="C319" s="347"/>
      <c r="D319" s="347"/>
      <c r="E319" s="347"/>
      <c r="F319" s="347"/>
      <c r="G319" s="347"/>
      <c r="H319" s="347"/>
      <c r="I319" s="347"/>
      <c r="J319" s="347"/>
      <c r="K319" s="347"/>
      <c r="L319" s="347"/>
      <c r="M319" s="347"/>
      <c r="N319" s="347"/>
      <c r="O319" s="358"/>
      <c r="P319" s="338" t="s">
        <v>72</v>
      </c>
      <c r="Q319" s="339"/>
      <c r="R319" s="339"/>
      <c r="S319" s="339"/>
      <c r="T319" s="339"/>
      <c r="U319" s="339"/>
      <c r="V319" s="340"/>
      <c r="W319" s="40" t="s">
        <v>73</v>
      </c>
      <c r="X319" s="41">
        <f>IFERROR(SUMPRODUCT(X297:X317*H297:H317),"0")</f>
        <v>201.8</v>
      </c>
      <c r="Y319" s="41">
        <f>IFERROR(SUMPRODUCT(Y297:Y317*H297:H317),"0")</f>
        <v>201.8</v>
      </c>
      <c r="Z319" s="40"/>
      <c r="AA319" s="64"/>
      <c r="AB319" s="64"/>
      <c r="AC319" s="64"/>
    </row>
    <row r="320" spans="1:68" ht="16.5" hidden="1" customHeight="1" x14ac:dyDescent="0.25">
      <c r="A320" s="365" t="s">
        <v>471</v>
      </c>
      <c r="B320" s="347"/>
      <c r="C320" s="347"/>
      <c r="D320" s="347"/>
      <c r="E320" s="347"/>
      <c r="F320" s="347"/>
      <c r="G320" s="347"/>
      <c r="H320" s="347"/>
      <c r="I320" s="347"/>
      <c r="J320" s="347"/>
      <c r="K320" s="347"/>
      <c r="L320" s="347"/>
      <c r="M320" s="347"/>
      <c r="N320" s="347"/>
      <c r="O320" s="347"/>
      <c r="P320" s="347"/>
      <c r="Q320" s="347"/>
      <c r="R320" s="347"/>
      <c r="S320" s="347"/>
      <c r="T320" s="347"/>
      <c r="U320" s="347"/>
      <c r="V320" s="347"/>
      <c r="W320" s="347"/>
      <c r="X320" s="347"/>
      <c r="Y320" s="347"/>
      <c r="Z320" s="347"/>
      <c r="AA320" s="62"/>
      <c r="AB320" s="62"/>
      <c r="AC320" s="62"/>
    </row>
    <row r="321" spans="1:68" ht="14.25" hidden="1" customHeight="1" x14ac:dyDescent="0.25">
      <c r="A321" s="346" t="s">
        <v>132</v>
      </c>
      <c r="B321" s="347"/>
      <c r="C321" s="347"/>
      <c r="D321" s="347"/>
      <c r="E321" s="347"/>
      <c r="F321" s="347"/>
      <c r="G321" s="347"/>
      <c r="H321" s="347"/>
      <c r="I321" s="347"/>
      <c r="J321" s="347"/>
      <c r="K321" s="347"/>
      <c r="L321" s="347"/>
      <c r="M321" s="347"/>
      <c r="N321" s="347"/>
      <c r="O321" s="347"/>
      <c r="P321" s="347"/>
      <c r="Q321" s="347"/>
      <c r="R321" s="347"/>
      <c r="S321" s="347"/>
      <c r="T321" s="347"/>
      <c r="U321" s="347"/>
      <c r="V321" s="347"/>
      <c r="W321" s="347"/>
      <c r="X321" s="347"/>
      <c r="Y321" s="347"/>
      <c r="Z321" s="347"/>
      <c r="AA321" s="63"/>
      <c r="AB321" s="63"/>
      <c r="AC321" s="63"/>
    </row>
    <row r="322" spans="1:68" ht="27" hidden="1" customHeight="1" x14ac:dyDescent="0.25">
      <c r="A322" s="60" t="s">
        <v>472</v>
      </c>
      <c r="B322" s="60" t="s">
        <v>473</v>
      </c>
      <c r="C322" s="34">
        <v>4301135268</v>
      </c>
      <c r="D322" s="341">
        <v>4640242181134</v>
      </c>
      <c r="E322" s="342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66</v>
      </c>
      <c r="L322" s="35" t="s">
        <v>67</v>
      </c>
      <c r="M322" s="36" t="s">
        <v>68</v>
      </c>
      <c r="N322" s="36"/>
      <c r="O322" s="35">
        <v>180</v>
      </c>
      <c r="P322" s="429" t="s">
        <v>474</v>
      </c>
      <c r="Q322" s="344"/>
      <c r="R322" s="344"/>
      <c r="S322" s="344"/>
      <c r="T322" s="345"/>
      <c r="U322" s="37"/>
      <c r="V322" s="37"/>
      <c r="W322" s="38" t="s">
        <v>69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475</v>
      </c>
      <c r="AG322" s="78"/>
      <c r="AJ322" s="82" t="s">
        <v>71</v>
      </c>
      <c r="AK322" s="82">
        <v>1</v>
      </c>
      <c r="BB322" s="335" t="s">
        <v>81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hidden="1" x14ac:dyDescent="0.2">
      <c r="A323" s="357"/>
      <c r="B323" s="347"/>
      <c r="C323" s="347"/>
      <c r="D323" s="347"/>
      <c r="E323" s="347"/>
      <c r="F323" s="347"/>
      <c r="G323" s="347"/>
      <c r="H323" s="347"/>
      <c r="I323" s="347"/>
      <c r="J323" s="347"/>
      <c r="K323" s="347"/>
      <c r="L323" s="347"/>
      <c r="M323" s="347"/>
      <c r="N323" s="347"/>
      <c r="O323" s="358"/>
      <c r="P323" s="338" t="s">
        <v>72</v>
      </c>
      <c r="Q323" s="339"/>
      <c r="R323" s="339"/>
      <c r="S323" s="339"/>
      <c r="T323" s="339"/>
      <c r="U323" s="339"/>
      <c r="V323" s="340"/>
      <c r="W323" s="40" t="s">
        <v>69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hidden="1" x14ac:dyDescent="0.2">
      <c r="A324" s="347"/>
      <c r="B324" s="347"/>
      <c r="C324" s="347"/>
      <c r="D324" s="347"/>
      <c r="E324" s="347"/>
      <c r="F324" s="347"/>
      <c r="G324" s="347"/>
      <c r="H324" s="347"/>
      <c r="I324" s="347"/>
      <c r="J324" s="347"/>
      <c r="K324" s="347"/>
      <c r="L324" s="347"/>
      <c r="M324" s="347"/>
      <c r="N324" s="347"/>
      <c r="O324" s="358"/>
      <c r="P324" s="338" t="s">
        <v>72</v>
      </c>
      <c r="Q324" s="339"/>
      <c r="R324" s="339"/>
      <c r="S324" s="339"/>
      <c r="T324" s="339"/>
      <c r="U324" s="339"/>
      <c r="V324" s="340"/>
      <c r="W324" s="40" t="s">
        <v>73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527"/>
      <c r="B325" s="347"/>
      <c r="C325" s="347"/>
      <c r="D325" s="347"/>
      <c r="E325" s="347"/>
      <c r="F325" s="347"/>
      <c r="G325" s="347"/>
      <c r="H325" s="347"/>
      <c r="I325" s="347"/>
      <c r="J325" s="347"/>
      <c r="K325" s="347"/>
      <c r="L325" s="347"/>
      <c r="M325" s="347"/>
      <c r="N325" s="347"/>
      <c r="O325" s="447"/>
      <c r="P325" s="426" t="s">
        <v>476</v>
      </c>
      <c r="Q325" s="393"/>
      <c r="R325" s="393"/>
      <c r="S325" s="393"/>
      <c r="T325" s="393"/>
      <c r="U325" s="393"/>
      <c r="V325" s="394"/>
      <c r="W325" s="40" t="s">
        <v>73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4609.76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4609.76</v>
      </c>
      <c r="Z325" s="40"/>
      <c r="AA325" s="64"/>
      <c r="AB325" s="64"/>
      <c r="AC325" s="64"/>
    </row>
    <row r="326" spans="1:68" x14ac:dyDescent="0.2">
      <c r="A326" s="347"/>
      <c r="B326" s="347"/>
      <c r="C326" s="347"/>
      <c r="D326" s="347"/>
      <c r="E326" s="347"/>
      <c r="F326" s="347"/>
      <c r="G326" s="347"/>
      <c r="H326" s="347"/>
      <c r="I326" s="347"/>
      <c r="J326" s="347"/>
      <c r="K326" s="347"/>
      <c r="L326" s="347"/>
      <c r="M326" s="347"/>
      <c r="N326" s="347"/>
      <c r="O326" s="447"/>
      <c r="P326" s="426" t="s">
        <v>477</v>
      </c>
      <c r="Q326" s="393"/>
      <c r="R326" s="393"/>
      <c r="S326" s="393"/>
      <c r="T326" s="393"/>
      <c r="U326" s="393"/>
      <c r="V326" s="394"/>
      <c r="W326" s="40" t="s">
        <v>73</v>
      </c>
      <c r="X326" s="41">
        <f>IFERROR(SUM(BM22:BM322),"0")</f>
        <v>4944.8024000000005</v>
      </c>
      <c r="Y326" s="41">
        <f>IFERROR(SUM(BN22:BN322),"0")</f>
        <v>4944.8024000000005</v>
      </c>
      <c r="Z326" s="40"/>
      <c r="AA326" s="64"/>
      <c r="AB326" s="64"/>
      <c r="AC326" s="64"/>
    </row>
    <row r="327" spans="1:68" x14ac:dyDescent="0.2">
      <c r="A327" s="347"/>
      <c r="B327" s="347"/>
      <c r="C327" s="347"/>
      <c r="D327" s="347"/>
      <c r="E327" s="347"/>
      <c r="F327" s="347"/>
      <c r="G327" s="347"/>
      <c r="H327" s="347"/>
      <c r="I327" s="347"/>
      <c r="J327" s="347"/>
      <c r="K327" s="347"/>
      <c r="L327" s="347"/>
      <c r="M327" s="347"/>
      <c r="N327" s="347"/>
      <c r="O327" s="447"/>
      <c r="P327" s="426" t="s">
        <v>478</v>
      </c>
      <c r="Q327" s="393"/>
      <c r="R327" s="393"/>
      <c r="S327" s="393"/>
      <c r="T327" s="393"/>
      <c r="U327" s="393"/>
      <c r="V327" s="394"/>
      <c r="W327" s="40" t="s">
        <v>479</v>
      </c>
      <c r="X327" s="42">
        <f>ROUNDUP(SUM(BO22:BO322),0)</f>
        <v>12</v>
      </c>
      <c r="Y327" s="42">
        <f>ROUNDUP(SUM(BP22:BP322),0)</f>
        <v>12</v>
      </c>
      <c r="Z327" s="40"/>
      <c r="AA327" s="64"/>
      <c r="AB327" s="64"/>
      <c r="AC327" s="64"/>
    </row>
    <row r="328" spans="1:68" x14ac:dyDescent="0.2">
      <c r="A328" s="347"/>
      <c r="B328" s="347"/>
      <c r="C328" s="347"/>
      <c r="D328" s="347"/>
      <c r="E328" s="347"/>
      <c r="F328" s="347"/>
      <c r="G328" s="347"/>
      <c r="H328" s="347"/>
      <c r="I328" s="347"/>
      <c r="J328" s="347"/>
      <c r="K328" s="347"/>
      <c r="L328" s="347"/>
      <c r="M328" s="347"/>
      <c r="N328" s="347"/>
      <c r="O328" s="447"/>
      <c r="P328" s="426" t="s">
        <v>480</v>
      </c>
      <c r="Q328" s="393"/>
      <c r="R328" s="393"/>
      <c r="S328" s="393"/>
      <c r="T328" s="393"/>
      <c r="U328" s="393"/>
      <c r="V328" s="394"/>
      <c r="W328" s="40" t="s">
        <v>73</v>
      </c>
      <c r="X328" s="41">
        <f>GrossWeightTotal+PalletQtyTotal*25</f>
        <v>5244.8024000000005</v>
      </c>
      <c r="Y328" s="41">
        <f>GrossWeightTotalR+PalletQtyTotalR*25</f>
        <v>5244.8024000000005</v>
      </c>
      <c r="Z328" s="40"/>
      <c r="AA328" s="64"/>
      <c r="AB328" s="64"/>
      <c r="AC328" s="64"/>
    </row>
    <row r="329" spans="1:68" x14ac:dyDescent="0.2">
      <c r="A329" s="347"/>
      <c r="B329" s="347"/>
      <c r="C329" s="347"/>
      <c r="D329" s="347"/>
      <c r="E329" s="347"/>
      <c r="F329" s="347"/>
      <c r="G329" s="347"/>
      <c r="H329" s="347"/>
      <c r="I329" s="347"/>
      <c r="J329" s="347"/>
      <c r="K329" s="347"/>
      <c r="L329" s="347"/>
      <c r="M329" s="347"/>
      <c r="N329" s="347"/>
      <c r="O329" s="447"/>
      <c r="P329" s="426" t="s">
        <v>481</v>
      </c>
      <c r="Q329" s="393"/>
      <c r="R329" s="393"/>
      <c r="S329" s="393"/>
      <c r="T329" s="393"/>
      <c r="U329" s="393"/>
      <c r="V329" s="394"/>
      <c r="W329" s="40" t="s">
        <v>479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1092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1092</v>
      </c>
      <c r="Z329" s="40"/>
      <c r="AA329" s="64"/>
      <c r="AB329" s="64"/>
      <c r="AC329" s="64"/>
    </row>
    <row r="330" spans="1:68" ht="14.25" hidden="1" customHeight="1" x14ac:dyDescent="0.2">
      <c r="A330" s="347"/>
      <c r="B330" s="347"/>
      <c r="C330" s="347"/>
      <c r="D330" s="347"/>
      <c r="E330" s="347"/>
      <c r="F330" s="347"/>
      <c r="G330" s="347"/>
      <c r="H330" s="347"/>
      <c r="I330" s="347"/>
      <c r="J330" s="347"/>
      <c r="K330" s="347"/>
      <c r="L330" s="347"/>
      <c r="M330" s="347"/>
      <c r="N330" s="347"/>
      <c r="O330" s="447"/>
      <c r="P330" s="426" t="s">
        <v>482</v>
      </c>
      <c r="Q330" s="393"/>
      <c r="R330" s="393"/>
      <c r="S330" s="393"/>
      <c r="T330" s="393"/>
      <c r="U330" s="393"/>
      <c r="V330" s="394"/>
      <c r="W330" s="43" t="s">
        <v>483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14.032139999999997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484</v>
      </c>
      <c r="B332" s="83" t="s">
        <v>62</v>
      </c>
      <c r="C332" s="404" t="s">
        <v>74</v>
      </c>
      <c r="D332" s="427"/>
      <c r="E332" s="427"/>
      <c r="F332" s="427"/>
      <c r="G332" s="427"/>
      <c r="H332" s="427"/>
      <c r="I332" s="427"/>
      <c r="J332" s="427"/>
      <c r="K332" s="427"/>
      <c r="L332" s="427"/>
      <c r="M332" s="427"/>
      <c r="N332" s="427"/>
      <c r="O332" s="427"/>
      <c r="P332" s="427"/>
      <c r="Q332" s="427"/>
      <c r="R332" s="427"/>
      <c r="S332" s="427"/>
      <c r="T332" s="421"/>
      <c r="U332" s="404" t="s">
        <v>240</v>
      </c>
      <c r="V332" s="421"/>
      <c r="W332" s="83" t="s">
        <v>266</v>
      </c>
      <c r="X332" s="404" t="s">
        <v>285</v>
      </c>
      <c r="Y332" s="427"/>
      <c r="Z332" s="427"/>
      <c r="AA332" s="427"/>
      <c r="AB332" s="427"/>
      <c r="AC332" s="427"/>
      <c r="AD332" s="421"/>
      <c r="AE332" s="83" t="s">
        <v>355</v>
      </c>
      <c r="AF332" s="83" t="s">
        <v>360</v>
      </c>
      <c r="AG332" s="83" t="s">
        <v>367</v>
      </c>
      <c r="AH332" s="404" t="s">
        <v>241</v>
      </c>
      <c r="AI332" s="421"/>
    </row>
    <row r="333" spans="1:68" ht="14.25" customHeight="1" thickTop="1" x14ac:dyDescent="0.2">
      <c r="A333" s="532" t="s">
        <v>485</v>
      </c>
      <c r="B333" s="404" t="s">
        <v>62</v>
      </c>
      <c r="C333" s="404" t="s">
        <v>75</v>
      </c>
      <c r="D333" s="404" t="s">
        <v>86</v>
      </c>
      <c r="E333" s="404" t="s">
        <v>96</v>
      </c>
      <c r="F333" s="404" t="s">
        <v>115</v>
      </c>
      <c r="G333" s="404" t="s">
        <v>140</v>
      </c>
      <c r="H333" s="404" t="s">
        <v>147</v>
      </c>
      <c r="I333" s="404" t="s">
        <v>151</v>
      </c>
      <c r="J333" s="404" t="s">
        <v>159</v>
      </c>
      <c r="K333" s="404" t="s">
        <v>176</v>
      </c>
      <c r="L333" s="404" t="s">
        <v>185</v>
      </c>
      <c r="M333" s="404" t="s">
        <v>202</v>
      </c>
      <c r="N333" s="1"/>
      <c r="O333" s="404" t="s">
        <v>208</v>
      </c>
      <c r="P333" s="404" t="s">
        <v>215</v>
      </c>
      <c r="Q333" s="404" t="s">
        <v>221</v>
      </c>
      <c r="R333" s="404" t="s">
        <v>225</v>
      </c>
      <c r="S333" s="404" t="s">
        <v>228</v>
      </c>
      <c r="T333" s="404" t="s">
        <v>236</v>
      </c>
      <c r="U333" s="404" t="s">
        <v>241</v>
      </c>
      <c r="V333" s="404" t="s">
        <v>245</v>
      </c>
      <c r="W333" s="404" t="s">
        <v>267</v>
      </c>
      <c r="X333" s="404" t="s">
        <v>286</v>
      </c>
      <c r="Y333" s="404" t="s">
        <v>298</v>
      </c>
      <c r="Z333" s="404" t="s">
        <v>308</v>
      </c>
      <c r="AA333" s="404" t="s">
        <v>323</v>
      </c>
      <c r="AB333" s="404" t="s">
        <v>334</v>
      </c>
      <c r="AC333" s="404" t="s">
        <v>345</v>
      </c>
      <c r="AD333" s="404" t="s">
        <v>349</v>
      </c>
      <c r="AE333" s="404" t="s">
        <v>356</v>
      </c>
      <c r="AF333" s="404" t="s">
        <v>361</v>
      </c>
      <c r="AG333" s="404" t="s">
        <v>368</v>
      </c>
      <c r="AH333" s="404" t="s">
        <v>241</v>
      </c>
      <c r="AI333" s="404" t="s">
        <v>471</v>
      </c>
    </row>
    <row r="334" spans="1:68" ht="13.5" customHeight="1" thickBot="1" x14ac:dyDescent="0.25">
      <c r="A334" s="533"/>
      <c r="B334" s="405"/>
      <c r="C334" s="405"/>
      <c r="D334" s="405"/>
      <c r="E334" s="405"/>
      <c r="F334" s="405"/>
      <c r="G334" s="405"/>
      <c r="H334" s="405"/>
      <c r="I334" s="405"/>
      <c r="J334" s="405"/>
      <c r="K334" s="405"/>
      <c r="L334" s="405"/>
      <c r="M334" s="405"/>
      <c r="N334" s="1"/>
      <c r="O334" s="405"/>
      <c r="P334" s="405"/>
      <c r="Q334" s="405"/>
      <c r="R334" s="405"/>
      <c r="S334" s="405"/>
      <c r="T334" s="405"/>
      <c r="U334" s="405"/>
      <c r="V334" s="405"/>
      <c r="W334" s="405"/>
      <c r="X334" s="405"/>
      <c r="Y334" s="405"/>
      <c r="Z334" s="405"/>
      <c r="AA334" s="405"/>
      <c r="AB334" s="405"/>
      <c r="AC334" s="405"/>
      <c r="AD334" s="405"/>
      <c r="AE334" s="405"/>
      <c r="AF334" s="405"/>
      <c r="AG334" s="405"/>
      <c r="AH334" s="405"/>
      <c r="AI334" s="405"/>
    </row>
    <row r="335" spans="1:68" ht="18" customHeight="1" thickTop="1" thickBot="1" x14ac:dyDescent="0.25">
      <c r="A335" s="44" t="s">
        <v>486</v>
      </c>
      <c r="B335" s="50">
        <f>IFERROR(X22*H22,"0")</f>
        <v>0</v>
      </c>
      <c r="C335" s="50">
        <f>IFERROR(X28*H28,"0")+IFERROR(X29*H29,"0")+IFERROR(X30*H30,"0")</f>
        <v>63</v>
      </c>
      <c r="D335" s="50">
        <f>IFERROR(X35*H35,"0")+IFERROR(X36*H36,"0")+IFERROR(X37*H37,"0")</f>
        <v>67.199999999999989</v>
      </c>
      <c r="E335" s="50">
        <f>IFERROR(X42*H42,"0")+IFERROR(X43*H43,"0")+IFERROR(X44*H44,"0")+IFERROR(X45*H45,"0")+IFERROR(X46*H46,"0")+IFERROR(X47*H47,"0")+IFERROR(X48*H48,"0")+IFERROR(X49*H49,"0")</f>
        <v>160.80000000000001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660</v>
      </c>
      <c r="H335" s="50">
        <f>IFERROR(X84*H84,"0")</f>
        <v>0</v>
      </c>
      <c r="I335" s="50">
        <f>IFERROR(X89*H89,"0")+IFERROR(X90*H90,"0")</f>
        <v>0</v>
      </c>
      <c r="J335" s="50">
        <f>IFERROR(X95*H95,"0")+IFERROR(X96*H96,"0")+IFERROR(X97*H97,"0")+IFERROR(X98*H98,"0")+IFERROR(X99*H99,"0")+IFERROR(X100*H100,"0")</f>
        <v>50.4</v>
      </c>
      <c r="K335" s="50">
        <f>IFERROR(X105*H105,"0")+IFERROR(X106*H106,"0")+IFERROR(X107*H107,"0")</f>
        <v>0</v>
      </c>
      <c r="L335" s="50">
        <f>IFERROR(X112*H112,"0")+IFERROR(X113*H113,"0")+IFERROR(X114*H114,"0")+IFERROR(X115*H115,"0")+IFERROR(X116*H116,"0")+IFERROR(X117*H117,"0")+IFERROR(X121*H121,"0")</f>
        <v>36.96</v>
      </c>
      <c r="M335" s="50">
        <f>IFERROR(X126*H126,"0")+IFERROR(X127*H127,"0")</f>
        <v>252</v>
      </c>
      <c r="N335" s="1"/>
      <c r="O335" s="50">
        <f>IFERROR(X132*H132,"0")+IFERROR(X133*H133,"0")</f>
        <v>126</v>
      </c>
      <c r="P335" s="50">
        <f>IFERROR(X138*H138,"0")+IFERROR(X139*H139,"0")</f>
        <v>84</v>
      </c>
      <c r="Q335" s="50">
        <f>IFERROR(X144*H144,"0")</f>
        <v>0</v>
      </c>
      <c r="R335" s="50">
        <f>IFERROR(X149*H149,"0")</f>
        <v>0</v>
      </c>
      <c r="S335" s="50">
        <f>IFERROR(X154*H154,"0")+IFERROR(X155*H155,"0")</f>
        <v>0</v>
      </c>
      <c r="T335" s="50">
        <f>IFERROR(X160*H160,"0")</f>
        <v>0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480</v>
      </c>
      <c r="W335" s="50">
        <f>IFERROR(X185*H185,"0")+IFERROR(X186*H186,"0")+IFERROR(X187*H187,"0")+IFERROR(X191*H191,"0")</f>
        <v>84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201.6</v>
      </c>
      <c r="Z335" s="50">
        <f>IFERROR(X212*H212,"0")+IFERROR(X213*H213,"0")+IFERROR(X214*H214,"0")+IFERROR(X215*H215,"0")+IFERROR(X216*H216,"0")+IFERROR(X217*H217,"0")</f>
        <v>134.39999999999998</v>
      </c>
      <c r="AA335" s="50">
        <f>IFERROR(X222*H222,"0")+IFERROR(X223*H223,"0")+IFERROR(X224*H224,"0")+IFERROR(X225*H225,"0")</f>
        <v>172.8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660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1376.6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487</v>
      </c>
      <c r="B337" s="67" t="s">
        <v>488</v>
      </c>
      <c r="C337" s="67" t="s">
        <v>489</v>
      </c>
    </row>
    <row r="338" spans="1:3" x14ac:dyDescent="0.2">
      <c r="A338" s="68">
        <f>SUMPRODUCT(--(BB:BB="ЗПФ"),--(W:W="кор"),H:H,Y:Y)+SUMPRODUCT(--(BB:BB="ЗПФ"),--(W:W="кг"),Y:Y)</f>
        <v>2536.8000000000002</v>
      </c>
      <c r="B338" s="69">
        <f>SUMPRODUCT(--(BB:BB="ПГП"),--(W:W="кор"),H:H,Y:Y)+SUMPRODUCT(--(BB:BB="ПГП"),--(W:W="кг"),Y:Y)</f>
        <v>2072.96</v>
      </c>
      <c r="C338" s="69">
        <f>SUMPRODUCT(--(BB:BB="КИЗ"),--(W:W="кор"),H:H,Y:Y)+SUMPRODUCT(--(BB:BB="КИЗ"),--(W:W="кг"),Y:Y)</f>
        <v>0</v>
      </c>
    </row>
  </sheetData>
  <sheetProtection algorithmName="SHA-512" hashValue="TB8v2VVbgga0dH9iOCneYKvfH+mzbAgx49LPMPxWALNO5aqwIn7QQKOu2jD5f39hicK3eAdT91CKHOBNso8TSg==" saltValue="V1ExhkMGg1vbtbmPR+RTnQ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2,00"/>
        <filter val="12"/>
        <filter val="12,00"/>
        <filter val="126,00"/>
        <filter val="132,00"/>
        <filter val="134,40"/>
        <filter val="14,00"/>
        <filter val="160,80"/>
        <filter val="172,80"/>
        <filter val="201,60"/>
        <filter val="201,80"/>
        <filter val="226,80"/>
        <filter val="24,00"/>
        <filter val="252,00"/>
        <filter val="28,00"/>
        <filter val="288,00"/>
        <filter val="36,00"/>
        <filter val="36,96"/>
        <filter val="4 609,76"/>
        <filter val="4 944,80"/>
        <filter val="42,00"/>
        <filter val="48,00"/>
        <filter val="480,00"/>
        <filter val="5 244,80"/>
        <filter val="50,40"/>
        <filter val="54,00"/>
        <filter val="63,00"/>
        <filter val="660,00"/>
        <filter val="67,20"/>
        <filter val="84,00"/>
        <filter val="96,00"/>
      </filters>
    </filterColumn>
    <filterColumn colId="29" showButton="0"/>
    <filterColumn colId="30" showButton="0"/>
  </autoFilter>
  <mergeCells count="589">
    <mergeCell ref="P313:T313"/>
    <mergeCell ref="X17:X18"/>
    <mergeCell ref="A188:O189"/>
    <mergeCell ref="P58:T58"/>
    <mergeCell ref="P307:T307"/>
    <mergeCell ref="A52:Z52"/>
    <mergeCell ref="D44:E44"/>
    <mergeCell ref="D286:E286"/>
    <mergeCell ref="D266:E266"/>
    <mergeCell ref="A279:O280"/>
    <mergeCell ref="P32:V32"/>
    <mergeCell ref="P282:T282"/>
    <mergeCell ref="D225:E225"/>
    <mergeCell ref="P231:V231"/>
    <mergeCell ref="A256:Z256"/>
    <mergeCell ref="P217:T217"/>
    <mergeCell ref="A252:Z252"/>
    <mergeCell ref="D116:E116"/>
    <mergeCell ref="A177:Z177"/>
    <mergeCell ref="A164:Z164"/>
    <mergeCell ref="A267:O268"/>
    <mergeCell ref="P308:T308"/>
    <mergeCell ref="D106:E106"/>
    <mergeCell ref="P185:T185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:E18"/>
    <mergeCell ref="D173:E173"/>
    <mergeCell ref="P71:T71"/>
    <mergeCell ref="A131:Z131"/>
    <mergeCell ref="P289:V289"/>
    <mergeCell ref="P68:V68"/>
    <mergeCell ref="A101:O102"/>
    <mergeCell ref="A257:Z257"/>
    <mergeCell ref="D105:E105"/>
    <mergeCell ref="D276:E276"/>
    <mergeCell ref="A333:A334"/>
    <mergeCell ref="P62:T62"/>
    <mergeCell ref="D305:E305"/>
    <mergeCell ref="D310:E310"/>
    <mergeCell ref="Q5:R5"/>
    <mergeCell ref="F17:F18"/>
    <mergeCell ref="P72:T72"/>
    <mergeCell ref="P199:T199"/>
    <mergeCell ref="P297:T297"/>
    <mergeCell ref="D107:E107"/>
    <mergeCell ref="D278:E278"/>
    <mergeCell ref="P291:T291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33:Z33"/>
    <mergeCell ref="A204:Z204"/>
    <mergeCell ref="A269:Z269"/>
    <mergeCell ref="A31:O32"/>
    <mergeCell ref="N17:N18"/>
    <mergeCell ref="D49:E49"/>
    <mergeCell ref="P272:V272"/>
    <mergeCell ref="D133:E133"/>
    <mergeCell ref="D54:E54"/>
    <mergeCell ref="P283:V283"/>
    <mergeCell ref="D191:E191"/>
    <mergeCell ref="P122:V122"/>
    <mergeCell ref="A245:Z245"/>
    <mergeCell ref="A103:Z103"/>
    <mergeCell ref="D95:E95"/>
    <mergeCell ref="P149:T149"/>
    <mergeCell ref="P74:V74"/>
    <mergeCell ref="P174:T174"/>
    <mergeCell ref="P189:V189"/>
    <mergeCell ref="A55:O56"/>
    <mergeCell ref="P219:V219"/>
    <mergeCell ref="P23:V23"/>
    <mergeCell ref="P145:V145"/>
    <mergeCell ref="AD17:AF18"/>
    <mergeCell ref="P167:V167"/>
    <mergeCell ref="AD333:AD334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A192:O193"/>
    <mergeCell ref="D223:E223"/>
    <mergeCell ref="P121:T121"/>
    <mergeCell ref="D29:E29"/>
    <mergeCell ref="D216:E216"/>
    <mergeCell ref="A134:O135"/>
    <mergeCell ref="A20:Z20"/>
    <mergeCell ref="A125:Z125"/>
    <mergeCell ref="D247:E247"/>
    <mergeCell ref="P2:W3"/>
    <mergeCell ref="P133:T133"/>
    <mergeCell ref="P127:T127"/>
    <mergeCell ref="P298:T298"/>
    <mergeCell ref="P198:T198"/>
    <mergeCell ref="P218:V218"/>
    <mergeCell ref="P54:T54"/>
    <mergeCell ref="D241:E241"/>
    <mergeCell ref="D35:E35"/>
    <mergeCell ref="A170:Z170"/>
    <mergeCell ref="D10:E10"/>
    <mergeCell ref="A23:O24"/>
    <mergeCell ref="F10:G10"/>
    <mergeCell ref="P191:T191"/>
    <mergeCell ref="D99:E99"/>
    <mergeCell ref="D270:E270"/>
    <mergeCell ref="A130:Z130"/>
    <mergeCell ref="D84:E84"/>
    <mergeCell ref="P105:T105"/>
    <mergeCell ref="P107:T107"/>
    <mergeCell ref="A9:C9"/>
    <mergeCell ref="D58:E58"/>
    <mergeCell ref="P112:T112"/>
    <mergeCell ref="P39:V39"/>
    <mergeCell ref="A320:Z320"/>
    <mergeCell ref="P268:V268"/>
    <mergeCell ref="A220:Z220"/>
    <mergeCell ref="P139:T139"/>
    <mergeCell ref="A318:O319"/>
    <mergeCell ref="AB333:AB334"/>
    <mergeCell ref="P114:T114"/>
    <mergeCell ref="P247:T247"/>
    <mergeCell ref="P241:T241"/>
    <mergeCell ref="D155:E155"/>
    <mergeCell ref="D149:E149"/>
    <mergeCell ref="P255:V255"/>
    <mergeCell ref="P301:T301"/>
    <mergeCell ref="P178:T178"/>
    <mergeCell ref="P276:T276"/>
    <mergeCell ref="P214:T214"/>
    <mergeCell ref="P270:T270"/>
    <mergeCell ref="D213:E213"/>
    <mergeCell ref="P192:V192"/>
    <mergeCell ref="P284:V284"/>
    <mergeCell ref="P278:T278"/>
    <mergeCell ref="P129:V129"/>
    <mergeCell ref="A242:O243"/>
    <mergeCell ref="A233:Z233"/>
    <mergeCell ref="Q13:R13"/>
    <mergeCell ref="P134:V134"/>
    <mergeCell ref="A93:Z93"/>
    <mergeCell ref="D22:E22"/>
    <mergeCell ref="P49:T49"/>
    <mergeCell ref="P36:T36"/>
    <mergeCell ref="P63:V63"/>
    <mergeCell ref="A128:O129"/>
    <mergeCell ref="D215:E215"/>
    <mergeCell ref="P50:V50"/>
    <mergeCell ref="M17:M18"/>
    <mergeCell ref="O17:O18"/>
    <mergeCell ref="A104:Z104"/>
    <mergeCell ref="D154:E154"/>
    <mergeCell ref="P154:T154"/>
    <mergeCell ref="D206:E206"/>
    <mergeCell ref="A50:O51"/>
    <mergeCell ref="A158:Z158"/>
    <mergeCell ref="P56:V56"/>
    <mergeCell ref="A80:O81"/>
    <mergeCell ref="A38:O39"/>
    <mergeCell ref="D96:E96"/>
    <mergeCell ref="A201:O202"/>
    <mergeCell ref="P15:T16"/>
    <mergeCell ref="V12:W12"/>
    <mergeCell ref="U17:V17"/>
    <mergeCell ref="Y17:Y18"/>
    <mergeCell ref="H5:M5"/>
    <mergeCell ref="P31:V31"/>
    <mergeCell ref="A27:Z27"/>
    <mergeCell ref="P329:V329"/>
    <mergeCell ref="P98:T98"/>
    <mergeCell ref="D212:E212"/>
    <mergeCell ref="P225:T225"/>
    <mergeCell ref="A285:Z285"/>
    <mergeCell ref="D317:E317"/>
    <mergeCell ref="D6:M6"/>
    <mergeCell ref="D304:E304"/>
    <mergeCell ref="P106:T106"/>
    <mergeCell ref="A294:O295"/>
    <mergeCell ref="D207:E207"/>
    <mergeCell ref="A150:O151"/>
    <mergeCell ref="D299:E299"/>
    <mergeCell ref="D222:E222"/>
    <mergeCell ref="A231:O232"/>
    <mergeCell ref="P35:T35"/>
    <mergeCell ref="G17:G18"/>
    <mergeCell ref="D314:E314"/>
    <mergeCell ref="A323:O324"/>
    <mergeCell ref="A143:Z143"/>
    <mergeCell ref="P242:V242"/>
    <mergeCell ref="V6:W9"/>
    <mergeCell ref="D199:E199"/>
    <mergeCell ref="D186:E186"/>
    <mergeCell ref="D217:E217"/>
    <mergeCell ref="A226:O22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H10:M10"/>
    <mergeCell ref="AA17:AA18"/>
    <mergeCell ref="P212:T212"/>
    <mergeCell ref="AC17:AC18"/>
    <mergeCell ref="P101:V101"/>
    <mergeCell ref="D89:E89"/>
    <mergeCell ref="P209:V209"/>
    <mergeCell ref="A175:O176"/>
    <mergeCell ref="P45:T45"/>
    <mergeCell ref="AB17:AB18"/>
    <mergeCell ref="D200:E200"/>
    <mergeCell ref="P48:T48"/>
    <mergeCell ref="A13:M13"/>
    <mergeCell ref="A59:O60"/>
    <mergeCell ref="A94:Z94"/>
    <mergeCell ref="A196:Z196"/>
    <mergeCell ref="P115:T115"/>
    <mergeCell ref="A15:M15"/>
    <mergeCell ref="D48:E48"/>
    <mergeCell ref="A183:Z183"/>
    <mergeCell ref="P179:T179"/>
    <mergeCell ref="H17:H18"/>
    <mergeCell ref="P90:T90"/>
    <mergeCell ref="D198:E198"/>
    <mergeCell ref="J9:M9"/>
    <mergeCell ref="D112:E112"/>
    <mergeCell ref="A283:O284"/>
    <mergeCell ref="D62:E62"/>
    <mergeCell ref="D127:E127"/>
    <mergeCell ref="P206:T206"/>
    <mergeCell ref="P37:T37"/>
    <mergeCell ref="P304:T304"/>
    <mergeCell ref="D114:E114"/>
    <mergeCell ref="P235:T235"/>
    <mergeCell ref="P86:V86"/>
    <mergeCell ref="P157:V157"/>
    <mergeCell ref="A147:Z147"/>
    <mergeCell ref="P207:T207"/>
    <mergeCell ref="P249:V249"/>
    <mergeCell ref="A274:Z274"/>
    <mergeCell ref="P299:T299"/>
    <mergeCell ref="P150:V150"/>
    <mergeCell ref="D138:E138"/>
    <mergeCell ref="A40:Z40"/>
    <mergeCell ref="A211:Z211"/>
    <mergeCell ref="A82:Z82"/>
    <mergeCell ref="A275:Z275"/>
    <mergeCell ref="P96:T96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D277:E277"/>
    <mergeCell ref="P318:V318"/>
    <mergeCell ref="P85:V85"/>
    <mergeCell ref="A137:Z137"/>
    <mergeCell ref="P60:V60"/>
    <mergeCell ref="D43:E43"/>
    <mergeCell ref="A12:M12"/>
    <mergeCell ref="A53:Z53"/>
    <mergeCell ref="A240:Z240"/>
    <mergeCell ref="P243:V243"/>
    <mergeCell ref="A19:Z19"/>
    <mergeCell ref="A190:Z190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P277:T277"/>
    <mergeCell ref="A195:Z195"/>
    <mergeCell ref="A251:Z251"/>
    <mergeCell ref="P288:V288"/>
    <mergeCell ref="P43:T43"/>
    <mergeCell ref="D36:E36"/>
    <mergeCell ref="P202:V202"/>
    <mergeCell ref="A264:Z264"/>
    <mergeCell ref="P306:T306"/>
    <mergeCell ref="A271:O272"/>
    <mergeCell ref="D298:E298"/>
    <mergeCell ref="A273:Z273"/>
    <mergeCell ref="D292:E292"/>
    <mergeCell ref="P132:T132"/>
    <mergeCell ref="P303:T303"/>
    <mergeCell ref="A122:O123"/>
    <mergeCell ref="D160:E160"/>
    <mergeCell ref="A261:O262"/>
    <mergeCell ref="D291:E291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P262:V262"/>
    <mergeCell ref="AF333:AF334"/>
    <mergeCell ref="AH333:AH334"/>
    <mergeCell ref="P223:T223"/>
    <mergeCell ref="P201:V201"/>
    <mergeCell ref="P312:T312"/>
    <mergeCell ref="AH332:AI332"/>
    <mergeCell ref="P325:V325"/>
    <mergeCell ref="P246:T246"/>
    <mergeCell ref="A250:Z250"/>
    <mergeCell ref="P238:V238"/>
    <mergeCell ref="A263:Z263"/>
    <mergeCell ref="A265:Z265"/>
    <mergeCell ref="D333:D334"/>
    <mergeCell ref="P326:V326"/>
    <mergeCell ref="W333:W334"/>
    <mergeCell ref="O333:O334"/>
    <mergeCell ref="B333:B334"/>
    <mergeCell ref="H333:H334"/>
    <mergeCell ref="J333:J334"/>
    <mergeCell ref="AC333:AC334"/>
    <mergeCell ref="AE333:AE334"/>
    <mergeCell ref="X332:AD332"/>
    <mergeCell ref="AA333:AA334"/>
    <mergeCell ref="C332:T332"/>
    <mergeCell ref="P330:V330"/>
    <mergeCell ref="P333:P334"/>
    <mergeCell ref="R333:R334"/>
    <mergeCell ref="Y333:Y334"/>
    <mergeCell ref="P327:V327"/>
    <mergeCell ref="X333:X334"/>
    <mergeCell ref="Z333:Z334"/>
    <mergeCell ref="Q333:Q334"/>
    <mergeCell ref="S333:S334"/>
    <mergeCell ref="G333:G334"/>
    <mergeCell ref="A5:C5"/>
    <mergeCell ref="A110:Z110"/>
    <mergeCell ref="P64:V64"/>
    <mergeCell ref="P135:V135"/>
    <mergeCell ref="P51:V51"/>
    <mergeCell ref="D179:E179"/>
    <mergeCell ref="D166:E166"/>
    <mergeCell ref="L333:L334"/>
    <mergeCell ref="P128:V128"/>
    <mergeCell ref="A17:A18"/>
    <mergeCell ref="K17:K18"/>
    <mergeCell ref="P300:T300"/>
    <mergeCell ref="C17:C18"/>
    <mergeCell ref="U332:V332"/>
    <mergeCell ref="F333:F334"/>
    <mergeCell ref="D37:E37"/>
    <mergeCell ref="D230:E230"/>
    <mergeCell ref="A208:O209"/>
    <mergeCell ref="P66:T66"/>
    <mergeCell ref="D9:E9"/>
    <mergeCell ref="P197:T197"/>
    <mergeCell ref="F9:G9"/>
    <mergeCell ref="A254:O255"/>
    <mergeCell ref="A248:O249"/>
    <mergeCell ref="I17:I18"/>
    <mergeCell ref="P176:V176"/>
    <mergeCell ref="D306:E306"/>
    <mergeCell ref="P287:T287"/>
    <mergeCell ref="D72:E72"/>
    <mergeCell ref="P295:V295"/>
    <mergeCell ref="A120:Z120"/>
    <mergeCell ref="D235:E235"/>
    <mergeCell ref="A239:Z239"/>
    <mergeCell ref="P267:V267"/>
    <mergeCell ref="A159:Z159"/>
    <mergeCell ref="P78:T78"/>
    <mergeCell ref="P205:T205"/>
    <mergeCell ref="D260:E260"/>
    <mergeCell ref="A290:Z290"/>
    <mergeCell ref="P226:V226"/>
    <mergeCell ref="A87:Z87"/>
    <mergeCell ref="A258:Z258"/>
    <mergeCell ref="A63:O64"/>
    <mergeCell ref="P168:V168"/>
    <mergeCell ref="B17:B18"/>
    <mergeCell ref="P248:V248"/>
    <mergeCell ref="D45:E45"/>
    <mergeCell ref="A68:O69"/>
    <mergeCell ref="D322:E322"/>
    <mergeCell ref="D309:E309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P17:T18"/>
    <mergeCell ref="A229:Z229"/>
    <mergeCell ref="A77:Z77"/>
    <mergeCell ref="P323:V323"/>
    <mergeCell ref="A148:Z148"/>
    <mergeCell ref="A180:O181"/>
    <mergeCell ref="A167:O168"/>
    <mergeCell ref="P286:T286"/>
    <mergeCell ref="P187:T187"/>
    <mergeCell ref="Q9:R9"/>
    <mergeCell ref="Q11:R11"/>
    <mergeCell ref="A6:C6"/>
    <mergeCell ref="H1:Q1"/>
    <mergeCell ref="P38:V38"/>
    <mergeCell ref="P109:V109"/>
    <mergeCell ref="P280:V280"/>
    <mergeCell ref="D214:E214"/>
    <mergeCell ref="P193:V193"/>
    <mergeCell ref="D259:E259"/>
    <mergeCell ref="A237:O238"/>
    <mergeCell ref="D28:E28"/>
    <mergeCell ref="A163:Z163"/>
    <mergeCell ref="A76:Z76"/>
    <mergeCell ref="A108:O109"/>
    <mergeCell ref="D236:E236"/>
    <mergeCell ref="D117:E117"/>
    <mergeCell ref="P171:T171"/>
    <mergeCell ref="D30:E30"/>
    <mergeCell ref="D67:E67"/>
    <mergeCell ref="D5:E5"/>
    <mergeCell ref="P42:T42"/>
    <mergeCell ref="P259:T259"/>
    <mergeCell ref="P175:V175"/>
    <mergeCell ref="P162:V162"/>
    <mergeCell ref="D8:M8"/>
    <mergeCell ref="P44:T44"/>
    <mergeCell ref="D300:E300"/>
    <mergeCell ref="P108:V108"/>
    <mergeCell ref="P279:V279"/>
    <mergeCell ref="A161:O162"/>
    <mergeCell ref="D139:E139"/>
    <mergeCell ref="P180:V180"/>
    <mergeCell ref="P118:V118"/>
    <mergeCell ref="A70:Z70"/>
    <mergeCell ref="A228:Z228"/>
    <mergeCell ref="P95:T95"/>
    <mergeCell ref="P266:T266"/>
    <mergeCell ref="A281:Z281"/>
    <mergeCell ref="P166:T166"/>
    <mergeCell ref="P188:V188"/>
    <mergeCell ref="P116:T116"/>
    <mergeCell ref="D224:E224"/>
    <mergeCell ref="A26:Z26"/>
    <mergeCell ref="P59:V59"/>
    <mergeCell ref="P97:T97"/>
    <mergeCell ref="P230:T230"/>
    <mergeCell ref="D113:E113"/>
    <mergeCell ref="P117:T117"/>
    <mergeCell ref="V10:W10"/>
    <mergeCell ref="A124:Z124"/>
    <mergeCell ref="P99:T99"/>
    <mergeCell ref="D287:E287"/>
    <mergeCell ref="D66:E66"/>
    <mergeCell ref="P316:T316"/>
    <mergeCell ref="D126:E126"/>
    <mergeCell ref="D197:E197"/>
    <mergeCell ref="D253:E253"/>
    <mergeCell ref="P232:V232"/>
    <mergeCell ref="D47:E47"/>
    <mergeCell ref="P160:T160"/>
    <mergeCell ref="W17:W18"/>
    <mergeCell ref="P261:V261"/>
    <mergeCell ref="P161:V161"/>
    <mergeCell ref="P79:T79"/>
    <mergeCell ref="P73:T73"/>
    <mergeCell ref="P144:T144"/>
    <mergeCell ref="D187:E187"/>
    <mergeCell ref="P315:T315"/>
    <mergeCell ref="D174:E174"/>
    <mergeCell ref="P302:T302"/>
    <mergeCell ref="A34:Z34"/>
    <mergeCell ref="A83:Z83"/>
    <mergeCell ref="R1:T1"/>
    <mergeCell ref="P172:T172"/>
    <mergeCell ref="P28:T28"/>
    <mergeCell ref="D71:E71"/>
    <mergeCell ref="A218:O219"/>
    <mergeCell ref="A74:O75"/>
    <mergeCell ref="A145:O146"/>
    <mergeCell ref="P215:T215"/>
    <mergeCell ref="D307:E307"/>
    <mergeCell ref="D98:E98"/>
    <mergeCell ref="P30:T30"/>
    <mergeCell ref="D73:E73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H9:I9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A321:Z321"/>
    <mergeCell ref="D315:E315"/>
    <mergeCell ref="P29:T29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Q12:R12"/>
    <mergeCell ref="D90:E90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9"/>
    </row>
    <row r="3" spans="2:8" x14ac:dyDescent="0.2">
      <c r="B3" s="51" t="s">
        <v>491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492</v>
      </c>
      <c r="C6" s="51" t="s">
        <v>493</v>
      </c>
      <c r="D6" s="51" t="s">
        <v>494</v>
      </c>
      <c r="E6" s="51"/>
    </row>
    <row r="7" spans="2:8" x14ac:dyDescent="0.2">
      <c r="B7" s="51" t="s">
        <v>495</v>
      </c>
      <c r="C7" s="51" t="s">
        <v>496</v>
      </c>
      <c r="D7" s="51" t="s">
        <v>497</v>
      </c>
      <c r="E7" s="51"/>
    </row>
    <row r="8" spans="2:8" x14ac:dyDescent="0.2">
      <c r="B8" s="51" t="s">
        <v>14</v>
      </c>
      <c r="C8" s="51" t="s">
        <v>498</v>
      </c>
      <c r="D8" s="51" t="s">
        <v>499</v>
      </c>
      <c r="E8" s="51"/>
    </row>
    <row r="9" spans="2:8" x14ac:dyDescent="0.2">
      <c r="B9" s="51" t="s">
        <v>500</v>
      </c>
      <c r="C9" s="51" t="s">
        <v>501</v>
      </c>
      <c r="D9" s="51" t="s">
        <v>502</v>
      </c>
      <c r="E9" s="51"/>
    </row>
    <row r="11" spans="2:8" x14ac:dyDescent="0.2">
      <c r="B11" s="51" t="s">
        <v>503</v>
      </c>
      <c r="C11" s="51" t="s">
        <v>493</v>
      </c>
      <c r="D11" s="51"/>
      <c r="E11" s="51"/>
    </row>
    <row r="13" spans="2:8" x14ac:dyDescent="0.2">
      <c r="B13" s="51" t="s">
        <v>504</v>
      </c>
      <c r="C13" s="51" t="s">
        <v>496</v>
      </c>
      <c r="D13" s="51"/>
      <c r="E13" s="51"/>
    </row>
    <row r="15" spans="2:8" x14ac:dyDescent="0.2">
      <c r="B15" s="51" t="s">
        <v>505</v>
      </c>
      <c r="C15" s="51" t="s">
        <v>498</v>
      </c>
      <c r="D15" s="51"/>
      <c r="E15" s="51"/>
    </row>
    <row r="17" spans="2:5" x14ac:dyDescent="0.2">
      <c r="B17" s="51" t="s">
        <v>506</v>
      </c>
      <c r="C17" s="51" t="s">
        <v>501</v>
      </c>
      <c r="D17" s="51"/>
      <c r="E17" s="51"/>
    </row>
    <row r="19" spans="2:5" x14ac:dyDescent="0.2">
      <c r="B19" s="51" t="s">
        <v>507</v>
      </c>
      <c r="C19" s="51"/>
      <c r="D19" s="51"/>
      <c r="E19" s="51"/>
    </row>
    <row r="20" spans="2:5" x14ac:dyDescent="0.2">
      <c r="B20" s="51" t="s">
        <v>508</v>
      </c>
      <c r="C20" s="51"/>
      <c r="D20" s="51"/>
      <c r="E20" s="51"/>
    </row>
    <row r="21" spans="2:5" x14ac:dyDescent="0.2">
      <c r="B21" s="51" t="s">
        <v>509</v>
      </c>
      <c r="C21" s="51"/>
      <c r="D21" s="51"/>
      <c r="E21" s="51"/>
    </row>
    <row r="22" spans="2:5" x14ac:dyDescent="0.2">
      <c r="B22" s="51" t="s">
        <v>510</v>
      </c>
      <c r="C22" s="51"/>
      <c r="D22" s="51"/>
      <c r="E22" s="51"/>
    </row>
    <row r="23" spans="2:5" x14ac:dyDescent="0.2">
      <c r="B23" s="51" t="s">
        <v>511</v>
      </c>
      <c r="C23" s="51"/>
      <c r="D23" s="51"/>
      <c r="E23" s="51"/>
    </row>
    <row r="24" spans="2:5" x14ac:dyDescent="0.2">
      <c r="B24" s="51" t="s">
        <v>512</v>
      </c>
      <c r="C24" s="51"/>
      <c r="D24" s="51"/>
      <c r="E24" s="51"/>
    </row>
    <row r="25" spans="2:5" x14ac:dyDescent="0.2">
      <c r="B25" s="51" t="s">
        <v>513</v>
      </c>
      <c r="C25" s="51"/>
      <c r="D25" s="51"/>
      <c r="E25" s="51"/>
    </row>
    <row r="26" spans="2:5" x14ac:dyDescent="0.2">
      <c r="B26" s="51" t="s">
        <v>514</v>
      </c>
      <c r="C26" s="51"/>
      <c r="D26" s="51"/>
      <c r="E26" s="51"/>
    </row>
    <row r="27" spans="2:5" x14ac:dyDescent="0.2">
      <c r="B27" s="51" t="s">
        <v>515</v>
      </c>
      <c r="C27" s="51"/>
      <c r="D27" s="51"/>
      <c r="E27" s="51"/>
    </row>
    <row r="28" spans="2:5" x14ac:dyDescent="0.2">
      <c r="B28" s="51" t="s">
        <v>516</v>
      </c>
      <c r="C28" s="51"/>
      <c r="D28" s="51"/>
      <c r="E28" s="51"/>
    </row>
    <row r="29" spans="2:5" x14ac:dyDescent="0.2">
      <c r="B29" s="51" t="s">
        <v>517</v>
      </c>
      <c r="C29" s="51"/>
      <c r="D29" s="51"/>
      <c r="E29" s="51"/>
    </row>
  </sheetData>
  <sheetProtection algorithmName="SHA-512" hashValue="R9Qik94pLbxbvTzVo6LUWrM7IJ1YuEe8BvaP3WGqC5evFHwFjL9KomZ4HVipQEUfhxhLWah85bmLT2Us8UCqzQ==" saltValue="iFNAlbsiYt2TvREnZwd2F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551</vt:i4>
      </vt:variant>
    </vt:vector>
  </HeadingPairs>
  <TitlesOfParts>
    <vt:vector size="5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2025-05-16T11:21:05Z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