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76E61AC-0A93-458A-8208-AE625F3327AB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Y551" i="1" s="1"/>
  <c r="X548" i="1"/>
  <c r="X547" i="1"/>
  <c r="BO546" i="1"/>
  <c r="BM546" i="1"/>
  <c r="Y546" i="1"/>
  <c r="Y548" i="1" s="1"/>
  <c r="X544" i="1"/>
  <c r="X543" i="1"/>
  <c r="BO542" i="1"/>
  <c r="BM542" i="1"/>
  <c r="Y542" i="1"/>
  <c r="AD563" i="1" s="1"/>
  <c r="X539" i="1"/>
  <c r="X538" i="1"/>
  <c r="BO537" i="1"/>
  <c r="BN537" i="1"/>
  <c r="BM537" i="1"/>
  <c r="Y537" i="1"/>
  <c r="BP537" i="1" s="1"/>
  <c r="BO536" i="1"/>
  <c r="BM536" i="1"/>
  <c r="Y536" i="1"/>
  <c r="BP536" i="1" s="1"/>
  <c r="BO535" i="1"/>
  <c r="BM535" i="1"/>
  <c r="Z535" i="1"/>
  <c r="Y535" i="1"/>
  <c r="BP535" i="1" s="1"/>
  <c r="BO534" i="1"/>
  <c r="BM534" i="1"/>
  <c r="Y534" i="1"/>
  <c r="X532" i="1"/>
  <c r="X531" i="1"/>
  <c r="BO530" i="1"/>
  <c r="BM530" i="1"/>
  <c r="Y530" i="1"/>
  <c r="Z530" i="1" s="1"/>
  <c r="BO529" i="1"/>
  <c r="BM529" i="1"/>
  <c r="Y529" i="1"/>
  <c r="X527" i="1"/>
  <c r="X526" i="1"/>
  <c r="BO525" i="1"/>
  <c r="BM525" i="1"/>
  <c r="Y525" i="1"/>
  <c r="BP524" i="1"/>
  <c r="BO524" i="1"/>
  <c r="BM524" i="1"/>
  <c r="Y524" i="1"/>
  <c r="Z524" i="1" s="1"/>
  <c r="X522" i="1"/>
  <c r="X521" i="1"/>
  <c r="BO520" i="1"/>
  <c r="BM520" i="1"/>
  <c r="Y520" i="1"/>
  <c r="BP520" i="1" s="1"/>
  <c r="BP519" i="1"/>
  <c r="BO519" i="1"/>
  <c r="BN519" i="1"/>
  <c r="BM519" i="1"/>
  <c r="Y519" i="1"/>
  <c r="Z519" i="1" s="1"/>
  <c r="BO518" i="1"/>
  <c r="BM518" i="1"/>
  <c r="Y518" i="1"/>
  <c r="BO517" i="1"/>
  <c r="BM517" i="1"/>
  <c r="Y517" i="1"/>
  <c r="BN517" i="1" s="1"/>
  <c r="X515" i="1"/>
  <c r="X514" i="1"/>
  <c r="BO513" i="1"/>
  <c r="BM513" i="1"/>
  <c r="Y513" i="1"/>
  <c r="BP513" i="1" s="1"/>
  <c r="BO512" i="1"/>
  <c r="BN512" i="1"/>
  <c r="BM512" i="1"/>
  <c r="Z512" i="1"/>
  <c r="Y512" i="1"/>
  <c r="BP512" i="1" s="1"/>
  <c r="BO511" i="1"/>
  <c r="BM511" i="1"/>
  <c r="Y511" i="1"/>
  <c r="X507" i="1"/>
  <c r="X506" i="1"/>
  <c r="BO505" i="1"/>
  <c r="BM505" i="1"/>
  <c r="Y505" i="1"/>
  <c r="P505" i="1"/>
  <c r="BO504" i="1"/>
  <c r="BM504" i="1"/>
  <c r="Y504" i="1"/>
  <c r="BN504" i="1" s="1"/>
  <c r="P504" i="1"/>
  <c r="X502" i="1"/>
  <c r="X501" i="1"/>
  <c r="BP500" i="1"/>
  <c r="BO500" i="1"/>
  <c r="BN500" i="1"/>
  <c r="BM500" i="1"/>
  <c r="Y500" i="1"/>
  <c r="Z500" i="1" s="1"/>
  <c r="P500" i="1"/>
  <c r="BO499" i="1"/>
  <c r="BM499" i="1"/>
  <c r="Y499" i="1"/>
  <c r="BN499" i="1" s="1"/>
  <c r="P499" i="1"/>
  <c r="BO498" i="1"/>
  <c r="BM498" i="1"/>
  <c r="Y498" i="1"/>
  <c r="BN498" i="1" s="1"/>
  <c r="P498" i="1"/>
  <c r="X496" i="1"/>
  <c r="X495" i="1"/>
  <c r="BP494" i="1"/>
  <c r="BO494" i="1"/>
  <c r="BN494" i="1"/>
  <c r="BM494" i="1"/>
  <c r="Y494" i="1"/>
  <c r="Z494" i="1" s="1"/>
  <c r="P494" i="1"/>
  <c r="BO493" i="1"/>
  <c r="BM493" i="1"/>
  <c r="Y493" i="1"/>
  <c r="Z493" i="1" s="1"/>
  <c r="P493" i="1"/>
  <c r="BO492" i="1"/>
  <c r="BM492" i="1"/>
  <c r="Y492" i="1"/>
  <c r="Z492" i="1" s="1"/>
  <c r="P492" i="1"/>
  <c r="BO491" i="1"/>
  <c r="BM491" i="1"/>
  <c r="Y491" i="1"/>
  <c r="BN491" i="1" s="1"/>
  <c r="P491" i="1"/>
  <c r="BO490" i="1"/>
  <c r="BM490" i="1"/>
  <c r="Y490" i="1"/>
  <c r="BP490" i="1" s="1"/>
  <c r="P490" i="1"/>
  <c r="BO489" i="1"/>
  <c r="BM489" i="1"/>
  <c r="Y489" i="1"/>
  <c r="P489" i="1"/>
  <c r="BO488" i="1"/>
  <c r="BM488" i="1"/>
  <c r="Z488" i="1"/>
  <c r="Y488" i="1"/>
  <c r="BN488" i="1" s="1"/>
  <c r="P488" i="1"/>
  <c r="BO487" i="1"/>
  <c r="BM487" i="1"/>
  <c r="Y487" i="1"/>
  <c r="BP487" i="1" s="1"/>
  <c r="P487" i="1"/>
  <c r="BO486" i="1"/>
  <c r="BM486" i="1"/>
  <c r="Y486" i="1"/>
  <c r="P486" i="1"/>
  <c r="X484" i="1"/>
  <c r="X483" i="1"/>
  <c r="BO482" i="1"/>
  <c r="BM482" i="1"/>
  <c r="Y482" i="1"/>
  <c r="BP482" i="1" s="1"/>
  <c r="P482" i="1"/>
  <c r="BO481" i="1"/>
  <c r="BM481" i="1"/>
  <c r="Y481" i="1"/>
  <c r="BP481" i="1" s="1"/>
  <c r="P481" i="1"/>
  <c r="BO480" i="1"/>
  <c r="BM480" i="1"/>
  <c r="Y480" i="1"/>
  <c r="Z480" i="1" s="1"/>
  <c r="P480" i="1"/>
  <c r="X478" i="1"/>
  <c r="X477" i="1"/>
  <c r="BP476" i="1"/>
  <c r="BO476" i="1"/>
  <c r="BM476" i="1"/>
  <c r="Y476" i="1"/>
  <c r="Z476" i="1" s="1"/>
  <c r="P476" i="1"/>
  <c r="BO475" i="1"/>
  <c r="BM475" i="1"/>
  <c r="Y475" i="1"/>
  <c r="BN475" i="1" s="1"/>
  <c r="P475" i="1"/>
  <c r="BO474" i="1"/>
  <c r="BM474" i="1"/>
  <c r="Y474" i="1"/>
  <c r="BP474" i="1" s="1"/>
  <c r="P474" i="1"/>
  <c r="BO473" i="1"/>
  <c r="BM473" i="1"/>
  <c r="Y473" i="1"/>
  <c r="BP473" i="1" s="1"/>
  <c r="P473" i="1"/>
  <c r="BP472" i="1"/>
  <c r="BO472" i="1"/>
  <c r="BM472" i="1"/>
  <c r="Y472" i="1"/>
  <c r="BN472" i="1" s="1"/>
  <c r="P472" i="1"/>
  <c r="BO471" i="1"/>
  <c r="BM471" i="1"/>
  <c r="Y471" i="1"/>
  <c r="BP471" i="1" s="1"/>
  <c r="P471" i="1"/>
  <c r="BO470" i="1"/>
  <c r="BM470" i="1"/>
  <c r="Y470" i="1"/>
  <c r="Z470" i="1" s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N465" i="1"/>
  <c r="BM465" i="1"/>
  <c r="Z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P462" i="1"/>
  <c r="BO461" i="1"/>
  <c r="BN461" i="1"/>
  <c r="BM461" i="1"/>
  <c r="Z461" i="1"/>
  <c r="Y461" i="1"/>
  <c r="P461" i="1"/>
  <c r="X457" i="1"/>
  <c r="X456" i="1"/>
  <c r="BO455" i="1"/>
  <c r="BM455" i="1"/>
  <c r="Y455" i="1"/>
  <c r="Y456" i="1" s="1"/>
  <c r="P455" i="1"/>
  <c r="X453" i="1"/>
  <c r="X452" i="1"/>
  <c r="BO451" i="1"/>
  <c r="BM451" i="1"/>
  <c r="Y451" i="1"/>
  <c r="BP451" i="1" s="1"/>
  <c r="P451" i="1"/>
  <c r="X448" i="1"/>
  <c r="X447" i="1"/>
  <c r="BO446" i="1"/>
  <c r="BM446" i="1"/>
  <c r="Y446" i="1"/>
  <c r="BN446" i="1" s="1"/>
  <c r="P446" i="1"/>
  <c r="BP445" i="1"/>
  <c r="BO445" i="1"/>
  <c r="BM445" i="1"/>
  <c r="Y445" i="1"/>
  <c r="BN445" i="1" s="1"/>
  <c r="P445" i="1"/>
  <c r="X442" i="1"/>
  <c r="X441" i="1"/>
  <c r="BP440" i="1"/>
  <c r="BO440" i="1"/>
  <c r="BN440" i="1"/>
  <c r="BM440" i="1"/>
  <c r="Y440" i="1"/>
  <c r="Z440" i="1" s="1"/>
  <c r="P440" i="1"/>
  <c r="BO439" i="1"/>
  <c r="BM439" i="1"/>
  <c r="Y439" i="1"/>
  <c r="BN439" i="1" s="1"/>
  <c r="P439" i="1"/>
  <c r="BO438" i="1"/>
  <c r="BM438" i="1"/>
  <c r="Y438" i="1"/>
  <c r="Z438" i="1" s="1"/>
  <c r="P438" i="1"/>
  <c r="BO437" i="1"/>
  <c r="BM437" i="1"/>
  <c r="Y437" i="1"/>
  <c r="BP437" i="1" s="1"/>
  <c r="P437" i="1"/>
  <c r="X435" i="1"/>
  <c r="X434" i="1"/>
  <c r="BO433" i="1"/>
  <c r="BM433" i="1"/>
  <c r="Y433" i="1"/>
  <c r="Y435" i="1" s="1"/>
  <c r="P433" i="1"/>
  <c r="BO432" i="1"/>
  <c r="BM432" i="1"/>
  <c r="Y432" i="1"/>
  <c r="Z432" i="1" s="1"/>
  <c r="P432" i="1"/>
  <c r="X429" i="1"/>
  <c r="X428" i="1"/>
  <c r="BO427" i="1"/>
  <c r="BM427" i="1"/>
  <c r="Y427" i="1"/>
  <c r="BP427" i="1" s="1"/>
  <c r="P427" i="1"/>
  <c r="BO426" i="1"/>
  <c r="BM426" i="1"/>
  <c r="Y426" i="1"/>
  <c r="P426" i="1"/>
  <c r="X424" i="1"/>
  <c r="X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Z420" i="1" s="1"/>
  <c r="P420" i="1"/>
  <c r="BO419" i="1"/>
  <c r="BM419" i="1"/>
  <c r="Y419" i="1"/>
  <c r="BP419" i="1" s="1"/>
  <c r="P419" i="1"/>
  <c r="BO418" i="1"/>
  <c r="BN418" i="1"/>
  <c r="BM418" i="1"/>
  <c r="Y418" i="1"/>
  <c r="BP418" i="1" s="1"/>
  <c r="P418" i="1"/>
  <c r="BO417" i="1"/>
  <c r="BM417" i="1"/>
  <c r="Y417" i="1"/>
  <c r="Z417" i="1" s="1"/>
  <c r="P417" i="1"/>
  <c r="BO416" i="1"/>
  <c r="BM416" i="1"/>
  <c r="Y416" i="1"/>
  <c r="BP416" i="1" s="1"/>
  <c r="P416" i="1"/>
  <c r="BO415" i="1"/>
  <c r="BM415" i="1"/>
  <c r="Z415" i="1"/>
  <c r="Y415" i="1"/>
  <c r="BP415" i="1" s="1"/>
  <c r="P415" i="1"/>
  <c r="BP414" i="1"/>
  <c r="BO414" i="1"/>
  <c r="BM414" i="1"/>
  <c r="Y414" i="1"/>
  <c r="BN414" i="1" s="1"/>
  <c r="P414" i="1"/>
  <c r="BP413" i="1"/>
  <c r="BO413" i="1"/>
  <c r="BN413" i="1"/>
  <c r="BM413" i="1"/>
  <c r="Y413" i="1"/>
  <c r="P413" i="1"/>
  <c r="X409" i="1"/>
  <c r="X408" i="1"/>
  <c r="BO407" i="1"/>
  <c r="BM407" i="1"/>
  <c r="Y407" i="1"/>
  <c r="Z407" i="1" s="1"/>
  <c r="Z408" i="1" s="1"/>
  <c r="P407" i="1"/>
  <c r="X405" i="1"/>
  <c r="X404" i="1"/>
  <c r="BO403" i="1"/>
  <c r="BM403" i="1"/>
  <c r="Y403" i="1"/>
  <c r="P403" i="1"/>
  <c r="BO402" i="1"/>
  <c r="BM402" i="1"/>
  <c r="Y402" i="1"/>
  <c r="BN402" i="1" s="1"/>
  <c r="P402" i="1"/>
  <c r="BO401" i="1"/>
  <c r="BM401" i="1"/>
  <c r="Y401" i="1"/>
  <c r="BP401" i="1" s="1"/>
  <c r="P401" i="1"/>
  <c r="BO400" i="1"/>
  <c r="BM400" i="1"/>
  <c r="Y400" i="1"/>
  <c r="Z400" i="1" s="1"/>
  <c r="P400" i="1"/>
  <c r="X398" i="1"/>
  <c r="X397" i="1"/>
  <c r="BO396" i="1"/>
  <c r="BM396" i="1"/>
  <c r="Y396" i="1"/>
  <c r="Y397" i="1" s="1"/>
  <c r="P396" i="1"/>
  <c r="X394" i="1"/>
  <c r="X393" i="1"/>
  <c r="BO392" i="1"/>
  <c r="BM392" i="1"/>
  <c r="Y392" i="1"/>
  <c r="BN392" i="1" s="1"/>
  <c r="P392" i="1"/>
  <c r="BO391" i="1"/>
  <c r="BM391" i="1"/>
  <c r="Y391" i="1"/>
  <c r="BP391" i="1" s="1"/>
  <c r="P391" i="1"/>
  <c r="BP390" i="1"/>
  <c r="BO390" i="1"/>
  <c r="BN390" i="1"/>
  <c r="BM390" i="1"/>
  <c r="Y390" i="1"/>
  <c r="Z390" i="1" s="1"/>
  <c r="P390" i="1"/>
  <c r="BO389" i="1"/>
  <c r="BM389" i="1"/>
  <c r="Y389" i="1"/>
  <c r="P389" i="1"/>
  <c r="BO388" i="1"/>
  <c r="BM388" i="1"/>
  <c r="Y388" i="1"/>
  <c r="BP388" i="1" s="1"/>
  <c r="P388" i="1"/>
  <c r="X385" i="1"/>
  <c r="X384" i="1"/>
  <c r="BO383" i="1"/>
  <c r="BM383" i="1"/>
  <c r="Y383" i="1"/>
  <c r="Y384" i="1" s="1"/>
  <c r="P383" i="1"/>
  <c r="X381" i="1"/>
  <c r="X380" i="1"/>
  <c r="BO379" i="1"/>
  <c r="BM379" i="1"/>
  <c r="Y379" i="1"/>
  <c r="BP379" i="1" s="1"/>
  <c r="P379" i="1"/>
  <c r="BO378" i="1"/>
  <c r="BN378" i="1"/>
  <c r="BM378" i="1"/>
  <c r="Y378" i="1"/>
  <c r="Z378" i="1" s="1"/>
  <c r="P378" i="1"/>
  <c r="X376" i="1"/>
  <c r="X375" i="1"/>
  <c r="BO374" i="1"/>
  <c r="BM374" i="1"/>
  <c r="Y374" i="1"/>
  <c r="Z374" i="1" s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BN367" i="1" s="1"/>
  <c r="P367" i="1"/>
  <c r="BO366" i="1"/>
  <c r="BM366" i="1"/>
  <c r="Y366" i="1"/>
  <c r="Z366" i="1" s="1"/>
  <c r="P366" i="1"/>
  <c r="BO365" i="1"/>
  <c r="BM365" i="1"/>
  <c r="Y365" i="1"/>
  <c r="P365" i="1"/>
  <c r="BO364" i="1"/>
  <c r="BM364" i="1"/>
  <c r="Y364" i="1"/>
  <c r="BN364" i="1" s="1"/>
  <c r="P364" i="1"/>
  <c r="BO363" i="1"/>
  <c r="BM363" i="1"/>
  <c r="Y363" i="1"/>
  <c r="P363" i="1"/>
  <c r="X359" i="1"/>
  <c r="X358" i="1"/>
  <c r="BO357" i="1"/>
  <c r="BM357" i="1"/>
  <c r="Y357" i="1"/>
  <c r="BN357" i="1" s="1"/>
  <c r="P357" i="1"/>
  <c r="BP356" i="1"/>
  <c r="BO356" i="1"/>
  <c r="BM356" i="1"/>
  <c r="Y356" i="1"/>
  <c r="Z356" i="1" s="1"/>
  <c r="P356" i="1"/>
  <c r="BO355" i="1"/>
  <c r="BM355" i="1"/>
  <c r="Y355" i="1"/>
  <c r="BP355" i="1" s="1"/>
  <c r="P355" i="1"/>
  <c r="X353" i="1"/>
  <c r="X352" i="1"/>
  <c r="BO351" i="1"/>
  <c r="BM351" i="1"/>
  <c r="Y351" i="1"/>
  <c r="Y352" i="1" s="1"/>
  <c r="P351" i="1"/>
  <c r="X348" i="1"/>
  <c r="X347" i="1"/>
  <c r="BP346" i="1"/>
  <c r="BO346" i="1"/>
  <c r="BM346" i="1"/>
  <c r="Y346" i="1"/>
  <c r="BN346" i="1" s="1"/>
  <c r="P346" i="1"/>
  <c r="BO345" i="1"/>
  <c r="BM345" i="1"/>
  <c r="Y345" i="1"/>
  <c r="BP345" i="1" s="1"/>
  <c r="P345" i="1"/>
  <c r="BO344" i="1"/>
  <c r="BM344" i="1"/>
  <c r="Y344" i="1"/>
  <c r="Y347" i="1" s="1"/>
  <c r="P344" i="1"/>
  <c r="X342" i="1"/>
  <c r="X341" i="1"/>
  <c r="BO340" i="1"/>
  <c r="BM340" i="1"/>
  <c r="Y340" i="1"/>
  <c r="BP340" i="1" s="1"/>
  <c r="P340" i="1"/>
  <c r="BO339" i="1"/>
  <c r="BM339" i="1"/>
  <c r="Y339" i="1"/>
  <c r="P339" i="1"/>
  <c r="BO338" i="1"/>
  <c r="BN338" i="1"/>
  <c r="BM338" i="1"/>
  <c r="Y338" i="1"/>
  <c r="Z338" i="1" s="1"/>
  <c r="BO337" i="1"/>
  <c r="BM337" i="1"/>
  <c r="Y337" i="1"/>
  <c r="X335" i="1"/>
  <c r="X334" i="1"/>
  <c r="BO333" i="1"/>
  <c r="BM333" i="1"/>
  <c r="Y333" i="1"/>
  <c r="BP333" i="1" s="1"/>
  <c r="P333" i="1"/>
  <c r="BO332" i="1"/>
  <c r="BM332" i="1"/>
  <c r="Y332" i="1"/>
  <c r="BP332" i="1" s="1"/>
  <c r="P332" i="1"/>
  <c r="BO331" i="1"/>
  <c r="BM331" i="1"/>
  <c r="Y331" i="1"/>
  <c r="P331" i="1"/>
  <c r="X329" i="1"/>
  <c r="X328" i="1"/>
  <c r="BO327" i="1"/>
  <c r="BM327" i="1"/>
  <c r="Y327" i="1"/>
  <c r="BN327" i="1" s="1"/>
  <c r="P327" i="1"/>
  <c r="BO326" i="1"/>
  <c r="BM326" i="1"/>
  <c r="Y326" i="1"/>
  <c r="BP326" i="1" s="1"/>
  <c r="P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P323" i="1"/>
  <c r="X321" i="1"/>
  <c r="X320" i="1"/>
  <c r="BO319" i="1"/>
  <c r="BM319" i="1"/>
  <c r="Y319" i="1"/>
  <c r="BN319" i="1" s="1"/>
  <c r="P319" i="1"/>
  <c r="BO318" i="1"/>
  <c r="BM318" i="1"/>
  <c r="Y318" i="1"/>
  <c r="Z318" i="1" s="1"/>
  <c r="P318" i="1"/>
  <c r="BO317" i="1"/>
  <c r="BM317" i="1"/>
  <c r="Y317" i="1"/>
  <c r="BP317" i="1" s="1"/>
  <c r="P317" i="1"/>
  <c r="BO316" i="1"/>
  <c r="BM316" i="1"/>
  <c r="Y316" i="1"/>
  <c r="BP316" i="1" s="1"/>
  <c r="P316" i="1"/>
  <c r="X314" i="1"/>
  <c r="X313" i="1"/>
  <c r="BO312" i="1"/>
  <c r="BM312" i="1"/>
  <c r="Y312" i="1"/>
  <c r="Z312" i="1" s="1"/>
  <c r="P312" i="1"/>
  <c r="BO311" i="1"/>
  <c r="BM311" i="1"/>
  <c r="Z311" i="1"/>
  <c r="Y311" i="1"/>
  <c r="BN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Y304" i="1"/>
  <c r="X304" i="1"/>
  <c r="X303" i="1"/>
  <c r="BO302" i="1"/>
  <c r="BM302" i="1"/>
  <c r="Y302" i="1"/>
  <c r="BN302" i="1" s="1"/>
  <c r="P302" i="1"/>
  <c r="X299" i="1"/>
  <c r="X298" i="1"/>
  <c r="BO297" i="1"/>
  <c r="BN297" i="1"/>
  <c r="BM297" i="1"/>
  <c r="Y297" i="1"/>
  <c r="BP297" i="1" s="1"/>
  <c r="P297" i="1"/>
  <c r="BO296" i="1"/>
  <c r="BM296" i="1"/>
  <c r="Y296" i="1"/>
  <c r="BN296" i="1" s="1"/>
  <c r="P296" i="1"/>
  <c r="X293" i="1"/>
  <c r="X292" i="1"/>
  <c r="BO291" i="1"/>
  <c r="BM291" i="1"/>
  <c r="Y291" i="1"/>
  <c r="P291" i="1"/>
  <c r="Y288" i="1"/>
  <c r="X288" i="1"/>
  <c r="X287" i="1"/>
  <c r="BO286" i="1"/>
  <c r="BM286" i="1"/>
  <c r="Y286" i="1"/>
  <c r="Y287" i="1" s="1"/>
  <c r="P286" i="1"/>
  <c r="X284" i="1"/>
  <c r="X283" i="1"/>
  <c r="BO282" i="1"/>
  <c r="BM282" i="1"/>
  <c r="Y282" i="1"/>
  <c r="BP282" i="1" s="1"/>
  <c r="P282" i="1"/>
  <c r="X279" i="1"/>
  <c r="X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P274" i="1"/>
  <c r="X271" i="1"/>
  <c r="X270" i="1"/>
  <c r="BP269" i="1"/>
  <c r="BO269" i="1"/>
  <c r="BM269" i="1"/>
  <c r="Y269" i="1"/>
  <c r="BN269" i="1" s="1"/>
  <c r="BO268" i="1"/>
  <c r="BM268" i="1"/>
  <c r="Y268" i="1"/>
  <c r="Z268" i="1" s="1"/>
  <c r="P268" i="1"/>
  <c r="BP267" i="1"/>
  <c r="BO267" i="1"/>
  <c r="BM267" i="1"/>
  <c r="Y267" i="1"/>
  <c r="Z267" i="1" s="1"/>
  <c r="P267" i="1"/>
  <c r="BO266" i="1"/>
  <c r="BM266" i="1"/>
  <c r="Y266" i="1"/>
  <c r="BN266" i="1" s="1"/>
  <c r="P266" i="1"/>
  <c r="X263" i="1"/>
  <c r="X262" i="1"/>
  <c r="BO261" i="1"/>
  <c r="BM261" i="1"/>
  <c r="Y261" i="1"/>
  <c r="BP261" i="1" s="1"/>
  <c r="P261" i="1"/>
  <c r="BO260" i="1"/>
  <c r="BM260" i="1"/>
  <c r="Y260" i="1"/>
  <c r="BN260" i="1" s="1"/>
  <c r="P260" i="1"/>
  <c r="BO259" i="1"/>
  <c r="BM259" i="1"/>
  <c r="Y259" i="1"/>
  <c r="Z259" i="1" s="1"/>
  <c r="P259" i="1"/>
  <c r="BO258" i="1"/>
  <c r="BM258" i="1"/>
  <c r="Y258" i="1"/>
  <c r="P258" i="1"/>
  <c r="BO257" i="1"/>
  <c r="BM257" i="1"/>
  <c r="Y257" i="1"/>
  <c r="BN257" i="1" s="1"/>
  <c r="P257" i="1"/>
  <c r="BO256" i="1"/>
  <c r="BM256" i="1"/>
  <c r="Y256" i="1"/>
  <c r="P256" i="1"/>
  <c r="X253" i="1"/>
  <c r="X252" i="1"/>
  <c r="BO251" i="1"/>
  <c r="BM251" i="1"/>
  <c r="Y251" i="1"/>
  <c r="BN251" i="1" s="1"/>
  <c r="BP250" i="1"/>
  <c r="BO250" i="1"/>
  <c r="BM250" i="1"/>
  <c r="Z250" i="1"/>
  <c r="Y250" i="1"/>
  <c r="BN250" i="1" s="1"/>
  <c r="BO249" i="1"/>
  <c r="BM249" i="1"/>
  <c r="Y249" i="1"/>
  <c r="BP249" i="1" s="1"/>
  <c r="BO248" i="1"/>
  <c r="BM248" i="1"/>
  <c r="Y248" i="1"/>
  <c r="BP248" i="1" s="1"/>
  <c r="P248" i="1"/>
  <c r="BO247" i="1"/>
  <c r="BM247" i="1"/>
  <c r="Y247" i="1"/>
  <c r="X245" i="1"/>
  <c r="X244" i="1"/>
  <c r="BO243" i="1"/>
  <c r="BM243" i="1"/>
  <c r="Y243" i="1"/>
  <c r="Y244" i="1" s="1"/>
  <c r="P243" i="1"/>
  <c r="X241" i="1"/>
  <c r="X240" i="1"/>
  <c r="BO239" i="1"/>
  <c r="BM239" i="1"/>
  <c r="Y239" i="1"/>
  <c r="BP239" i="1" s="1"/>
  <c r="P239" i="1"/>
  <c r="BO238" i="1"/>
  <c r="BM238" i="1"/>
  <c r="Y238" i="1"/>
  <c r="Z238" i="1" s="1"/>
  <c r="P238" i="1"/>
  <c r="X236" i="1"/>
  <c r="X235" i="1"/>
  <c r="BP234" i="1"/>
  <c r="BO234" i="1"/>
  <c r="BN234" i="1"/>
  <c r="BM234" i="1"/>
  <c r="Y234" i="1"/>
  <c r="Z234" i="1" s="1"/>
  <c r="P234" i="1"/>
  <c r="BO233" i="1"/>
  <c r="BM233" i="1"/>
  <c r="Y233" i="1"/>
  <c r="Z233" i="1" s="1"/>
  <c r="P233" i="1"/>
  <c r="BP232" i="1"/>
  <c r="BO232" i="1"/>
  <c r="BM232" i="1"/>
  <c r="Y232" i="1"/>
  <c r="BN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X224" i="1"/>
  <c r="X223" i="1"/>
  <c r="BO222" i="1"/>
  <c r="BM222" i="1"/>
  <c r="Y222" i="1"/>
  <c r="BN222" i="1" s="1"/>
  <c r="P222" i="1"/>
  <c r="BO221" i="1"/>
  <c r="BM221" i="1"/>
  <c r="Y221" i="1"/>
  <c r="BP221" i="1" s="1"/>
  <c r="P221" i="1"/>
  <c r="X219" i="1"/>
  <c r="X218" i="1"/>
  <c r="BO217" i="1"/>
  <c r="BN217" i="1"/>
  <c r="BM217" i="1"/>
  <c r="Y217" i="1"/>
  <c r="Z217" i="1" s="1"/>
  <c r="P217" i="1"/>
  <c r="BP216" i="1"/>
  <c r="BO216" i="1"/>
  <c r="BM216" i="1"/>
  <c r="Y216" i="1"/>
  <c r="Z216" i="1" s="1"/>
  <c r="P216" i="1"/>
  <c r="BO215" i="1"/>
  <c r="BM215" i="1"/>
  <c r="Y215" i="1"/>
  <c r="BN215" i="1" s="1"/>
  <c r="P215" i="1"/>
  <c r="BO214" i="1"/>
  <c r="BM214" i="1"/>
  <c r="Y214" i="1"/>
  <c r="BP214" i="1" s="1"/>
  <c r="P214" i="1"/>
  <c r="BO213" i="1"/>
  <c r="BN213" i="1"/>
  <c r="BM213" i="1"/>
  <c r="Y213" i="1"/>
  <c r="Z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Z209" i="1" s="1"/>
  <c r="P209" i="1"/>
  <c r="X207" i="1"/>
  <c r="X206" i="1"/>
  <c r="BO205" i="1"/>
  <c r="BM205" i="1"/>
  <c r="Y205" i="1"/>
  <c r="BN205" i="1" s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N202" i="1" s="1"/>
  <c r="P202" i="1"/>
  <c r="BO201" i="1"/>
  <c r="BM201" i="1"/>
  <c r="Y201" i="1"/>
  <c r="BP201" i="1" s="1"/>
  <c r="P201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X196" i="1"/>
  <c r="X195" i="1"/>
  <c r="BO194" i="1"/>
  <c r="BM194" i="1"/>
  <c r="Y194" i="1"/>
  <c r="BN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5" i="1"/>
  <c r="X184" i="1"/>
  <c r="BO183" i="1"/>
  <c r="BM183" i="1"/>
  <c r="Y183" i="1"/>
  <c r="X181" i="1"/>
  <c r="X180" i="1"/>
  <c r="BO179" i="1"/>
  <c r="BM179" i="1"/>
  <c r="Y179" i="1"/>
  <c r="BN179" i="1" s="1"/>
  <c r="BO178" i="1"/>
  <c r="BM178" i="1"/>
  <c r="Y178" i="1"/>
  <c r="BO177" i="1"/>
  <c r="BM177" i="1"/>
  <c r="Y177" i="1"/>
  <c r="BP177" i="1" s="1"/>
  <c r="P177" i="1"/>
  <c r="X175" i="1"/>
  <c r="X174" i="1"/>
  <c r="BO173" i="1"/>
  <c r="BM173" i="1"/>
  <c r="Y173" i="1"/>
  <c r="P173" i="1"/>
  <c r="BO172" i="1"/>
  <c r="BM172" i="1"/>
  <c r="Y172" i="1"/>
  <c r="BN172" i="1" s="1"/>
  <c r="P172" i="1"/>
  <c r="BO171" i="1"/>
  <c r="BM171" i="1"/>
  <c r="Y171" i="1"/>
  <c r="BP171" i="1" s="1"/>
  <c r="P171" i="1"/>
  <c r="BO170" i="1"/>
  <c r="BM170" i="1"/>
  <c r="Y170" i="1"/>
  <c r="BN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Z167" i="1" s="1"/>
  <c r="P167" i="1"/>
  <c r="BO166" i="1"/>
  <c r="BN166" i="1"/>
  <c r="BM166" i="1"/>
  <c r="Y166" i="1"/>
  <c r="Z166" i="1" s="1"/>
  <c r="P166" i="1"/>
  <c r="BO165" i="1"/>
  <c r="BM165" i="1"/>
  <c r="Y165" i="1"/>
  <c r="P165" i="1"/>
  <c r="X163" i="1"/>
  <c r="X162" i="1"/>
  <c r="BO161" i="1"/>
  <c r="BM161" i="1"/>
  <c r="Y161" i="1"/>
  <c r="Y163" i="1" s="1"/>
  <c r="P161" i="1"/>
  <c r="X157" i="1"/>
  <c r="X156" i="1"/>
  <c r="BO155" i="1"/>
  <c r="BM155" i="1"/>
  <c r="Y155" i="1"/>
  <c r="P155" i="1"/>
  <c r="BO154" i="1"/>
  <c r="BM154" i="1"/>
  <c r="Y154" i="1"/>
  <c r="BN154" i="1" s="1"/>
  <c r="P154" i="1"/>
  <c r="BO153" i="1"/>
  <c r="BM153" i="1"/>
  <c r="Z153" i="1"/>
  <c r="Y153" i="1"/>
  <c r="BP153" i="1" s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Z144" i="1" s="1"/>
  <c r="P144" i="1"/>
  <c r="BO143" i="1"/>
  <c r="BM143" i="1"/>
  <c r="Y143" i="1"/>
  <c r="BP143" i="1" s="1"/>
  <c r="P143" i="1"/>
  <c r="X141" i="1"/>
  <c r="X140" i="1"/>
  <c r="BP139" i="1"/>
  <c r="BO139" i="1"/>
  <c r="BN139" i="1"/>
  <c r="BM139" i="1"/>
  <c r="Y139" i="1"/>
  <c r="Z139" i="1" s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Z127" i="1" s="1"/>
  <c r="P127" i="1"/>
  <c r="X125" i="1"/>
  <c r="X124" i="1"/>
  <c r="BO123" i="1"/>
  <c r="BM123" i="1"/>
  <c r="Y123" i="1"/>
  <c r="BP123" i="1" s="1"/>
  <c r="P123" i="1"/>
  <c r="BP122" i="1"/>
  <c r="BO122" i="1"/>
  <c r="BM122" i="1"/>
  <c r="Y122" i="1"/>
  <c r="BN122" i="1" s="1"/>
  <c r="P122" i="1"/>
  <c r="BO121" i="1"/>
  <c r="BM121" i="1"/>
  <c r="Y121" i="1"/>
  <c r="BN121" i="1" s="1"/>
  <c r="P121" i="1"/>
  <c r="BO120" i="1"/>
  <c r="BM120" i="1"/>
  <c r="Y120" i="1"/>
  <c r="BP120" i="1" s="1"/>
  <c r="P120" i="1"/>
  <c r="BO119" i="1"/>
  <c r="BM119" i="1"/>
  <c r="Y119" i="1"/>
  <c r="P119" i="1"/>
  <c r="BP118" i="1"/>
  <c r="BO118" i="1"/>
  <c r="BM118" i="1"/>
  <c r="Y118" i="1"/>
  <c r="BN118" i="1" s="1"/>
  <c r="P118" i="1"/>
  <c r="BO117" i="1"/>
  <c r="BM117" i="1"/>
  <c r="Y117" i="1"/>
  <c r="BN117" i="1" s="1"/>
  <c r="P117" i="1"/>
  <c r="X115" i="1"/>
  <c r="X114" i="1"/>
  <c r="BO113" i="1"/>
  <c r="BM113" i="1"/>
  <c r="Y113" i="1"/>
  <c r="Z113" i="1" s="1"/>
  <c r="P113" i="1"/>
  <c r="BO112" i="1"/>
  <c r="BM112" i="1"/>
  <c r="Y112" i="1"/>
  <c r="BP112" i="1" s="1"/>
  <c r="P112" i="1"/>
  <c r="BO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M105" i="1"/>
  <c r="Y105" i="1"/>
  <c r="BN105" i="1" s="1"/>
  <c r="P105" i="1"/>
  <c r="BO104" i="1"/>
  <c r="BM104" i="1"/>
  <c r="Y104" i="1"/>
  <c r="BP104" i="1" s="1"/>
  <c r="P104" i="1"/>
  <c r="X101" i="1"/>
  <c r="X100" i="1"/>
  <c r="BO99" i="1"/>
  <c r="BM99" i="1"/>
  <c r="Y99" i="1"/>
  <c r="BN99" i="1" s="1"/>
  <c r="P99" i="1"/>
  <c r="BO98" i="1"/>
  <c r="BM98" i="1"/>
  <c r="Y98" i="1"/>
  <c r="BP98" i="1" s="1"/>
  <c r="P98" i="1"/>
  <c r="BO97" i="1"/>
  <c r="BM97" i="1"/>
  <c r="Y97" i="1"/>
  <c r="BN97" i="1" s="1"/>
  <c r="P97" i="1"/>
  <c r="BP96" i="1"/>
  <c r="BO96" i="1"/>
  <c r="BN96" i="1"/>
  <c r="BM96" i="1"/>
  <c r="Y96" i="1"/>
  <c r="Z96" i="1" s="1"/>
  <c r="P96" i="1"/>
  <c r="BO95" i="1"/>
  <c r="BM95" i="1"/>
  <c r="Y95" i="1"/>
  <c r="BP95" i="1" s="1"/>
  <c r="P95" i="1"/>
  <c r="BO94" i="1"/>
  <c r="BM94" i="1"/>
  <c r="Y94" i="1"/>
  <c r="Z94" i="1" s="1"/>
  <c r="P94" i="1"/>
  <c r="BO93" i="1"/>
  <c r="BN93" i="1"/>
  <c r="BM93" i="1"/>
  <c r="Y93" i="1"/>
  <c r="BP93" i="1" s="1"/>
  <c r="BO92" i="1"/>
  <c r="BM92" i="1"/>
  <c r="Y92" i="1"/>
  <c r="BP92" i="1" s="1"/>
  <c r="P92" i="1"/>
  <c r="X90" i="1"/>
  <c r="X89" i="1"/>
  <c r="BO88" i="1"/>
  <c r="BM88" i="1"/>
  <c r="Y88" i="1"/>
  <c r="BN88" i="1" s="1"/>
  <c r="P88" i="1"/>
  <c r="BO87" i="1"/>
  <c r="BM87" i="1"/>
  <c r="Y87" i="1"/>
  <c r="BP87" i="1" s="1"/>
  <c r="P87" i="1"/>
  <c r="BO86" i="1"/>
  <c r="BM86" i="1"/>
  <c r="Y86" i="1"/>
  <c r="Z86" i="1" s="1"/>
  <c r="P86" i="1"/>
  <c r="X83" i="1"/>
  <c r="X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N76" i="1" s="1"/>
  <c r="P76" i="1"/>
  <c r="BO75" i="1"/>
  <c r="BM75" i="1"/>
  <c r="Y75" i="1"/>
  <c r="Z75" i="1" s="1"/>
  <c r="P75" i="1"/>
  <c r="BO74" i="1"/>
  <c r="BN74" i="1"/>
  <c r="BM74" i="1"/>
  <c r="Y74" i="1"/>
  <c r="Z74" i="1" s="1"/>
  <c r="P74" i="1"/>
  <c r="BO73" i="1"/>
  <c r="BM73" i="1"/>
  <c r="Y73" i="1"/>
  <c r="P73" i="1"/>
  <c r="BO72" i="1"/>
  <c r="BM72" i="1"/>
  <c r="Y72" i="1"/>
  <c r="Y78" i="1" s="1"/>
  <c r="P72" i="1"/>
  <c r="BP71" i="1"/>
  <c r="BO71" i="1"/>
  <c r="BM71" i="1"/>
  <c r="Z71" i="1"/>
  <c r="Y71" i="1"/>
  <c r="BN71" i="1" s="1"/>
  <c r="P71" i="1"/>
  <c r="X69" i="1"/>
  <c r="X68" i="1"/>
  <c r="BP67" i="1"/>
  <c r="BO67" i="1"/>
  <c r="BM67" i="1"/>
  <c r="Y67" i="1"/>
  <c r="BN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Z61" i="1" s="1"/>
  <c r="P61" i="1"/>
  <c r="BP60" i="1"/>
  <c r="BO60" i="1"/>
  <c r="BM60" i="1"/>
  <c r="Y60" i="1"/>
  <c r="BN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P54" i="1"/>
  <c r="BO54" i="1"/>
  <c r="BN54" i="1"/>
  <c r="BM54" i="1"/>
  <c r="Y54" i="1"/>
  <c r="Z54" i="1" s="1"/>
  <c r="P54" i="1"/>
  <c r="BO53" i="1"/>
  <c r="BM53" i="1"/>
  <c r="Y53" i="1"/>
  <c r="BP53" i="1" s="1"/>
  <c r="P53" i="1"/>
  <c r="BO52" i="1"/>
  <c r="BM52" i="1"/>
  <c r="Y52" i="1"/>
  <c r="BN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N44" i="1"/>
  <c r="BM44" i="1"/>
  <c r="Y44" i="1"/>
  <c r="BP44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N38" i="1" s="1"/>
  <c r="P38" i="1"/>
  <c r="BO37" i="1"/>
  <c r="BM37" i="1"/>
  <c r="Y37" i="1"/>
  <c r="P37" i="1"/>
  <c r="Y33" i="1"/>
  <c r="X33" i="1"/>
  <c r="Y32" i="1"/>
  <c r="X32" i="1"/>
  <c r="BP31" i="1"/>
  <c r="BO31" i="1"/>
  <c r="BN31" i="1"/>
  <c r="BM31" i="1"/>
  <c r="Y31" i="1"/>
  <c r="Z31" i="1" s="1"/>
  <c r="Z32" i="1" s="1"/>
  <c r="P31" i="1"/>
  <c r="X29" i="1"/>
  <c r="X28" i="1"/>
  <c r="BO27" i="1"/>
  <c r="BM27" i="1"/>
  <c r="Y27" i="1"/>
  <c r="P27" i="1"/>
  <c r="BO26" i="1"/>
  <c r="BM26" i="1"/>
  <c r="Y26" i="1"/>
  <c r="BP26" i="1" s="1"/>
  <c r="P26" i="1"/>
  <c r="BO25" i="1"/>
  <c r="BM25" i="1"/>
  <c r="Y25" i="1"/>
  <c r="BN25" i="1" s="1"/>
  <c r="P25" i="1"/>
  <c r="BO24" i="1"/>
  <c r="BM24" i="1"/>
  <c r="Y24" i="1"/>
  <c r="BN24" i="1" s="1"/>
  <c r="P24" i="1"/>
  <c r="BP23" i="1"/>
  <c r="BO23" i="1"/>
  <c r="BN23" i="1"/>
  <c r="BM23" i="1"/>
  <c r="Y23" i="1"/>
  <c r="Z23" i="1" s="1"/>
  <c r="P23" i="1"/>
  <c r="BO22" i="1"/>
  <c r="BM22" i="1"/>
  <c r="Z22" i="1"/>
  <c r="Y22" i="1"/>
  <c r="BP22" i="1" s="1"/>
  <c r="P22" i="1"/>
  <c r="H10" i="1"/>
  <c r="A9" i="1"/>
  <c r="F10" i="1" s="1"/>
  <c r="D7" i="1"/>
  <c r="Q6" i="1"/>
  <c r="P2" i="1"/>
  <c r="Z282" i="1" l="1"/>
  <c r="Z283" i="1" s="1"/>
  <c r="BN318" i="1"/>
  <c r="BN400" i="1"/>
  <c r="Z487" i="1"/>
  <c r="Z51" i="1"/>
  <c r="Z123" i="1"/>
  <c r="Y191" i="1"/>
  <c r="BN209" i="1"/>
  <c r="BP213" i="1"/>
  <c r="BN239" i="1"/>
  <c r="Z266" i="1"/>
  <c r="Z391" i="1"/>
  <c r="Z416" i="1"/>
  <c r="Z464" i="1"/>
  <c r="Y502" i="1"/>
  <c r="BN75" i="1"/>
  <c r="BP318" i="1"/>
  <c r="BN374" i="1"/>
  <c r="BP383" i="1"/>
  <c r="BN420" i="1"/>
  <c r="BN487" i="1"/>
  <c r="BP530" i="1"/>
  <c r="BN123" i="1"/>
  <c r="BP296" i="1"/>
  <c r="Z326" i="1"/>
  <c r="Z351" i="1"/>
  <c r="Z352" i="1" s="1"/>
  <c r="BN391" i="1"/>
  <c r="BN416" i="1"/>
  <c r="BN464" i="1"/>
  <c r="BP480" i="1"/>
  <c r="BP491" i="1"/>
  <c r="Z513" i="1"/>
  <c r="BP61" i="1"/>
  <c r="BN51" i="1"/>
  <c r="Z93" i="1"/>
  <c r="Z44" i="1"/>
  <c r="Z45" i="1" s="1"/>
  <c r="BP75" i="1"/>
  <c r="BN153" i="1"/>
  <c r="BP266" i="1"/>
  <c r="BP374" i="1"/>
  <c r="BP420" i="1"/>
  <c r="BN438" i="1"/>
  <c r="Z498" i="1"/>
  <c r="Z504" i="1"/>
  <c r="BN326" i="1"/>
  <c r="Y370" i="1"/>
  <c r="BN513" i="1"/>
  <c r="Y538" i="1"/>
  <c r="Z189" i="1"/>
  <c r="BP351" i="1"/>
  <c r="BP438" i="1"/>
  <c r="BP498" i="1"/>
  <c r="BN524" i="1"/>
  <c r="Z59" i="1"/>
  <c r="Z87" i="1"/>
  <c r="BN98" i="1"/>
  <c r="BN189" i="1"/>
  <c r="Z222" i="1"/>
  <c r="BN432" i="1"/>
  <c r="BN144" i="1"/>
  <c r="Z138" i="1"/>
  <c r="Y393" i="1"/>
  <c r="BP402" i="1"/>
  <c r="BP432" i="1"/>
  <c r="BP446" i="1"/>
  <c r="BP488" i="1"/>
  <c r="BN59" i="1"/>
  <c r="BN87" i="1"/>
  <c r="BP144" i="1"/>
  <c r="BP166" i="1"/>
  <c r="BP222" i="1"/>
  <c r="BP439" i="1"/>
  <c r="BN493" i="1"/>
  <c r="BN535" i="1"/>
  <c r="BN138" i="1"/>
  <c r="Z240" i="1"/>
  <c r="BP260" i="1"/>
  <c r="BP364" i="1"/>
  <c r="BP499" i="1"/>
  <c r="BP121" i="1"/>
  <c r="Z302" i="1"/>
  <c r="Z303" i="1" s="1"/>
  <c r="BP493" i="1"/>
  <c r="Y181" i="1"/>
  <c r="BN238" i="1"/>
  <c r="BN317" i="1"/>
  <c r="BP338" i="1"/>
  <c r="Z239" i="1"/>
  <c r="Y100" i="1"/>
  <c r="BN193" i="1"/>
  <c r="Z346" i="1"/>
  <c r="Y527" i="1"/>
  <c r="BP238" i="1"/>
  <c r="BP302" i="1"/>
  <c r="Y342" i="1"/>
  <c r="Y429" i="1"/>
  <c r="Z118" i="1"/>
  <c r="Y130" i="1"/>
  <c r="Z201" i="1"/>
  <c r="Z257" i="1"/>
  <c r="Z40" i="1"/>
  <c r="Z66" i="1"/>
  <c r="Y89" i="1"/>
  <c r="Z107" i="1"/>
  <c r="BN113" i="1"/>
  <c r="Z161" i="1"/>
  <c r="Z162" i="1" s="1"/>
  <c r="BN177" i="1"/>
  <c r="Z194" i="1"/>
  <c r="Z215" i="1"/>
  <c r="BP251" i="1"/>
  <c r="Z277" i="1"/>
  <c r="BN325" i="1"/>
  <c r="Y353" i="1"/>
  <c r="Z363" i="1"/>
  <c r="BP366" i="1"/>
  <c r="Z379" i="1"/>
  <c r="Z380" i="1" s="1"/>
  <c r="Z455" i="1"/>
  <c r="Z456" i="1" s="1"/>
  <c r="Z471" i="1"/>
  <c r="Y544" i="1"/>
  <c r="BN407" i="1"/>
  <c r="Z26" i="1"/>
  <c r="BN40" i="1"/>
  <c r="BN66" i="1"/>
  <c r="Z76" i="1"/>
  <c r="BN107" i="1"/>
  <c r="BP113" i="1"/>
  <c r="Y141" i="1"/>
  <c r="BN161" i="1"/>
  <c r="Z171" i="1"/>
  <c r="Z248" i="1"/>
  <c r="BN277" i="1"/>
  <c r="Z319" i="1"/>
  <c r="BN363" i="1"/>
  <c r="BN379" i="1"/>
  <c r="Z389" i="1"/>
  <c r="Z433" i="1"/>
  <c r="Z434" i="1" s="1"/>
  <c r="BN455" i="1"/>
  <c r="Z467" i="1"/>
  <c r="BN471" i="1"/>
  <c r="Z546" i="1"/>
  <c r="Z547" i="1" s="1"/>
  <c r="BN22" i="1"/>
  <c r="Z60" i="1"/>
  <c r="BP205" i="1"/>
  <c r="BP215" i="1"/>
  <c r="BN259" i="1"/>
  <c r="Y270" i="1"/>
  <c r="BP407" i="1"/>
  <c r="BN492" i="1"/>
  <c r="Y507" i="1"/>
  <c r="BN26" i="1"/>
  <c r="BP161" i="1"/>
  <c r="BN248" i="1"/>
  <c r="BP363" i="1"/>
  <c r="BN389" i="1"/>
  <c r="BP392" i="1"/>
  <c r="BN433" i="1"/>
  <c r="BP455" i="1"/>
  <c r="BP475" i="1"/>
  <c r="BN546" i="1"/>
  <c r="Y41" i="1"/>
  <c r="BN171" i="1"/>
  <c r="Y262" i="1"/>
  <c r="BP76" i="1"/>
  <c r="Y108" i="1"/>
  <c r="BN201" i="1"/>
  <c r="Z230" i="1"/>
  <c r="BN233" i="1"/>
  <c r="Z256" i="1"/>
  <c r="BP259" i="1"/>
  <c r="Y271" i="1"/>
  <c r="Z310" i="1"/>
  <c r="BP319" i="1"/>
  <c r="BP367" i="1"/>
  <c r="Y408" i="1"/>
  <c r="BP492" i="1"/>
  <c r="BN530" i="1"/>
  <c r="Z537" i="1"/>
  <c r="BN37" i="1"/>
  <c r="Y162" i="1"/>
  <c r="BP389" i="1"/>
  <c r="BP433" i="1"/>
  <c r="Z67" i="1"/>
  <c r="Z105" i="1"/>
  <c r="Z121" i="1"/>
  <c r="BN230" i="1"/>
  <c r="BN256" i="1"/>
  <c r="BN310" i="1"/>
  <c r="Y321" i="1"/>
  <c r="Z364" i="1"/>
  <c r="Z402" i="1"/>
  <c r="Y409" i="1"/>
  <c r="Y457" i="1"/>
  <c r="Z472" i="1"/>
  <c r="Y547" i="1"/>
  <c r="BP37" i="1"/>
  <c r="Z98" i="1"/>
  <c r="Y114" i="1"/>
  <c r="BN267" i="1"/>
  <c r="Y303" i="1"/>
  <c r="Z317" i="1"/>
  <c r="BN356" i="1"/>
  <c r="Z368" i="1"/>
  <c r="Y434" i="1"/>
  <c r="BN476" i="1"/>
  <c r="BP504" i="1"/>
  <c r="Z140" i="1"/>
  <c r="BN249" i="1"/>
  <c r="BP256" i="1"/>
  <c r="Y329" i="1"/>
  <c r="Z383" i="1"/>
  <c r="Z384" i="1" s="1"/>
  <c r="Y423" i="1"/>
  <c r="Z169" i="1"/>
  <c r="Z199" i="1"/>
  <c r="Z231" i="1"/>
  <c r="Z327" i="1"/>
  <c r="Y341" i="1"/>
  <c r="Z534" i="1"/>
  <c r="Z550" i="1"/>
  <c r="Z551" i="1" s="1"/>
  <c r="Y371" i="1"/>
  <c r="Y539" i="1"/>
  <c r="F9" i="1"/>
  <c r="BP38" i="1"/>
  <c r="BN169" i="1"/>
  <c r="BN199" i="1"/>
  <c r="Z214" i="1"/>
  <c r="BN231" i="1"/>
  <c r="Z261" i="1"/>
  <c r="Z344" i="1"/>
  <c r="Z369" i="1"/>
  <c r="BN534" i="1"/>
  <c r="BN550" i="1"/>
  <c r="Z52" i="1"/>
  <c r="Z99" i="1"/>
  <c r="Z106" i="1"/>
  <c r="Z193" i="1"/>
  <c r="Z195" i="1" s="1"/>
  <c r="BP217" i="1"/>
  <c r="BN268" i="1"/>
  <c r="BP327" i="1"/>
  <c r="BN351" i="1"/>
  <c r="Y398" i="1"/>
  <c r="BN417" i="1"/>
  <c r="BP517" i="1"/>
  <c r="Y526" i="1"/>
  <c r="H9" i="1"/>
  <c r="J9" i="1"/>
  <c r="BN214" i="1"/>
  <c r="BP257" i="1"/>
  <c r="BN261" i="1"/>
  <c r="Z297" i="1"/>
  <c r="BP311" i="1"/>
  <c r="BN344" i="1"/>
  <c r="BP357" i="1"/>
  <c r="BN369" i="1"/>
  <c r="Y452" i="1"/>
  <c r="Y521" i="1"/>
  <c r="BN542" i="1"/>
  <c r="BP52" i="1"/>
  <c r="BP268" i="1"/>
  <c r="BP417" i="1"/>
  <c r="A10" i="1"/>
  <c r="BP99" i="1"/>
  <c r="Y180" i="1"/>
  <c r="Y453" i="1"/>
  <c r="BP542" i="1"/>
  <c r="Y552" i="1"/>
  <c r="Z177" i="1"/>
  <c r="Z200" i="1"/>
  <c r="Z232" i="1"/>
  <c r="Z269" i="1"/>
  <c r="Z270" i="1" s="1"/>
  <c r="Z325" i="1"/>
  <c r="BN366" i="1"/>
  <c r="Z445" i="1"/>
  <c r="BN466" i="1"/>
  <c r="R563" i="1"/>
  <c r="BP80" i="1"/>
  <c r="BN80" i="1"/>
  <c r="Z80" i="1"/>
  <c r="BN355" i="1"/>
  <c r="Z50" i="1"/>
  <c r="Y185" i="1"/>
  <c r="Y184" i="1"/>
  <c r="Z183" i="1"/>
  <c r="Z184" i="1" s="1"/>
  <c r="BP212" i="1"/>
  <c r="BN212" i="1"/>
  <c r="Z212" i="1"/>
  <c r="BN333" i="1"/>
  <c r="BP468" i="1"/>
  <c r="BN468" i="1"/>
  <c r="Z468" i="1"/>
  <c r="Z53" i="1"/>
  <c r="BP119" i="1"/>
  <c r="BN119" i="1"/>
  <c r="Y174" i="1"/>
  <c r="BP228" i="1"/>
  <c r="BN228" i="1"/>
  <c r="Z228" i="1"/>
  <c r="BP27" i="1"/>
  <c r="BN27" i="1"/>
  <c r="BP74" i="1"/>
  <c r="Z97" i="1"/>
  <c r="Z119" i="1"/>
  <c r="Z202" i="1"/>
  <c r="BN221" i="1"/>
  <c r="Z27" i="1"/>
  <c r="BN50" i="1"/>
  <c r="BN53" i="1"/>
  <c r="BP65" i="1"/>
  <c r="Y69" i="1"/>
  <c r="BN65" i="1"/>
  <c r="Y68" i="1"/>
  <c r="Z65" i="1"/>
  <c r="Z68" i="1" s="1"/>
  <c r="BP167" i="1"/>
  <c r="BN167" i="1"/>
  <c r="BP170" i="1"/>
  <c r="BN183" i="1"/>
  <c r="Y207" i="1"/>
  <c r="Y241" i="1"/>
  <c r="Y240" i="1"/>
  <c r="BP243" i="1"/>
  <c r="Y279" i="1"/>
  <c r="Y278" i="1"/>
  <c r="BP274" i="1"/>
  <c r="BN274" i="1"/>
  <c r="Z274" i="1"/>
  <c r="O563" i="1"/>
  <c r="Y405" i="1"/>
  <c r="Y404" i="1"/>
  <c r="BP400" i="1"/>
  <c r="BP421" i="1"/>
  <c r="BN421" i="1"/>
  <c r="Z421" i="1"/>
  <c r="Z243" i="1"/>
  <c r="Z244" i="1" s="1"/>
  <c r="Y293" i="1"/>
  <c r="BP291" i="1"/>
  <c r="Q563" i="1"/>
  <c r="Y376" i="1"/>
  <c r="Y375" i="1"/>
  <c r="Z373" i="1"/>
  <c r="Z375" i="1" s="1"/>
  <c r="Z24" i="1"/>
  <c r="Y42" i="1"/>
  <c r="BP81" i="1"/>
  <c r="BN81" i="1"/>
  <c r="Z81" i="1"/>
  <c r="BP94" i="1"/>
  <c r="BN94" i="1"/>
  <c r="BP97" i="1"/>
  <c r="BP183" i="1"/>
  <c r="BP202" i="1"/>
  <c r="Y219" i="1"/>
  <c r="Z291" i="1"/>
  <c r="Z292" i="1" s="1"/>
  <c r="Z309" i="1"/>
  <c r="AB563" i="1"/>
  <c r="BP489" i="1"/>
  <c r="BN489" i="1"/>
  <c r="Z489" i="1"/>
  <c r="BN373" i="1"/>
  <c r="Y563" i="1"/>
  <c r="Y442" i="1"/>
  <c r="Y441" i="1"/>
  <c r="Z437" i="1"/>
  <c r="BP403" i="1"/>
  <c r="BN403" i="1"/>
  <c r="Z403" i="1"/>
  <c r="Y135" i="1"/>
  <c r="G563" i="1"/>
  <c r="BP133" i="1"/>
  <c r="BN312" i="1"/>
  <c r="X553" i="1"/>
  <c r="Y46" i="1"/>
  <c r="Y45" i="1"/>
  <c r="Z88" i="1"/>
  <c r="Z133" i="1"/>
  <c r="Z154" i="1"/>
  <c r="BP203" i="1"/>
  <c r="BN203" i="1"/>
  <c r="Z203" i="1"/>
  <c r="BN216" i="1"/>
  <c r="BP247" i="1"/>
  <c r="BN247" i="1"/>
  <c r="Z247" i="1"/>
  <c r="Y252" i="1"/>
  <c r="Y284" i="1"/>
  <c r="P563" i="1"/>
  <c r="BN282" i="1"/>
  <c r="BN291" i="1"/>
  <c r="BN309" i="1"/>
  <c r="Y328" i="1"/>
  <c r="Z392" i="1"/>
  <c r="Z418" i="1"/>
  <c r="Y496" i="1"/>
  <c r="BP486" i="1"/>
  <c r="Y495" i="1"/>
  <c r="BN486" i="1"/>
  <c r="Y506" i="1"/>
  <c r="BP505" i="1"/>
  <c r="BN505" i="1"/>
  <c r="Z505" i="1"/>
  <c r="Z506" i="1" s="1"/>
  <c r="I563" i="1"/>
  <c r="BP312" i="1"/>
  <c r="BP344" i="1"/>
  <c r="Y348" i="1"/>
  <c r="U563" i="1"/>
  <c r="BP373" i="1"/>
  <c r="BN437" i="1"/>
  <c r="BN473" i="1"/>
  <c r="Z473" i="1"/>
  <c r="Z486" i="1"/>
  <c r="BP72" i="1"/>
  <c r="BN72" i="1"/>
  <c r="Z72" i="1"/>
  <c r="Y82" i="1"/>
  <c r="BP111" i="1"/>
  <c r="Y115" i="1"/>
  <c r="BN111" i="1"/>
  <c r="BP117" i="1"/>
  <c r="Z117" i="1"/>
  <c r="Y125" i="1"/>
  <c r="Y124" i="1"/>
  <c r="BN133" i="1"/>
  <c r="BP188" i="1"/>
  <c r="BN188" i="1"/>
  <c r="Z188" i="1"/>
  <c r="Z190" i="1" s="1"/>
  <c r="Y190" i="1"/>
  <c r="J563" i="1"/>
  <c r="BP88" i="1"/>
  <c r="H563" i="1"/>
  <c r="Y150" i="1"/>
  <c r="BP154" i="1"/>
  <c r="BP178" i="1"/>
  <c r="BN178" i="1"/>
  <c r="Y263" i="1"/>
  <c r="Z258" i="1"/>
  <c r="L563" i="1"/>
  <c r="Y292" i="1"/>
  <c r="BP470" i="1"/>
  <c r="BN470" i="1"/>
  <c r="Y484" i="1"/>
  <c r="Y175" i="1"/>
  <c r="BP165" i="1"/>
  <c r="Z165" i="1"/>
  <c r="Y218" i="1"/>
  <c r="BN210" i="1"/>
  <c r="Y478" i="1"/>
  <c r="BP462" i="1"/>
  <c r="BN462" i="1"/>
  <c r="Z462" i="1"/>
  <c r="Y28" i="1"/>
  <c r="BP24" i="1"/>
  <c r="X557" i="1"/>
  <c r="BP204" i="1"/>
  <c r="BN204" i="1"/>
  <c r="Z204" i="1"/>
  <c r="Z39" i="1"/>
  <c r="Y83" i="1"/>
  <c r="BP134" i="1"/>
  <c r="Z134" i="1"/>
  <c r="AC563" i="1"/>
  <c r="BP518" i="1"/>
  <c r="BN518" i="1"/>
  <c r="Z518" i="1"/>
  <c r="Z149" i="1"/>
  <c r="Z150" i="1" s="1"/>
  <c r="Z178" i="1"/>
  <c r="BP331" i="1"/>
  <c r="Y335" i="1"/>
  <c r="BN331" i="1"/>
  <c r="Y334" i="1"/>
  <c r="Z331" i="1"/>
  <c r="BP155" i="1"/>
  <c r="BN155" i="1"/>
  <c r="Z155" i="1"/>
  <c r="Z172" i="1"/>
  <c r="Z210" i="1"/>
  <c r="BN258" i="1"/>
  <c r="Z276" i="1"/>
  <c r="V563" i="1"/>
  <c r="Z365" i="1"/>
  <c r="X554" i="1"/>
  <c r="BP73" i="1"/>
  <c r="BN73" i="1"/>
  <c r="Z73" i="1"/>
  <c r="Z77" i="1" s="1"/>
  <c r="BN106" i="1"/>
  <c r="Y109" i="1"/>
  <c r="Y129" i="1"/>
  <c r="BP127" i="1"/>
  <c r="BN127" i="1"/>
  <c r="BN149" i="1"/>
  <c r="BN165" i="1"/>
  <c r="BP194" i="1"/>
  <c r="BP200" i="1"/>
  <c r="BP233" i="1"/>
  <c r="Y283" i="1"/>
  <c r="Y385" i="1"/>
  <c r="BN383" i="1"/>
  <c r="Y424" i="1"/>
  <c r="Y359" i="1"/>
  <c r="Y358" i="1"/>
  <c r="Z355" i="1"/>
  <c r="BN39" i="1"/>
  <c r="E563" i="1"/>
  <c r="Y90" i="1"/>
  <c r="BN86" i="1"/>
  <c r="BN134" i="1"/>
  <c r="BP179" i="1"/>
  <c r="Z179" i="1"/>
  <c r="BP258" i="1"/>
  <c r="BN276" i="1"/>
  <c r="BN365" i="1"/>
  <c r="Y224" i="1"/>
  <c r="Y223" i="1"/>
  <c r="BP25" i="1"/>
  <c r="Z25" i="1"/>
  <c r="Z89" i="1"/>
  <c r="BP149" i="1"/>
  <c r="BP172" i="1"/>
  <c r="Y195" i="1"/>
  <c r="BP210" i="1"/>
  <c r="Y236" i="1"/>
  <c r="Y235" i="1"/>
  <c r="BN227" i="1"/>
  <c r="K563" i="1"/>
  <c r="Y253" i="1"/>
  <c r="Y428" i="1"/>
  <c r="BP426" i="1"/>
  <c r="B563" i="1"/>
  <c r="Y63" i="1"/>
  <c r="Y62" i="1"/>
  <c r="Z58" i="1"/>
  <c r="Z62" i="1" s="1"/>
  <c r="Y146" i="1"/>
  <c r="Y145" i="1"/>
  <c r="Z143" i="1"/>
  <c r="Z145" i="1" s="1"/>
  <c r="Y156" i="1"/>
  <c r="Z205" i="1"/>
  <c r="Z227" i="1"/>
  <c r="Y314" i="1"/>
  <c r="BP307" i="1"/>
  <c r="BN307" i="1"/>
  <c r="Y313" i="1"/>
  <c r="T563" i="1"/>
  <c r="Z307" i="1"/>
  <c r="Y320" i="1"/>
  <c r="BP339" i="1"/>
  <c r="BN339" i="1"/>
  <c r="Z339" i="1"/>
  <c r="BP365" i="1"/>
  <c r="Z426" i="1"/>
  <c r="Y483" i="1"/>
  <c r="BN481" i="1"/>
  <c r="Z481" i="1"/>
  <c r="Z221" i="1"/>
  <c r="Z333" i="1"/>
  <c r="X555" i="1"/>
  <c r="BP173" i="1"/>
  <c r="BN173" i="1"/>
  <c r="Z173" i="1"/>
  <c r="BP211" i="1"/>
  <c r="BN211" i="1"/>
  <c r="Z211" i="1"/>
  <c r="Y245" i="1"/>
  <c r="BN243" i="1"/>
  <c r="Y532" i="1"/>
  <c r="Y531" i="1"/>
  <c r="BP529" i="1"/>
  <c r="BN529" i="1"/>
  <c r="Z529" i="1"/>
  <c r="Z531" i="1" s="1"/>
  <c r="Z170" i="1"/>
  <c r="BP323" i="1"/>
  <c r="BN323" i="1"/>
  <c r="Z323" i="1"/>
  <c r="Y56" i="1"/>
  <c r="BP49" i="1"/>
  <c r="BN49" i="1"/>
  <c r="Y55" i="1"/>
  <c r="Z49" i="1"/>
  <c r="D563" i="1"/>
  <c r="BN61" i="1"/>
  <c r="Y77" i="1"/>
  <c r="BN58" i="1"/>
  <c r="BP86" i="1"/>
  <c r="Z122" i="1"/>
  <c r="Y136" i="1"/>
  <c r="BN143" i="1"/>
  <c r="Y151" i="1"/>
  <c r="Z249" i="1"/>
  <c r="Y381" i="1"/>
  <c r="Y380" i="1"/>
  <c r="BP378" i="1"/>
  <c r="BN426" i="1"/>
  <c r="Y448" i="1"/>
  <c r="Y447" i="1"/>
  <c r="Z446" i="1"/>
  <c r="Z447" i="1" s="1"/>
  <c r="BP461" i="1"/>
  <c r="BN467" i="1"/>
  <c r="M563" i="1"/>
  <c r="Y522" i="1"/>
  <c r="BP534" i="1"/>
  <c r="BP546" i="1"/>
  <c r="BN368" i="1"/>
  <c r="BN415" i="1"/>
  <c r="BP138" i="1"/>
  <c r="Y206" i="1"/>
  <c r="S563" i="1"/>
  <c r="Z542" i="1"/>
  <c r="Z543" i="1" s="1"/>
  <c r="Z37" i="1"/>
  <c r="Y101" i="1"/>
  <c r="Y196" i="1"/>
  <c r="Y298" i="1"/>
  <c r="Y394" i="1"/>
  <c r="Z413" i="1"/>
  <c r="Z474" i="1"/>
  <c r="Y477" i="1"/>
  <c r="Z482" i="1"/>
  <c r="Z490" i="1"/>
  <c r="Y501" i="1"/>
  <c r="Z345" i="1"/>
  <c r="Z347" i="1" s="1"/>
  <c r="Z401" i="1"/>
  <c r="Z404" i="1" s="1"/>
  <c r="Z419" i="1"/>
  <c r="Z427" i="1"/>
  <c r="BN474" i="1"/>
  <c r="BN482" i="1"/>
  <c r="BN490" i="1"/>
  <c r="Y514" i="1"/>
  <c r="Z525" i="1"/>
  <c r="Z526" i="1" s="1"/>
  <c r="Z536" i="1"/>
  <c r="W563" i="1"/>
  <c r="Z92" i="1"/>
  <c r="Z95" i="1"/>
  <c r="Z104" i="1"/>
  <c r="Z108" i="1" s="1"/>
  <c r="Z112" i="1"/>
  <c r="Z114" i="1" s="1"/>
  <c r="Z120" i="1"/>
  <c r="Z128" i="1"/>
  <c r="Z129" i="1" s="1"/>
  <c r="Z168" i="1"/>
  <c r="Z198" i="1"/>
  <c r="Z286" i="1"/>
  <c r="Z287" i="1" s="1"/>
  <c r="Y299" i="1"/>
  <c r="Z337" i="1"/>
  <c r="Z340" i="1"/>
  <c r="Z388" i="1"/>
  <c r="Z396" i="1"/>
  <c r="Z397" i="1" s="1"/>
  <c r="Z422" i="1"/>
  <c r="Z463" i="1"/>
  <c r="C563" i="1"/>
  <c r="X563" i="1"/>
  <c r="Z466" i="1"/>
  <c r="Z511" i="1"/>
  <c r="Z514" i="1" s="1"/>
  <c r="BN525" i="1"/>
  <c r="BN536" i="1"/>
  <c r="BN401" i="1"/>
  <c r="BN419" i="1"/>
  <c r="BN427" i="1"/>
  <c r="Y29" i="1"/>
  <c r="BN92" i="1"/>
  <c r="BN95" i="1"/>
  <c r="BN104" i="1"/>
  <c r="BN112" i="1"/>
  <c r="BN120" i="1"/>
  <c r="BN128" i="1"/>
  <c r="BN168" i="1"/>
  <c r="BN198" i="1"/>
  <c r="Z229" i="1"/>
  <c r="Z275" i="1"/>
  <c r="BN286" i="1"/>
  <c r="Z308" i="1"/>
  <c r="Z316" i="1"/>
  <c r="Z324" i="1"/>
  <c r="Z332" i="1"/>
  <c r="BN337" i="1"/>
  <c r="BN340" i="1"/>
  <c r="BN388" i="1"/>
  <c r="BN396" i="1"/>
  <c r="BN422" i="1"/>
  <c r="Z451" i="1"/>
  <c r="Z452" i="1" s="1"/>
  <c r="BN463" i="1"/>
  <c r="Z469" i="1"/>
  <c r="Y515" i="1"/>
  <c r="Z520" i="1"/>
  <c r="Y543" i="1"/>
  <c r="BP550" i="1"/>
  <c r="Z563" i="1"/>
  <c r="BN345" i="1"/>
  <c r="BN511" i="1"/>
  <c r="BP525" i="1"/>
  <c r="F563" i="1"/>
  <c r="AA563" i="1"/>
  <c r="BN229" i="1"/>
  <c r="Z251" i="1"/>
  <c r="Z260" i="1"/>
  <c r="BN275" i="1"/>
  <c r="BP286" i="1"/>
  <c r="Z296" i="1"/>
  <c r="Z298" i="1" s="1"/>
  <c r="BN308" i="1"/>
  <c r="BN316" i="1"/>
  <c r="BN324" i="1"/>
  <c r="BN332" i="1"/>
  <c r="BP337" i="1"/>
  <c r="Z357" i="1"/>
  <c r="Z367" i="1"/>
  <c r="Z370" i="1" s="1"/>
  <c r="BP396" i="1"/>
  <c r="Z414" i="1"/>
  <c r="Z439" i="1"/>
  <c r="BN451" i="1"/>
  <c r="BN469" i="1"/>
  <c r="Z475" i="1"/>
  <c r="Z491" i="1"/>
  <c r="Z499" i="1"/>
  <c r="Z501" i="1" s="1"/>
  <c r="Z517" i="1"/>
  <c r="BN520" i="1"/>
  <c r="Z38" i="1"/>
  <c r="Y157" i="1"/>
  <c r="BP209" i="1"/>
  <c r="BN480" i="1"/>
  <c r="BP511" i="1"/>
  <c r="Z55" i="1" l="1"/>
  <c r="Z156" i="1"/>
  <c r="Z28" i="1"/>
  <c r="Z223" i="1"/>
  <c r="Z483" i="1"/>
  <c r="Z320" i="1"/>
  <c r="Z218" i="1"/>
  <c r="Z206" i="1"/>
  <c r="Z100" i="1"/>
  <c r="Z538" i="1"/>
  <c r="Z41" i="1"/>
  <c r="Z180" i="1"/>
  <c r="Z313" i="1"/>
  <c r="Y554" i="1"/>
  <c r="Y556" i="1" s="1"/>
  <c r="Y555" i="1"/>
  <c r="Z341" i="1"/>
  <c r="Z393" i="1"/>
  <c r="Z495" i="1"/>
  <c r="Z358" i="1"/>
  <c r="Z174" i="1"/>
  <c r="X556" i="1"/>
  <c r="Z235" i="1"/>
  <c r="Z278" i="1"/>
  <c r="Z252" i="1"/>
  <c r="Z441" i="1"/>
  <c r="Z124" i="1"/>
  <c r="Z423" i="1"/>
  <c r="Z328" i="1"/>
  <c r="Y553" i="1"/>
  <c r="Z521" i="1"/>
  <c r="Z262" i="1"/>
  <c r="Z428" i="1"/>
  <c r="Z334" i="1"/>
  <c r="Y557" i="1"/>
  <c r="Z135" i="1"/>
  <c r="Z82" i="1"/>
  <c r="Z477" i="1"/>
  <c r="Z558" i="1" l="1"/>
</calcChain>
</file>

<file path=xl/sharedStrings.xml><?xml version="1.0" encoding="utf-8"?>
<sst xmlns="http://schemas.openxmlformats.org/spreadsheetml/2006/main" count="2483" uniqueCount="887">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</sst>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5" t="s">
        <v>0</v>
      </c>
      <c r="E1" s="654"/>
      <c r="F1" s="654"/>
      <c r="G1" s="14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886</v>
      </c>
      <c r="I5" s="878"/>
      <c r="J5" s="878"/>
      <c r="K5" s="878"/>
      <c r="L5" s="878"/>
      <c r="M5" s="698"/>
      <c r="N5" s="69"/>
      <c r="P5" s="26" t="s">
        <v>10</v>
      </c>
      <c r="Q5" s="929">
        <v>45796</v>
      </c>
      <c r="R5" s="744"/>
      <c r="T5" s="793" t="s">
        <v>11</v>
      </c>
      <c r="U5" s="769"/>
      <c r="V5" s="795" t="s">
        <v>12</v>
      </c>
      <c r="W5" s="744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7"/>
      <c r="C6" s="638"/>
      <c r="D6" s="882" t="s">
        <v>14</v>
      </c>
      <c r="E6" s="883"/>
      <c r="F6" s="883"/>
      <c r="G6" s="883"/>
      <c r="H6" s="883"/>
      <c r="I6" s="883"/>
      <c r="J6" s="883"/>
      <c r="K6" s="883"/>
      <c r="L6" s="883"/>
      <c r="M6" s="744"/>
      <c r="N6" s="70"/>
      <c r="P6" s="26" t="s">
        <v>15</v>
      </c>
      <c r="Q6" s="956" t="str">
        <f>IF(Q5=0," ",CHOOSE(WEEKDAY(Q5,2),"Понедельник","Вторник","Среда","Четверг","Пятница","Суббота","Воскресенье"))</f>
        <v>Понедельник</v>
      </c>
      <c r="R6" s="618"/>
      <c r="T6" s="768" t="s">
        <v>16</v>
      </c>
      <c r="U6" s="769"/>
      <c r="V6" s="865" t="s">
        <v>17</v>
      </c>
      <c r="W6" s="66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5" t="str">
        <f>IFERROR(VLOOKUP(DeliveryAddress,Table,3,0),1)</f>
        <v>1</v>
      </c>
      <c r="E7" s="676"/>
      <c r="F7" s="676"/>
      <c r="G7" s="676"/>
      <c r="H7" s="676"/>
      <c r="I7" s="676"/>
      <c r="J7" s="676"/>
      <c r="K7" s="676"/>
      <c r="L7" s="676"/>
      <c r="M7" s="677"/>
      <c r="N7" s="71"/>
      <c r="P7" s="26"/>
      <c r="Q7" s="46"/>
      <c r="R7" s="46"/>
      <c r="T7" s="620"/>
      <c r="U7" s="769"/>
      <c r="V7" s="866"/>
      <c r="W7" s="867"/>
      <c r="AB7" s="57"/>
      <c r="AC7" s="57"/>
      <c r="AD7" s="57"/>
      <c r="AE7" s="57"/>
    </row>
    <row r="8" spans="1:32" s="17" customFormat="1" ht="25.5" customHeight="1" x14ac:dyDescent="0.2">
      <c r="A8" s="960" t="s">
        <v>18</v>
      </c>
      <c r="B8" s="628"/>
      <c r="C8" s="629"/>
      <c r="D8" s="681"/>
      <c r="E8" s="682"/>
      <c r="F8" s="682"/>
      <c r="G8" s="682"/>
      <c r="H8" s="682"/>
      <c r="I8" s="682"/>
      <c r="J8" s="682"/>
      <c r="K8" s="682"/>
      <c r="L8" s="682"/>
      <c r="M8" s="683"/>
      <c r="N8" s="72"/>
      <c r="P8" s="26" t="s">
        <v>19</v>
      </c>
      <c r="Q8" s="756">
        <v>0.45833333333333331</v>
      </c>
      <c r="R8" s="677"/>
      <c r="T8" s="620"/>
      <c r="U8" s="769"/>
      <c r="V8" s="866"/>
      <c r="W8" s="867"/>
      <c r="AB8" s="57"/>
      <c r="AC8" s="57"/>
      <c r="AD8" s="57"/>
      <c r="AE8" s="57"/>
    </row>
    <row r="9" spans="1:32" s="1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7"/>
      <c r="P9" s="29" t="s">
        <v>20</v>
      </c>
      <c r="Q9" s="740"/>
      <c r="R9" s="741"/>
      <c r="T9" s="620"/>
      <c r="U9" s="769"/>
      <c r="V9" s="868"/>
      <c r="W9" s="86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8"/>
      <c r="P10" s="29" t="s">
        <v>21</v>
      </c>
      <c r="Q10" s="770"/>
      <c r="R10" s="771"/>
      <c r="U10" s="26" t="s">
        <v>22</v>
      </c>
      <c r="V10" s="664" t="s">
        <v>23</v>
      </c>
      <c r="W10" s="66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3"/>
      <c r="R11" s="744"/>
      <c r="U11" s="26" t="s">
        <v>26</v>
      </c>
      <c r="V11" s="901" t="s">
        <v>27</v>
      </c>
      <c r="W11" s="74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7" t="s">
        <v>28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73"/>
      <c r="P12" s="26" t="s">
        <v>29</v>
      </c>
      <c r="Q12" s="756"/>
      <c r="R12" s="677"/>
      <c r="S12" s="27"/>
      <c r="U12" s="26"/>
      <c r="V12" s="654"/>
      <c r="W12" s="620"/>
      <c r="AB12" s="57"/>
      <c r="AC12" s="57"/>
      <c r="AD12" s="57"/>
      <c r="AE12" s="57"/>
    </row>
    <row r="13" spans="1:32" s="17" customFormat="1" ht="23.25" customHeight="1" x14ac:dyDescent="0.2">
      <c r="A13" s="787" t="s">
        <v>30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73"/>
      <c r="O13" s="29"/>
      <c r="P13" s="29" t="s">
        <v>31</v>
      </c>
      <c r="Q13" s="901"/>
      <c r="R13" s="74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7" t="s">
        <v>32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3" t="s">
        <v>33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74"/>
      <c r="P15" s="777" t="s">
        <v>34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8"/>
      <c r="Q16" s="778"/>
      <c r="R16" s="778"/>
      <c r="S16" s="778"/>
      <c r="T16" s="7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1" t="s">
        <v>37</v>
      </c>
      <c r="D17" s="662" t="s">
        <v>38</v>
      </c>
      <c r="E17" s="727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6"/>
      <c r="R17" s="726"/>
      <c r="S17" s="726"/>
      <c r="T17" s="727"/>
      <c r="U17" s="969" t="s">
        <v>50</v>
      </c>
      <c r="V17" s="638"/>
      <c r="W17" s="662" t="s">
        <v>51</v>
      </c>
      <c r="X17" s="662" t="s">
        <v>52</v>
      </c>
      <c r="Y17" s="954" t="s">
        <v>53</v>
      </c>
      <c r="Z17" s="861" t="s">
        <v>54</v>
      </c>
      <c r="AA17" s="855" t="s">
        <v>55</v>
      </c>
      <c r="AB17" s="855" t="s">
        <v>56</v>
      </c>
      <c r="AC17" s="855" t="s">
        <v>57</v>
      </c>
      <c r="AD17" s="855" t="s">
        <v>58</v>
      </c>
      <c r="AE17" s="930"/>
      <c r="AF17" s="931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78" t="s">
        <v>60</v>
      </c>
      <c r="V18" s="78" t="s">
        <v>61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77"/>
      <c r="BD18" s="76"/>
    </row>
    <row r="19" spans="1:68" ht="27.75" hidden="1" customHeight="1" x14ac:dyDescent="0.2">
      <c r="A19" s="667" t="s">
        <v>62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52"/>
      <c r="AB19" s="52"/>
      <c r="AC19" s="52"/>
    </row>
    <row r="20" spans="1:68" ht="16.5" hidden="1" customHeight="1" x14ac:dyDescent="0.25">
      <c r="A20" s="630" t="s">
        <v>62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2"/>
      <c r="AB20" s="62"/>
      <c r="AC20" s="62"/>
    </row>
    <row r="21" spans="1:68" ht="14.25" hidden="1" customHeight="1" x14ac:dyDescent="0.25">
      <c r="A21" s="633" t="s">
        <v>63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85</v>
      </c>
      <c r="Q28" s="628"/>
      <c r="R28" s="628"/>
      <c r="S28" s="628"/>
      <c r="T28" s="628"/>
      <c r="U28" s="628"/>
      <c r="V28" s="629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85</v>
      </c>
      <c r="Q29" s="628"/>
      <c r="R29" s="628"/>
      <c r="S29" s="628"/>
      <c r="T29" s="628"/>
      <c r="U29" s="628"/>
      <c r="V29" s="629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3" t="s">
        <v>87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85</v>
      </c>
      <c r="Q32" s="628"/>
      <c r="R32" s="628"/>
      <c r="S32" s="628"/>
      <c r="T32" s="628"/>
      <c r="U32" s="628"/>
      <c r="V32" s="629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85</v>
      </c>
      <c r="Q33" s="628"/>
      <c r="R33" s="628"/>
      <c r="S33" s="628"/>
      <c r="T33" s="628"/>
      <c r="U33" s="628"/>
      <c r="V33" s="629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67" t="s">
        <v>93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52"/>
      <c r="AB34" s="52"/>
      <c r="AC34" s="52"/>
    </row>
    <row r="35" spans="1:68" ht="16.5" hidden="1" customHeight="1" x14ac:dyDescent="0.25">
      <c r="A35" s="630" t="s">
        <v>94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"/>
      <c r="AB35" s="62"/>
      <c r="AC35" s="62"/>
    </row>
    <row r="36" spans="1:68" ht="14.25" hidden="1" customHeight="1" x14ac:dyDescent="0.25">
      <c r="A36" s="633" t="s">
        <v>95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7"/>
      <c r="V37" s="37"/>
      <c r="W37" s="38" t="s">
        <v>68</v>
      </c>
      <c r="X37" s="56">
        <v>71</v>
      </c>
      <c r="Y37" s="53">
        <f>IFERROR(IF(X37="",0,CEILING((X37/$H37),1)*$H37),"")</f>
        <v>75.600000000000009</v>
      </c>
      <c r="Z37" s="39">
        <f>IFERROR(IF(Y37=0,"",ROUNDUP(Y37/H37,0)*0.01898),"")</f>
        <v>0.13286000000000001</v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73.859722222222217</v>
      </c>
      <c r="BN37" s="75">
        <f>IFERROR(Y37*I37/H37,"0")</f>
        <v>78.64500000000001</v>
      </c>
      <c r="BO37" s="75">
        <f>IFERROR(1/J37*(X37/H37),"0")</f>
        <v>0.1027199074074074</v>
      </c>
      <c r="BP37" s="75">
        <f>IFERROR(1/J37*(Y37/H37),"0")</f>
        <v>0.109375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85</v>
      </c>
      <c r="Q41" s="628"/>
      <c r="R41" s="628"/>
      <c r="S41" s="628"/>
      <c r="T41" s="628"/>
      <c r="U41" s="628"/>
      <c r="V41" s="629"/>
      <c r="W41" s="40" t="s">
        <v>86</v>
      </c>
      <c r="X41" s="41">
        <f>IFERROR(X37/H37,"0")+IFERROR(X38/H38,"0")+IFERROR(X39/H39,"0")+IFERROR(X40/H40,"0")</f>
        <v>6.5740740740740735</v>
      </c>
      <c r="Y41" s="41">
        <f>IFERROR(Y37/H37,"0")+IFERROR(Y38/H38,"0")+IFERROR(Y39/H39,"0")+IFERROR(Y40/H40,"0")</f>
        <v>7</v>
      </c>
      <c r="Z41" s="41">
        <f>IFERROR(IF(Z37="",0,Z37),"0")+IFERROR(IF(Z38="",0,Z38),"0")+IFERROR(IF(Z39="",0,Z39),"0")+IFERROR(IF(Z40="",0,Z40),"0")</f>
        <v>0.13286000000000001</v>
      </c>
      <c r="AA41" s="64"/>
      <c r="AB41" s="64"/>
      <c r="AC41" s="64"/>
    </row>
    <row r="42" spans="1:68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85</v>
      </c>
      <c r="Q42" s="628"/>
      <c r="R42" s="628"/>
      <c r="S42" s="628"/>
      <c r="T42" s="628"/>
      <c r="U42" s="628"/>
      <c r="V42" s="629"/>
      <c r="W42" s="40" t="s">
        <v>68</v>
      </c>
      <c r="X42" s="41">
        <f>IFERROR(SUM(X37:X40),"0")</f>
        <v>71</v>
      </c>
      <c r="Y42" s="41">
        <f>IFERROR(SUM(Y37:Y40),"0")</f>
        <v>75.600000000000009</v>
      </c>
      <c r="Z42" s="40"/>
      <c r="AA42" s="64"/>
      <c r="AB42" s="64"/>
      <c r="AC42" s="64"/>
    </row>
    <row r="43" spans="1:68" ht="14.25" hidden="1" customHeight="1" x14ac:dyDescent="0.25">
      <c r="A43" s="633" t="s">
        <v>63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85</v>
      </c>
      <c r="Q45" s="628"/>
      <c r="R45" s="628"/>
      <c r="S45" s="628"/>
      <c r="T45" s="628"/>
      <c r="U45" s="628"/>
      <c r="V45" s="629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85</v>
      </c>
      <c r="Q46" s="628"/>
      <c r="R46" s="628"/>
      <c r="S46" s="628"/>
      <c r="T46" s="628"/>
      <c r="U46" s="628"/>
      <c r="V46" s="629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0" t="s">
        <v>113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2"/>
      <c r="AB47" s="62"/>
      <c r="AC47" s="62"/>
    </row>
    <row r="48" spans="1:68" ht="14.25" hidden="1" customHeight="1" x14ac:dyDescent="0.25">
      <c r="A48" s="633" t="s">
        <v>95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3"/>
      <c r="AB48" s="63"/>
      <c r="AC48" s="63"/>
    </row>
    <row r="49" spans="1:68" ht="27" hidden="1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idden="1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85</v>
      </c>
      <c r="Q55" s="628"/>
      <c r="R55" s="628"/>
      <c r="S55" s="628"/>
      <c r="T55" s="628"/>
      <c r="U55" s="628"/>
      <c r="V55" s="629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85</v>
      </c>
      <c r="Q56" s="628"/>
      <c r="R56" s="628"/>
      <c r="S56" s="628"/>
      <c r="T56" s="628"/>
      <c r="U56" s="628"/>
      <c r="V56" s="629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hidden="1" customHeight="1" x14ac:dyDescent="0.25">
      <c r="A57" s="633" t="s">
        <v>132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7"/>
      <c r="V58" s="37"/>
      <c r="W58" s="38" t="s">
        <v>68</v>
      </c>
      <c r="X58" s="56">
        <v>59</v>
      </c>
      <c r="Y58" s="53">
        <f>IFERROR(IF(X58="",0,CEILING((X58/$H58),1)*$H58),"")</f>
        <v>64.800000000000011</v>
      </c>
      <c r="Z58" s="39">
        <f>IFERROR(IF(Y58=0,"",ROUNDUP(Y58/H58,0)*0.01898),"")</f>
        <v>0.11388000000000001</v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61.376388888888883</v>
      </c>
      <c r="BN58" s="75">
        <f>IFERROR(Y58*I58/H58,"0")</f>
        <v>67.410000000000011</v>
      </c>
      <c r="BO58" s="75">
        <f>IFERROR(1/J58*(X58/H58),"0")</f>
        <v>8.5358796296296294E-2</v>
      </c>
      <c r="BP58" s="75">
        <f>IFERROR(1/J58*(Y58/H58),"0")</f>
        <v>9.3750000000000014E-2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85</v>
      </c>
      <c r="Q62" s="628"/>
      <c r="R62" s="628"/>
      <c r="S62" s="628"/>
      <c r="T62" s="628"/>
      <c r="U62" s="628"/>
      <c r="V62" s="629"/>
      <c r="W62" s="40" t="s">
        <v>86</v>
      </c>
      <c r="X62" s="41">
        <f>IFERROR(X58/H58,"0")+IFERROR(X59/H59,"0")+IFERROR(X60/H60,"0")+IFERROR(X61/H61,"0")</f>
        <v>5.4629629629629628</v>
      </c>
      <c r="Y62" s="41">
        <f>IFERROR(Y58/H58,"0")+IFERROR(Y59/H59,"0")+IFERROR(Y60/H60,"0")+IFERROR(Y61/H61,"0")</f>
        <v>6.0000000000000009</v>
      </c>
      <c r="Z62" s="41">
        <f>IFERROR(IF(Z58="",0,Z58),"0")+IFERROR(IF(Z59="",0,Z59),"0")+IFERROR(IF(Z60="",0,Z60),"0")+IFERROR(IF(Z61="",0,Z61),"0")</f>
        <v>0.11388000000000001</v>
      </c>
      <c r="AA62" s="64"/>
      <c r="AB62" s="64"/>
      <c r="AC62" s="64"/>
    </row>
    <row r="63" spans="1:68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85</v>
      </c>
      <c r="Q63" s="628"/>
      <c r="R63" s="628"/>
      <c r="S63" s="628"/>
      <c r="T63" s="628"/>
      <c r="U63" s="628"/>
      <c r="V63" s="629"/>
      <c r="W63" s="40" t="s">
        <v>68</v>
      </c>
      <c r="X63" s="41">
        <f>IFERROR(SUM(X58:X61),"0")</f>
        <v>59</v>
      </c>
      <c r="Y63" s="41">
        <f>IFERROR(SUM(Y58:Y61),"0")</f>
        <v>64.800000000000011</v>
      </c>
      <c r="Z63" s="40"/>
      <c r="AA63" s="64"/>
      <c r="AB63" s="64"/>
      <c r="AC63" s="64"/>
    </row>
    <row r="64" spans="1:68" ht="14.25" hidden="1" customHeight="1" x14ac:dyDescent="0.25">
      <c r="A64" s="633" t="s">
        <v>143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7"/>
      <c r="V66" s="37"/>
      <c r="W66" s="38" t="s">
        <v>68</v>
      </c>
      <c r="X66" s="56">
        <v>2</v>
      </c>
      <c r="Y66" s="53">
        <f>IFERROR(IF(X66="",0,CEILING((X66/$H66),1)*$H66),"")</f>
        <v>3.6</v>
      </c>
      <c r="Z66" s="39">
        <f>IFERROR(IF(Y66=0,"",ROUNDUP(Y66/H66,0)*0.00502),"")</f>
        <v>1.004E-2</v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2.1111111111111112</v>
      </c>
      <c r="BN66" s="75">
        <f>IFERROR(Y66*I66/H66,"0")</f>
        <v>3.8</v>
      </c>
      <c r="BO66" s="75">
        <f>IFERROR(1/J66*(X66/H66),"0")</f>
        <v>4.7483380816714157E-3</v>
      </c>
      <c r="BP66" s="75">
        <f>IFERROR(1/J66*(Y66/H66),"0")</f>
        <v>8.5470085470085479E-3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7"/>
      <c r="V67" s="37"/>
      <c r="W67" s="38" t="s">
        <v>68</v>
      </c>
      <c r="X67" s="56">
        <v>2</v>
      </c>
      <c r="Y67" s="53">
        <f>IFERROR(IF(X67="",0,CEILING((X67/$H67),1)*$H67),"")</f>
        <v>3.6</v>
      </c>
      <c r="Z67" s="39">
        <f>IFERROR(IF(Y67=0,"",ROUNDUP(Y67/H67,0)*0.00502),"")</f>
        <v>1.004E-2</v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2.1111111111111112</v>
      </c>
      <c r="BN67" s="75">
        <f>IFERROR(Y67*I67/H67,"0")</f>
        <v>3.8</v>
      </c>
      <c r="BO67" s="75">
        <f>IFERROR(1/J67*(X67/H67),"0")</f>
        <v>4.7483380816714157E-3</v>
      </c>
      <c r="BP67" s="75">
        <f>IFERROR(1/J67*(Y67/H67),"0")</f>
        <v>8.5470085470085479E-3</v>
      </c>
    </row>
    <row r="68" spans="1:68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85</v>
      </c>
      <c r="Q68" s="628"/>
      <c r="R68" s="628"/>
      <c r="S68" s="628"/>
      <c r="T68" s="628"/>
      <c r="U68" s="628"/>
      <c r="V68" s="629"/>
      <c r="W68" s="40" t="s">
        <v>86</v>
      </c>
      <c r="X68" s="41">
        <f>IFERROR(X65/H65,"0")+IFERROR(X66/H66,"0")+IFERROR(X67/H67,"0")</f>
        <v>2.2222222222222223</v>
      </c>
      <c r="Y68" s="41">
        <f>IFERROR(Y65/H65,"0")+IFERROR(Y66/H66,"0")+IFERROR(Y67/H67,"0")</f>
        <v>4</v>
      </c>
      <c r="Z68" s="41">
        <f>IFERROR(IF(Z65="",0,Z65),"0")+IFERROR(IF(Z66="",0,Z66),"0")+IFERROR(IF(Z67="",0,Z67),"0")</f>
        <v>2.0080000000000001E-2</v>
      </c>
      <c r="AA68" s="64"/>
      <c r="AB68" s="64"/>
      <c r="AC68" s="64"/>
    </row>
    <row r="69" spans="1:68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85</v>
      </c>
      <c r="Q69" s="628"/>
      <c r="R69" s="628"/>
      <c r="S69" s="628"/>
      <c r="T69" s="628"/>
      <c r="U69" s="628"/>
      <c r="V69" s="629"/>
      <c r="W69" s="40" t="s">
        <v>68</v>
      </c>
      <c r="X69" s="41">
        <f>IFERROR(SUM(X65:X67),"0")</f>
        <v>4</v>
      </c>
      <c r="Y69" s="41">
        <f>IFERROR(SUM(Y65:Y67),"0")</f>
        <v>7.2</v>
      </c>
      <c r="Z69" s="40"/>
      <c r="AA69" s="64"/>
      <c r="AB69" s="64"/>
      <c r="AC69" s="64"/>
    </row>
    <row r="70" spans="1:68" ht="14.25" hidden="1" customHeight="1" x14ac:dyDescent="0.25">
      <c r="A70" s="633" t="s">
        <v>63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7"/>
      <c r="V72" s="37"/>
      <c r="W72" s="38" t="s">
        <v>68</v>
      </c>
      <c r="X72" s="56">
        <v>8</v>
      </c>
      <c r="Y72" s="53">
        <f t="shared" si="11"/>
        <v>8.4</v>
      </c>
      <c r="Z72" s="39">
        <f>IFERROR(IF(Y72=0,"",ROUNDUP(Y72/H72,0)*0.01898),"")</f>
        <v>1.898E-2</v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8.4142857142857146</v>
      </c>
      <c r="BN72" s="75">
        <f t="shared" si="13"/>
        <v>8.8350000000000009</v>
      </c>
      <c r="BO72" s="75">
        <f t="shared" si="14"/>
        <v>1.488095238095238E-2</v>
      </c>
      <c r="BP72" s="75">
        <f t="shared" si="15"/>
        <v>1.5625E-2</v>
      </c>
    </row>
    <row r="73" spans="1:68" ht="27" hidden="1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85</v>
      </c>
      <c r="Q77" s="628"/>
      <c r="R77" s="628"/>
      <c r="S77" s="628"/>
      <c r="T77" s="628"/>
      <c r="U77" s="628"/>
      <c r="V77" s="629"/>
      <c r="W77" s="40" t="s">
        <v>86</v>
      </c>
      <c r="X77" s="41">
        <f>IFERROR(X71/H71,"0")+IFERROR(X72/H72,"0")+IFERROR(X73/H73,"0")+IFERROR(X74/H74,"0")+IFERROR(X75/H75,"0")+IFERROR(X76/H76,"0")</f>
        <v>0.95238095238095233</v>
      </c>
      <c r="Y77" s="41">
        <f>IFERROR(Y71/H71,"0")+IFERROR(Y72/H72,"0")+IFERROR(Y73/H73,"0")+IFERROR(Y74/H74,"0")+IFERROR(Y75/H75,"0")+IFERROR(Y76/H76,"0")</f>
        <v>1</v>
      </c>
      <c r="Z77" s="41">
        <f>IFERROR(IF(Z71="",0,Z71),"0")+IFERROR(IF(Z72="",0,Z72),"0")+IFERROR(IF(Z73="",0,Z73),"0")+IFERROR(IF(Z74="",0,Z74),"0")+IFERROR(IF(Z75="",0,Z75),"0")+IFERROR(IF(Z76="",0,Z76),"0")</f>
        <v>1.898E-2</v>
      </c>
      <c r="AA77" s="64"/>
      <c r="AB77" s="64"/>
      <c r="AC77" s="64"/>
    </row>
    <row r="78" spans="1:68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85</v>
      </c>
      <c r="Q78" s="628"/>
      <c r="R78" s="628"/>
      <c r="S78" s="628"/>
      <c r="T78" s="628"/>
      <c r="U78" s="628"/>
      <c r="V78" s="629"/>
      <c r="W78" s="40" t="s">
        <v>68</v>
      </c>
      <c r="X78" s="41">
        <f>IFERROR(SUM(X71:X76),"0")</f>
        <v>8</v>
      </c>
      <c r="Y78" s="41">
        <f>IFERROR(SUM(Y71:Y76),"0")</f>
        <v>8.4</v>
      </c>
      <c r="Z78" s="40"/>
      <c r="AA78" s="64"/>
      <c r="AB78" s="64"/>
      <c r="AC78" s="64"/>
    </row>
    <row r="79" spans="1:68" ht="14.25" hidden="1" customHeight="1" x14ac:dyDescent="0.25">
      <c r="A79" s="633" t="s">
        <v>169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3"/>
      <c r="AB79" s="63"/>
      <c r="AC79" s="63"/>
    </row>
    <row r="80" spans="1:68" ht="27" hidden="1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85</v>
      </c>
      <c r="Q82" s="628"/>
      <c r="R82" s="628"/>
      <c r="S82" s="628"/>
      <c r="T82" s="628"/>
      <c r="U82" s="628"/>
      <c r="V82" s="629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85</v>
      </c>
      <c r="Q83" s="628"/>
      <c r="R83" s="628"/>
      <c r="S83" s="628"/>
      <c r="T83" s="628"/>
      <c r="U83" s="628"/>
      <c r="V83" s="629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0" t="s">
        <v>176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2"/>
      <c r="AB84" s="62"/>
      <c r="AC84" s="62"/>
    </row>
    <row r="85" spans="1:68" ht="14.25" hidden="1" customHeight="1" x14ac:dyDescent="0.25">
      <c r="A85" s="633" t="s">
        <v>95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7"/>
      <c r="V86" s="37"/>
      <c r="W86" s="38" t="s">
        <v>68</v>
      </c>
      <c r="X86" s="56">
        <v>48</v>
      </c>
      <c r="Y86" s="53">
        <f>IFERROR(IF(X86="",0,CEILING((X86/$H86),1)*$H86),"")</f>
        <v>54</v>
      </c>
      <c r="Z86" s="39">
        <f>IFERROR(IF(Y86=0,"",ROUNDUP(Y86/H86,0)*0.01898),"")</f>
        <v>9.4899999999999998E-2</v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49.93333333333333</v>
      </c>
      <c r="BN86" s="75">
        <f>IFERROR(Y86*I86/H86,"0")</f>
        <v>56.17499999999999</v>
      </c>
      <c r="BO86" s="75">
        <f>IFERROR(1/J86*(X86/H86),"0")</f>
        <v>6.9444444444444434E-2</v>
      </c>
      <c r="BP86" s="75">
        <f>IFERROR(1/J86*(Y86/H86),"0")</f>
        <v>7.8125E-2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7"/>
      <c r="V88" s="37"/>
      <c r="W88" s="38" t="s">
        <v>68</v>
      </c>
      <c r="X88" s="56">
        <v>14</v>
      </c>
      <c r="Y88" s="53">
        <f>IFERROR(IF(X88="",0,CEILING((X88/$H88),1)*$H88),"")</f>
        <v>18</v>
      </c>
      <c r="Z88" s="39">
        <f>IFERROR(IF(Y88=0,"",ROUNDUP(Y88/H88,0)*0.00902),"")</f>
        <v>3.6080000000000001E-2</v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14.653333333333332</v>
      </c>
      <c r="BN88" s="75">
        <f>IFERROR(Y88*I88/H88,"0")</f>
        <v>18.84</v>
      </c>
      <c r="BO88" s="75">
        <f>IFERROR(1/J88*(X88/H88),"0")</f>
        <v>2.3569023569023569E-2</v>
      </c>
      <c r="BP88" s="75">
        <f>IFERROR(1/J88*(Y88/H88),"0")</f>
        <v>3.0303030303030304E-2</v>
      </c>
    </row>
    <row r="89" spans="1:68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85</v>
      </c>
      <c r="Q89" s="628"/>
      <c r="R89" s="628"/>
      <c r="S89" s="628"/>
      <c r="T89" s="628"/>
      <c r="U89" s="628"/>
      <c r="V89" s="629"/>
      <c r="W89" s="40" t="s">
        <v>86</v>
      </c>
      <c r="X89" s="41">
        <f>IFERROR(X86/H86,"0")+IFERROR(X87/H87,"0")+IFERROR(X88/H88,"0")</f>
        <v>7.5555555555555554</v>
      </c>
      <c r="Y89" s="41">
        <f>IFERROR(Y86/H86,"0")+IFERROR(Y87/H87,"0")+IFERROR(Y88/H88,"0")</f>
        <v>9</v>
      </c>
      <c r="Z89" s="41">
        <f>IFERROR(IF(Z86="",0,Z86),"0")+IFERROR(IF(Z87="",0,Z87),"0")+IFERROR(IF(Z88="",0,Z88),"0")</f>
        <v>0.13097999999999999</v>
      </c>
      <c r="AA89" s="64"/>
      <c r="AB89" s="64"/>
      <c r="AC89" s="64"/>
    </row>
    <row r="90" spans="1:68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85</v>
      </c>
      <c r="Q90" s="628"/>
      <c r="R90" s="628"/>
      <c r="S90" s="628"/>
      <c r="T90" s="628"/>
      <c r="U90" s="628"/>
      <c r="V90" s="629"/>
      <c r="W90" s="40" t="s">
        <v>68</v>
      </c>
      <c r="X90" s="41">
        <f>IFERROR(SUM(X86:X88),"0")</f>
        <v>62</v>
      </c>
      <c r="Y90" s="41">
        <f>IFERROR(SUM(Y86:Y88),"0")</f>
        <v>72</v>
      </c>
      <c r="Z90" s="40"/>
      <c r="AA90" s="64"/>
      <c r="AB90" s="64"/>
      <c r="AC90" s="64"/>
    </row>
    <row r="91" spans="1:68" ht="14.25" hidden="1" customHeight="1" x14ac:dyDescent="0.25">
      <c r="A91" s="633" t="s">
        <v>63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3"/>
      <c r="AB91" s="63"/>
      <c r="AC91" s="63"/>
    </row>
    <row r="92" spans="1:68" ht="16.5" hidden="1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4" t="s">
        <v>189</v>
      </c>
      <c r="Q93" s="623"/>
      <c r="R93" s="623"/>
      <c r="S93" s="623"/>
      <c r="T93" s="624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3"/>
      <c r="R96" s="623"/>
      <c r="S96" s="623"/>
      <c r="T96" s="624"/>
      <c r="U96" s="37"/>
      <c r="V96" s="37"/>
      <c r="W96" s="38" t="s">
        <v>68</v>
      </c>
      <c r="X96" s="56">
        <v>49</v>
      </c>
      <c r="Y96" s="53">
        <f t="shared" si="16"/>
        <v>51.300000000000004</v>
      </c>
      <c r="Z96" s="39">
        <f>IFERROR(IF(Y96=0,"",ROUNDUP(Y96/H96,0)*0.00651),"")</f>
        <v>0.12369000000000001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53.573333333333331</v>
      </c>
      <c r="BN96" s="75">
        <f t="shared" si="18"/>
        <v>56.088000000000001</v>
      </c>
      <c r="BO96" s="75">
        <f t="shared" si="19"/>
        <v>9.9715099715099703E-2</v>
      </c>
      <c r="BP96" s="75">
        <f t="shared" si="20"/>
        <v>0.1043956043956044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3"/>
      <c r="R97" s="623"/>
      <c r="S97" s="623"/>
      <c r="T97" s="624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7"/>
      <c r="V99" s="37"/>
      <c r="W99" s="38" t="s">
        <v>68</v>
      </c>
      <c r="X99" s="56">
        <v>9</v>
      </c>
      <c r="Y99" s="53">
        <f t="shared" si="16"/>
        <v>9</v>
      </c>
      <c r="Z99" s="39">
        <f>IFERROR(IF(Y99=0,"",ROUNDUP(Y99/H99,0)*0.00651),"")</f>
        <v>3.2550000000000003E-2</v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10.16</v>
      </c>
      <c r="BN99" s="75">
        <f t="shared" si="18"/>
        <v>10.16</v>
      </c>
      <c r="BO99" s="75">
        <f t="shared" si="19"/>
        <v>2.7472527472527476E-2</v>
      </c>
      <c r="BP99" s="75">
        <f t="shared" si="20"/>
        <v>2.7472527472527476E-2</v>
      </c>
    </row>
    <row r="100" spans="1:68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85</v>
      </c>
      <c r="Q100" s="628"/>
      <c r="R100" s="628"/>
      <c r="S100" s="628"/>
      <c r="T100" s="628"/>
      <c r="U100" s="628"/>
      <c r="V100" s="629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23.148148148148145</v>
      </c>
      <c r="Y100" s="41">
        <f>IFERROR(Y92/H92,"0")+IFERROR(Y93/H93,"0")+IFERROR(Y94/H94,"0")+IFERROR(Y95/H95,"0")+IFERROR(Y96/H96,"0")+IFERROR(Y97/H97,"0")+IFERROR(Y98/H98,"0")+IFERROR(Y99/H99,"0")</f>
        <v>24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0.15624000000000002</v>
      </c>
      <c r="AA100" s="64"/>
      <c r="AB100" s="64"/>
      <c r="AC100" s="64"/>
    </row>
    <row r="101" spans="1:68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85</v>
      </c>
      <c r="Q101" s="628"/>
      <c r="R101" s="628"/>
      <c r="S101" s="628"/>
      <c r="T101" s="628"/>
      <c r="U101" s="628"/>
      <c r="V101" s="629"/>
      <c r="W101" s="40" t="s">
        <v>68</v>
      </c>
      <c r="X101" s="41">
        <f>IFERROR(SUM(X92:X99),"0")</f>
        <v>58</v>
      </c>
      <c r="Y101" s="41">
        <f>IFERROR(SUM(Y92:Y99),"0")</f>
        <v>60.300000000000004</v>
      </c>
      <c r="Z101" s="40"/>
      <c r="AA101" s="64"/>
      <c r="AB101" s="64"/>
      <c r="AC101" s="64"/>
    </row>
    <row r="102" spans="1:68" ht="16.5" hidden="1" customHeight="1" x14ac:dyDescent="0.25">
      <c r="A102" s="630" t="s">
        <v>203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2"/>
      <c r="AB102" s="62"/>
      <c r="AC102" s="62"/>
    </row>
    <row r="103" spans="1:68" ht="14.25" hidden="1" customHeight="1" x14ac:dyDescent="0.25">
      <c r="A103" s="633" t="s">
        <v>95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7"/>
      <c r="V104" s="37"/>
      <c r="W104" s="38" t="s">
        <v>68</v>
      </c>
      <c r="X104" s="56">
        <v>28</v>
      </c>
      <c r="Y104" s="53">
        <f>IFERROR(IF(X104="",0,CEILING((X104/$H104),1)*$H104),"")</f>
        <v>32.400000000000006</v>
      </c>
      <c r="Z104" s="39">
        <f>IFERROR(IF(Y104=0,"",ROUNDUP(Y104/H104,0)*0.01898),"")</f>
        <v>5.6940000000000004E-2</v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29.127777777777773</v>
      </c>
      <c r="BN104" s="75">
        <f>IFERROR(Y104*I104/H104,"0")</f>
        <v>33.705000000000005</v>
      </c>
      <c r="BO104" s="75">
        <f>IFERROR(1/J104*(X104/H104),"0")</f>
        <v>4.0509259259259259E-2</v>
      </c>
      <c r="BP104" s="75">
        <f>IFERROR(1/J104*(Y104/H104),"0")</f>
        <v>4.6875000000000007E-2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85</v>
      </c>
      <c r="Q108" s="628"/>
      <c r="R108" s="628"/>
      <c r="S108" s="628"/>
      <c r="T108" s="628"/>
      <c r="U108" s="628"/>
      <c r="V108" s="629"/>
      <c r="W108" s="40" t="s">
        <v>86</v>
      </c>
      <c r="X108" s="41">
        <f>IFERROR(X104/H104,"0")+IFERROR(X105/H105,"0")+IFERROR(X106/H106,"0")+IFERROR(X107/H107,"0")</f>
        <v>2.5925925925925926</v>
      </c>
      <c r="Y108" s="41">
        <f>IFERROR(Y104/H104,"0")+IFERROR(Y105/H105,"0")+IFERROR(Y106/H106,"0")+IFERROR(Y107/H107,"0")</f>
        <v>3.0000000000000004</v>
      </c>
      <c r="Z108" s="41">
        <f>IFERROR(IF(Z104="",0,Z104),"0")+IFERROR(IF(Z105="",0,Z105),"0")+IFERROR(IF(Z106="",0,Z106),"0")+IFERROR(IF(Z107="",0,Z107),"0")</f>
        <v>5.6940000000000004E-2</v>
      </c>
      <c r="AA108" s="64"/>
      <c r="AB108" s="64"/>
      <c r="AC108" s="64"/>
    </row>
    <row r="109" spans="1:68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85</v>
      </c>
      <c r="Q109" s="628"/>
      <c r="R109" s="628"/>
      <c r="S109" s="628"/>
      <c r="T109" s="628"/>
      <c r="U109" s="628"/>
      <c r="V109" s="629"/>
      <c r="W109" s="40" t="s">
        <v>68</v>
      </c>
      <c r="X109" s="41">
        <f>IFERROR(SUM(X104:X107),"0")</f>
        <v>28</v>
      </c>
      <c r="Y109" s="41">
        <f>IFERROR(SUM(Y104:Y107),"0")</f>
        <v>32.400000000000006</v>
      </c>
      <c r="Z109" s="40"/>
      <c r="AA109" s="64"/>
      <c r="AB109" s="64"/>
      <c r="AC109" s="64"/>
    </row>
    <row r="110" spans="1:68" ht="14.25" hidden="1" customHeight="1" x14ac:dyDescent="0.25">
      <c r="A110" s="633" t="s">
        <v>132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7"/>
      <c r="V111" s="37"/>
      <c r="W111" s="38" t="s">
        <v>68</v>
      </c>
      <c r="X111" s="56">
        <v>6</v>
      </c>
      <c r="Y111" s="53">
        <f>IFERROR(IF(X111="",0,CEILING((X111/$H111),1)*$H111),"")</f>
        <v>10.8</v>
      </c>
      <c r="Z111" s="39">
        <f>IFERROR(IF(Y111=0,"",ROUNDUP(Y111/H111,0)*0.01898),"")</f>
        <v>1.898E-2</v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6.2416666666666663</v>
      </c>
      <c r="BN111" s="75">
        <f>IFERROR(Y111*I111/H111,"0")</f>
        <v>11.234999999999999</v>
      </c>
      <c r="BO111" s="75">
        <f>IFERROR(1/J111*(X111/H111),"0")</f>
        <v>8.6805555555555542E-3</v>
      </c>
      <c r="BP111" s="75">
        <f>IFERROR(1/J111*(Y111/H111),"0")</f>
        <v>1.5625E-2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85</v>
      </c>
      <c r="Q114" s="628"/>
      <c r="R114" s="628"/>
      <c r="S114" s="628"/>
      <c r="T114" s="628"/>
      <c r="U114" s="628"/>
      <c r="V114" s="629"/>
      <c r="W114" s="40" t="s">
        <v>86</v>
      </c>
      <c r="X114" s="41">
        <f>IFERROR(X111/H111,"0")+IFERROR(X112/H112,"0")+IFERROR(X113/H113,"0")</f>
        <v>0.55555555555555547</v>
      </c>
      <c r="Y114" s="41">
        <f>IFERROR(Y111/H111,"0")+IFERROR(Y112/H112,"0")+IFERROR(Y113/H113,"0")</f>
        <v>1</v>
      </c>
      <c r="Z114" s="41">
        <f>IFERROR(IF(Z111="",0,Z111),"0")+IFERROR(IF(Z112="",0,Z112),"0")+IFERROR(IF(Z113="",0,Z113),"0")</f>
        <v>1.898E-2</v>
      </c>
      <c r="AA114" s="64"/>
      <c r="AB114" s="64"/>
      <c r="AC114" s="64"/>
    </row>
    <row r="115" spans="1:68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85</v>
      </c>
      <c r="Q115" s="628"/>
      <c r="R115" s="628"/>
      <c r="S115" s="628"/>
      <c r="T115" s="628"/>
      <c r="U115" s="628"/>
      <c r="V115" s="629"/>
      <c r="W115" s="40" t="s">
        <v>68</v>
      </c>
      <c r="X115" s="41">
        <f>IFERROR(SUM(X111:X113),"0")</f>
        <v>6</v>
      </c>
      <c r="Y115" s="41">
        <f>IFERROR(SUM(Y111:Y113),"0")</f>
        <v>10.8</v>
      </c>
      <c r="Z115" s="40"/>
      <c r="AA115" s="64"/>
      <c r="AB115" s="64"/>
      <c r="AC115" s="64"/>
    </row>
    <row r="116" spans="1:68" ht="14.25" hidden="1" customHeight="1" x14ac:dyDescent="0.25">
      <c r="A116" s="633" t="s">
        <v>63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3"/>
      <c r="AB116" s="63"/>
      <c r="AC116" s="63"/>
    </row>
    <row r="117" spans="1:68" ht="27" hidden="1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7"/>
      <c r="V119" s="37"/>
      <c r="W119" s="38" t="s">
        <v>68</v>
      </c>
      <c r="X119" s="56">
        <v>26</v>
      </c>
      <c r="Y119" s="53">
        <f t="shared" si="21"/>
        <v>33.6</v>
      </c>
      <c r="Z119" s="39">
        <f>IFERROR(IF(Y119=0,"",ROUNDUP(Y119/H119,0)*0.01898),"")</f>
        <v>7.5920000000000001E-2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27.587857142857143</v>
      </c>
      <c r="BN119" s="75">
        <f t="shared" si="23"/>
        <v>35.652000000000001</v>
      </c>
      <c r="BO119" s="75">
        <f t="shared" si="24"/>
        <v>4.8363095238095233E-2</v>
      </c>
      <c r="BP119" s="75">
        <f t="shared" si="25"/>
        <v>6.25E-2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7"/>
      <c r="V121" s="37"/>
      <c r="W121" s="38" t="s">
        <v>68</v>
      </c>
      <c r="X121" s="56">
        <v>56</v>
      </c>
      <c r="Y121" s="53">
        <f t="shared" si="21"/>
        <v>56.7</v>
      </c>
      <c r="Z121" s="39">
        <f>IFERROR(IF(Y121=0,"",ROUNDUP(Y121/H121,0)*0.00651),"")</f>
        <v>0.13671</v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61.226666666666667</v>
      </c>
      <c r="BN121" s="75">
        <f t="shared" si="23"/>
        <v>61.991999999999997</v>
      </c>
      <c r="BO121" s="75">
        <f t="shared" si="24"/>
        <v>0.11396011396011396</v>
      </c>
      <c r="BP121" s="75">
        <f t="shared" si="25"/>
        <v>0.11538461538461539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85</v>
      </c>
      <c r="Q124" s="628"/>
      <c r="R124" s="628"/>
      <c r="S124" s="628"/>
      <c r="T124" s="628"/>
      <c r="U124" s="628"/>
      <c r="V124" s="629"/>
      <c r="W124" s="40" t="s">
        <v>86</v>
      </c>
      <c r="X124" s="41">
        <f>IFERROR(X117/H117,"0")+IFERROR(X118/H118,"0")+IFERROR(X119/H119,"0")+IFERROR(X120/H120,"0")+IFERROR(X121/H121,"0")+IFERROR(X122/H122,"0")+IFERROR(X123/H123,"0")</f>
        <v>23.835978835978835</v>
      </c>
      <c r="Y124" s="41">
        <f>IFERROR(Y117/H117,"0")+IFERROR(Y118/H118,"0")+IFERROR(Y119/H119,"0")+IFERROR(Y120/H120,"0")+IFERROR(Y121/H121,"0")+IFERROR(Y122/H122,"0")+IFERROR(Y123/H123,"0")</f>
        <v>25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0.21262999999999999</v>
      </c>
      <c r="AA124" s="64"/>
      <c r="AB124" s="64"/>
      <c r="AC124" s="64"/>
    </row>
    <row r="125" spans="1:68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85</v>
      </c>
      <c r="Q125" s="628"/>
      <c r="R125" s="628"/>
      <c r="S125" s="628"/>
      <c r="T125" s="628"/>
      <c r="U125" s="628"/>
      <c r="V125" s="629"/>
      <c r="W125" s="40" t="s">
        <v>68</v>
      </c>
      <c r="X125" s="41">
        <f>IFERROR(SUM(X117:X123),"0")</f>
        <v>82</v>
      </c>
      <c r="Y125" s="41">
        <f>IFERROR(SUM(Y117:Y123),"0")</f>
        <v>90.300000000000011</v>
      </c>
      <c r="Z125" s="40"/>
      <c r="AA125" s="64"/>
      <c r="AB125" s="64"/>
      <c r="AC125" s="64"/>
    </row>
    <row r="126" spans="1:68" ht="14.25" hidden="1" customHeight="1" x14ac:dyDescent="0.25">
      <c r="A126" s="633" t="s">
        <v>169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85</v>
      </c>
      <c r="Q129" s="628"/>
      <c r="R129" s="628"/>
      <c r="S129" s="628"/>
      <c r="T129" s="628"/>
      <c r="U129" s="628"/>
      <c r="V129" s="629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85</v>
      </c>
      <c r="Q130" s="628"/>
      <c r="R130" s="628"/>
      <c r="S130" s="628"/>
      <c r="T130" s="628"/>
      <c r="U130" s="628"/>
      <c r="V130" s="629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0" t="s">
        <v>242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2"/>
      <c r="AB131" s="62"/>
      <c r="AC131" s="62"/>
    </row>
    <row r="132" spans="1:68" ht="14.25" hidden="1" customHeight="1" x14ac:dyDescent="0.25">
      <c r="A132" s="633" t="s">
        <v>95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85</v>
      </c>
      <c r="Q135" s="628"/>
      <c r="R135" s="628"/>
      <c r="S135" s="628"/>
      <c r="T135" s="628"/>
      <c r="U135" s="628"/>
      <c r="V135" s="629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85</v>
      </c>
      <c r="Q136" s="628"/>
      <c r="R136" s="628"/>
      <c r="S136" s="628"/>
      <c r="T136" s="628"/>
      <c r="U136" s="628"/>
      <c r="V136" s="629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3" t="s">
        <v>143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85</v>
      </c>
      <c r="Q140" s="628"/>
      <c r="R140" s="628"/>
      <c r="S140" s="628"/>
      <c r="T140" s="628"/>
      <c r="U140" s="628"/>
      <c r="V140" s="629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85</v>
      </c>
      <c r="Q141" s="628"/>
      <c r="R141" s="628"/>
      <c r="S141" s="628"/>
      <c r="T141" s="628"/>
      <c r="U141" s="628"/>
      <c r="V141" s="629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3" t="s">
        <v>63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85</v>
      </c>
      <c r="Q145" s="628"/>
      <c r="R145" s="628"/>
      <c r="S145" s="628"/>
      <c r="T145" s="628"/>
      <c r="U145" s="628"/>
      <c r="V145" s="629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85</v>
      </c>
      <c r="Q146" s="628"/>
      <c r="R146" s="628"/>
      <c r="S146" s="628"/>
      <c r="T146" s="628"/>
      <c r="U146" s="628"/>
      <c r="V146" s="629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0" t="s">
        <v>93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2"/>
      <c r="AB147" s="62"/>
      <c r="AC147" s="62"/>
    </row>
    <row r="148" spans="1:68" ht="14.25" hidden="1" customHeight="1" x14ac:dyDescent="0.25">
      <c r="A148" s="633" t="s">
        <v>95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85</v>
      </c>
      <c r="Q150" s="628"/>
      <c r="R150" s="628"/>
      <c r="S150" s="628"/>
      <c r="T150" s="628"/>
      <c r="U150" s="628"/>
      <c r="V150" s="629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85</v>
      </c>
      <c r="Q151" s="628"/>
      <c r="R151" s="628"/>
      <c r="S151" s="628"/>
      <c r="T151" s="628"/>
      <c r="U151" s="628"/>
      <c r="V151" s="629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3" t="s">
        <v>143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85</v>
      </c>
      <c r="Q156" s="628"/>
      <c r="R156" s="628"/>
      <c r="S156" s="628"/>
      <c r="T156" s="628"/>
      <c r="U156" s="628"/>
      <c r="V156" s="629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85</v>
      </c>
      <c r="Q157" s="628"/>
      <c r="R157" s="628"/>
      <c r="S157" s="628"/>
      <c r="T157" s="628"/>
      <c r="U157" s="628"/>
      <c r="V157" s="629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hidden="1" customHeight="1" x14ac:dyDescent="0.2">
      <c r="A158" s="667" t="s">
        <v>266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52"/>
      <c r="AB158" s="52"/>
      <c r="AC158" s="52"/>
    </row>
    <row r="159" spans="1:68" ht="16.5" hidden="1" customHeight="1" x14ac:dyDescent="0.25">
      <c r="A159" s="630" t="s">
        <v>267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2"/>
      <c r="AB159" s="62"/>
      <c r="AC159" s="62"/>
    </row>
    <row r="160" spans="1:68" ht="14.25" hidden="1" customHeight="1" x14ac:dyDescent="0.25">
      <c r="A160" s="633" t="s">
        <v>132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3"/>
      <c r="AB160" s="63"/>
      <c r="AC160" s="63"/>
    </row>
    <row r="161" spans="1:68" ht="27" hidden="1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85</v>
      </c>
      <c r="Q162" s="628"/>
      <c r="R162" s="628"/>
      <c r="S162" s="628"/>
      <c r="T162" s="628"/>
      <c r="U162" s="628"/>
      <c r="V162" s="629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85</v>
      </c>
      <c r="Q163" s="628"/>
      <c r="R163" s="628"/>
      <c r="S163" s="628"/>
      <c r="T163" s="628"/>
      <c r="U163" s="628"/>
      <c r="V163" s="629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633" t="s">
        <v>143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7"/>
      <c r="V165" s="37"/>
      <c r="W165" s="38" t="s">
        <v>68</v>
      </c>
      <c r="X165" s="56">
        <v>22</v>
      </c>
      <c r="Y165" s="53">
        <f t="shared" ref="Y165:Y173" si="26">IFERROR(IF(X165="",0,CEILING((X165/$H165),1)*$H165),"")</f>
        <v>25.200000000000003</v>
      </c>
      <c r="Z165" s="39">
        <f>IFERROR(IF(Y165=0,"",ROUNDUP(Y165/H165,0)*0.00902),"")</f>
        <v>5.4120000000000001E-2</v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23.414285714285711</v>
      </c>
      <c r="BN165" s="75">
        <f t="shared" ref="BN165:BN173" si="28">IFERROR(Y165*I165/H165,"0")</f>
        <v>26.82</v>
      </c>
      <c r="BO165" s="75">
        <f t="shared" ref="BO165:BO173" si="29">IFERROR(1/J165*(X165/H165),"0")</f>
        <v>3.9682539682539687E-2</v>
      </c>
      <c r="BP165" s="75">
        <f t="shared" ref="BP165:BP173" si="30">IFERROR(1/J165*(Y165/H165),"0")</f>
        <v>4.5454545454545456E-2</v>
      </c>
    </row>
    <row r="166" spans="1:68" ht="27" hidden="1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7"/>
      <c r="V167" s="37"/>
      <c r="W167" s="38" t="s">
        <v>68</v>
      </c>
      <c r="X167" s="56">
        <v>22</v>
      </c>
      <c r="Y167" s="53">
        <f t="shared" si="26"/>
        <v>25.200000000000003</v>
      </c>
      <c r="Z167" s="39">
        <f>IFERROR(IF(Y167=0,"",ROUNDUP(Y167/H167,0)*0.00902),"")</f>
        <v>5.4120000000000001E-2</v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23.1</v>
      </c>
      <c r="BN167" s="75">
        <f t="shared" si="28"/>
        <v>26.460000000000004</v>
      </c>
      <c r="BO167" s="75">
        <f t="shared" si="29"/>
        <v>3.9682539682539687E-2</v>
      </c>
      <c r="BP167" s="75">
        <f t="shared" si="30"/>
        <v>4.5454545454545456E-2</v>
      </c>
    </row>
    <row r="168" spans="1:68" ht="27" hidden="1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7"/>
      <c r="V168" s="37"/>
      <c r="W168" s="38" t="s">
        <v>68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hidden="1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hidden="1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7"/>
      <c r="V171" s="37"/>
      <c r="W171" s="38" t="s">
        <v>68</v>
      </c>
      <c r="X171" s="56">
        <v>9</v>
      </c>
      <c r="Y171" s="53">
        <f t="shared" si="26"/>
        <v>10.5</v>
      </c>
      <c r="Z171" s="39">
        <f>IFERROR(IF(Y171=0,"",ROUNDUP(Y171/H171,0)*0.00502),"")</f>
        <v>2.5100000000000001E-2</v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9.4285714285714288</v>
      </c>
      <c r="BN171" s="75">
        <f t="shared" si="28"/>
        <v>11</v>
      </c>
      <c r="BO171" s="75">
        <f t="shared" si="29"/>
        <v>1.8315018315018316E-2</v>
      </c>
      <c r="BP171" s="75">
        <f t="shared" si="30"/>
        <v>2.1367521367521368E-2</v>
      </c>
    </row>
    <row r="172" spans="1:68" ht="27" hidden="1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85</v>
      </c>
      <c r="Q174" s="628"/>
      <c r="R174" s="628"/>
      <c r="S174" s="628"/>
      <c r="T174" s="628"/>
      <c r="U174" s="628"/>
      <c r="V174" s="629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14.761904761904763</v>
      </c>
      <c r="Y174" s="41">
        <f>IFERROR(Y165/H165,"0")+IFERROR(Y166/H166,"0")+IFERROR(Y167/H167,"0")+IFERROR(Y168/H168,"0")+IFERROR(Y169/H169,"0")+IFERROR(Y170/H170,"0")+IFERROR(Y171/H171,"0")+IFERROR(Y172/H172,"0")+IFERROR(Y173/H173,"0")</f>
        <v>17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0.13334000000000001</v>
      </c>
      <c r="AA174" s="64"/>
      <c r="AB174" s="64"/>
      <c r="AC174" s="64"/>
    </row>
    <row r="175" spans="1:68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85</v>
      </c>
      <c r="Q175" s="628"/>
      <c r="R175" s="628"/>
      <c r="S175" s="628"/>
      <c r="T175" s="628"/>
      <c r="U175" s="628"/>
      <c r="V175" s="629"/>
      <c r="W175" s="40" t="s">
        <v>68</v>
      </c>
      <c r="X175" s="41">
        <f>IFERROR(SUM(X165:X173),"0")</f>
        <v>53</v>
      </c>
      <c r="Y175" s="41">
        <f>IFERROR(SUM(Y165:Y173),"0")</f>
        <v>60.900000000000006</v>
      </c>
      <c r="Z175" s="40"/>
      <c r="AA175" s="64"/>
      <c r="AB175" s="64"/>
      <c r="AC175" s="64"/>
    </row>
    <row r="176" spans="1:68" ht="14.25" hidden="1" customHeight="1" x14ac:dyDescent="0.25">
      <c r="A176" s="633" t="s">
        <v>87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3"/>
      <c r="AB176" s="63"/>
      <c r="AC176" s="63"/>
    </row>
    <row r="177" spans="1:68" ht="27" hidden="1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5" t="s">
        <v>301</v>
      </c>
      <c r="Q178" s="623"/>
      <c r="R178" s="623"/>
      <c r="S178" s="623"/>
      <c r="T178" s="624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8" t="s">
        <v>305</v>
      </c>
      <c r="Q179" s="623"/>
      <c r="R179" s="623"/>
      <c r="S179" s="623"/>
      <c r="T179" s="624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85</v>
      </c>
      <c r="Q180" s="628"/>
      <c r="R180" s="628"/>
      <c r="S180" s="628"/>
      <c r="T180" s="628"/>
      <c r="U180" s="628"/>
      <c r="V180" s="629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85</v>
      </c>
      <c r="Q181" s="628"/>
      <c r="R181" s="628"/>
      <c r="S181" s="628"/>
      <c r="T181" s="628"/>
      <c r="U181" s="628"/>
      <c r="V181" s="629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633" t="s">
        <v>306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3"/>
      <c r="AB182" s="63"/>
      <c r="AC182" s="63"/>
    </row>
    <row r="183" spans="1:68" ht="27" hidden="1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8" t="s">
        <v>309</v>
      </c>
      <c r="Q183" s="623"/>
      <c r="R183" s="623"/>
      <c r="S183" s="623"/>
      <c r="T183" s="624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85</v>
      </c>
      <c r="Q184" s="628"/>
      <c r="R184" s="628"/>
      <c r="S184" s="628"/>
      <c r="T184" s="628"/>
      <c r="U184" s="628"/>
      <c r="V184" s="629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85</v>
      </c>
      <c r="Q185" s="628"/>
      <c r="R185" s="628"/>
      <c r="S185" s="628"/>
      <c r="T185" s="628"/>
      <c r="U185" s="628"/>
      <c r="V185" s="629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0" t="s">
        <v>310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2"/>
      <c r="AB186" s="62"/>
      <c r="AC186" s="62"/>
    </row>
    <row r="187" spans="1:68" ht="14.25" hidden="1" customHeight="1" x14ac:dyDescent="0.25">
      <c r="A187" s="633" t="s">
        <v>95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3"/>
      <c r="AB187" s="63"/>
      <c r="AC187" s="63"/>
    </row>
    <row r="188" spans="1:68" ht="16.5" hidden="1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85</v>
      </c>
      <c r="Q190" s="628"/>
      <c r="R190" s="628"/>
      <c r="S190" s="628"/>
      <c r="T190" s="628"/>
      <c r="U190" s="628"/>
      <c r="V190" s="629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85</v>
      </c>
      <c r="Q191" s="628"/>
      <c r="R191" s="628"/>
      <c r="S191" s="628"/>
      <c r="T191" s="628"/>
      <c r="U191" s="628"/>
      <c r="V191" s="629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33" t="s">
        <v>132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3"/>
      <c r="AB192" s="63"/>
      <c r="AC192" s="63"/>
    </row>
    <row r="193" spans="1:68" ht="16.5" hidden="1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hidden="1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85</v>
      </c>
      <c r="Q195" s="628"/>
      <c r="R195" s="628"/>
      <c r="S195" s="628"/>
      <c r="T195" s="628"/>
      <c r="U195" s="628"/>
      <c r="V195" s="629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85</v>
      </c>
      <c r="Q196" s="628"/>
      <c r="R196" s="628"/>
      <c r="S196" s="628"/>
      <c r="T196" s="628"/>
      <c r="U196" s="628"/>
      <c r="V196" s="629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633" t="s">
        <v>143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3"/>
      <c r="AB197" s="63"/>
      <c r="AC197" s="63"/>
    </row>
    <row r="198" spans="1:68" ht="27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7"/>
      <c r="V198" s="37"/>
      <c r="W198" s="38" t="s">
        <v>68</v>
      </c>
      <c r="X198" s="56">
        <v>26</v>
      </c>
      <c r="Y198" s="53">
        <f t="shared" ref="Y198:Y205" si="31">IFERROR(IF(X198="",0,CEILING((X198/$H198),1)*$H198),"")</f>
        <v>27</v>
      </c>
      <c r="Z198" s="39">
        <f>IFERROR(IF(Y198=0,"",ROUNDUP(Y198/H198,0)*0.00902),"")</f>
        <v>4.5100000000000001E-2</v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27.011111111111113</v>
      </c>
      <c r="BN198" s="75">
        <f t="shared" ref="BN198:BN205" si="33">IFERROR(Y198*I198/H198,"0")</f>
        <v>28.049999999999997</v>
      </c>
      <c r="BO198" s="75">
        <f t="shared" ref="BO198:BO205" si="34">IFERROR(1/J198*(X198/H198),"0")</f>
        <v>3.6475869809203143E-2</v>
      </c>
      <c r="BP198" s="75">
        <f t="shared" ref="BP198:BP205" si="35">IFERROR(1/J198*(Y198/H198),"0")</f>
        <v>3.787878787878788E-2</v>
      </c>
    </row>
    <row r="199" spans="1:68" ht="27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7"/>
      <c r="V199" s="37"/>
      <c r="W199" s="38" t="s">
        <v>68</v>
      </c>
      <c r="X199" s="56">
        <v>52</v>
      </c>
      <c r="Y199" s="53">
        <f t="shared" si="31"/>
        <v>54</v>
      </c>
      <c r="Z199" s="39">
        <f>IFERROR(IF(Y199=0,"",ROUNDUP(Y199/H199,0)*0.00902),"")</f>
        <v>9.0200000000000002E-2</v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54.022222222222226</v>
      </c>
      <c r="BN199" s="75">
        <f t="shared" si="33"/>
        <v>56.099999999999994</v>
      </c>
      <c r="BO199" s="75">
        <f t="shared" si="34"/>
        <v>7.2951739618406286E-2</v>
      </c>
      <c r="BP199" s="75">
        <f t="shared" si="35"/>
        <v>7.575757575757576E-2</v>
      </c>
    </row>
    <row r="200" spans="1:68" ht="27" hidden="1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7"/>
      <c r="V201" s="37"/>
      <c r="W201" s="38" t="s">
        <v>68</v>
      </c>
      <c r="X201" s="56">
        <v>34</v>
      </c>
      <c r="Y201" s="53">
        <f t="shared" si="31"/>
        <v>37.800000000000004</v>
      </c>
      <c r="Z201" s="39">
        <f>IFERROR(IF(Y201=0,"",ROUNDUP(Y201/H201,0)*0.00902),"")</f>
        <v>6.3140000000000002E-2</v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35.322222222222223</v>
      </c>
      <c r="BN201" s="75">
        <f t="shared" si="33"/>
        <v>39.270000000000003</v>
      </c>
      <c r="BO201" s="75">
        <f t="shared" si="34"/>
        <v>4.7699214365881031E-2</v>
      </c>
      <c r="BP201" s="75">
        <f t="shared" si="35"/>
        <v>5.3030303030303032E-2</v>
      </c>
    </row>
    <row r="202" spans="1:68" ht="27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7"/>
      <c r="V202" s="37"/>
      <c r="W202" s="38" t="s">
        <v>68</v>
      </c>
      <c r="X202" s="56">
        <v>15</v>
      </c>
      <c r="Y202" s="53">
        <f t="shared" si="31"/>
        <v>16.2</v>
      </c>
      <c r="Z202" s="39">
        <f>IFERROR(IF(Y202=0,"",ROUNDUP(Y202/H202,0)*0.00502),"")</f>
        <v>4.5179999999999998E-2</v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16.083333333333332</v>
      </c>
      <c r="BN202" s="75">
        <f t="shared" si="33"/>
        <v>17.369999999999997</v>
      </c>
      <c r="BO202" s="75">
        <f t="shared" si="34"/>
        <v>3.561253561253562E-2</v>
      </c>
      <c r="BP202" s="75">
        <f t="shared" si="35"/>
        <v>3.8461538461538464E-2</v>
      </c>
    </row>
    <row r="203" spans="1:68" ht="27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7"/>
      <c r="V203" s="37"/>
      <c r="W203" s="38" t="s">
        <v>68</v>
      </c>
      <c r="X203" s="56">
        <v>10</v>
      </c>
      <c r="Y203" s="53">
        <f t="shared" si="31"/>
        <v>10.8</v>
      </c>
      <c r="Z203" s="39">
        <f>IFERROR(IF(Y203=0,"",ROUNDUP(Y203/H203,0)*0.00502),"")</f>
        <v>3.0120000000000001E-2</v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10.555555555555555</v>
      </c>
      <c r="BN203" s="75">
        <f t="shared" si="33"/>
        <v>11.4</v>
      </c>
      <c r="BO203" s="75">
        <f t="shared" si="34"/>
        <v>2.3741690408357077E-2</v>
      </c>
      <c r="BP203" s="75">
        <f t="shared" si="35"/>
        <v>2.5641025641025644E-2</v>
      </c>
    </row>
    <row r="204" spans="1:68" ht="27" hidden="1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7"/>
      <c r="V205" s="37"/>
      <c r="W205" s="38" t="s">
        <v>68</v>
      </c>
      <c r="X205" s="56">
        <v>10</v>
      </c>
      <c r="Y205" s="53">
        <f t="shared" si="31"/>
        <v>10.8</v>
      </c>
      <c r="Z205" s="39">
        <f>IFERROR(IF(Y205=0,"",ROUNDUP(Y205/H205,0)*0.00502),"")</f>
        <v>3.0120000000000001E-2</v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10.555555555555555</v>
      </c>
      <c r="BN205" s="75">
        <f t="shared" si="33"/>
        <v>11.4</v>
      </c>
      <c r="BO205" s="75">
        <f t="shared" si="34"/>
        <v>2.3741690408357077E-2</v>
      </c>
      <c r="BP205" s="75">
        <f t="shared" si="35"/>
        <v>2.5641025641025644E-2</v>
      </c>
    </row>
    <row r="206" spans="1:68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85</v>
      </c>
      <c r="Q206" s="628"/>
      <c r="R206" s="628"/>
      <c r="S206" s="628"/>
      <c r="T206" s="628"/>
      <c r="U206" s="628"/>
      <c r="V206" s="629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40.18518518518519</v>
      </c>
      <c r="Y206" s="41">
        <f>IFERROR(Y198/H198,"0")+IFERROR(Y199/H199,"0")+IFERROR(Y200/H200,"0")+IFERROR(Y201/H201,"0")+IFERROR(Y202/H202,"0")+IFERROR(Y203/H203,"0")+IFERROR(Y204/H204,"0")+IFERROR(Y205/H205,"0")</f>
        <v>43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0.30385999999999996</v>
      </c>
      <c r="AA206" s="64"/>
      <c r="AB206" s="64"/>
      <c r="AC206" s="64"/>
    </row>
    <row r="207" spans="1:68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85</v>
      </c>
      <c r="Q207" s="628"/>
      <c r="R207" s="628"/>
      <c r="S207" s="628"/>
      <c r="T207" s="628"/>
      <c r="U207" s="628"/>
      <c r="V207" s="629"/>
      <c r="W207" s="40" t="s">
        <v>68</v>
      </c>
      <c r="X207" s="41">
        <f>IFERROR(SUM(X198:X205),"0")</f>
        <v>147</v>
      </c>
      <c r="Y207" s="41">
        <f>IFERROR(SUM(Y198:Y205),"0")</f>
        <v>156.60000000000002</v>
      </c>
      <c r="Z207" s="40"/>
      <c r="AA207" s="64"/>
      <c r="AB207" s="64"/>
      <c r="AC207" s="64"/>
    </row>
    <row r="208" spans="1:68" ht="14.25" hidden="1" customHeight="1" x14ac:dyDescent="0.25">
      <c r="A208" s="633" t="s">
        <v>63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3"/>
      <c r="AB208" s="63"/>
      <c r="AC208" s="63"/>
    </row>
    <row r="209" spans="1:68" ht="27" hidden="1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hidden="1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7"/>
      <c r="V211" s="37"/>
      <c r="W211" s="38" t="s">
        <v>68</v>
      </c>
      <c r="X211" s="56">
        <v>36</v>
      </c>
      <c r="Y211" s="53">
        <f t="shared" si="36"/>
        <v>43.5</v>
      </c>
      <c r="Z211" s="39">
        <f>IFERROR(IF(Y211=0,"",ROUNDUP(Y211/H211,0)*0.01898),"")</f>
        <v>9.4899999999999998E-2</v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38.147586206896548</v>
      </c>
      <c r="BN211" s="75">
        <f t="shared" si="38"/>
        <v>46.095000000000006</v>
      </c>
      <c r="BO211" s="75">
        <f t="shared" si="39"/>
        <v>6.4655172413793108E-2</v>
      </c>
      <c r="BP211" s="75">
        <f t="shared" si="40"/>
        <v>7.8125E-2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7"/>
      <c r="V212" s="37"/>
      <c r="W212" s="38" t="s">
        <v>68</v>
      </c>
      <c r="X212" s="56">
        <v>61</v>
      </c>
      <c r="Y212" s="53">
        <f t="shared" si="36"/>
        <v>62.4</v>
      </c>
      <c r="Z212" s="39">
        <f t="shared" ref="Z212:Z217" si="41">IFERROR(IF(Y212=0,"",ROUNDUP(Y212/H212,0)*0.00651),"")</f>
        <v>0.16925999999999999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67.862500000000011</v>
      </c>
      <c r="BN212" s="75">
        <f t="shared" si="38"/>
        <v>69.42</v>
      </c>
      <c r="BO212" s="75">
        <f t="shared" si="39"/>
        <v>0.13965201465201468</v>
      </c>
      <c r="BP212" s="75">
        <f t="shared" si="40"/>
        <v>0.14285714285714288</v>
      </c>
    </row>
    <row r="213" spans="1:68" ht="27" hidden="1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7"/>
      <c r="V214" s="37"/>
      <c r="W214" s="38" t="s">
        <v>68</v>
      </c>
      <c r="X214" s="56">
        <v>25</v>
      </c>
      <c r="Y214" s="53">
        <f t="shared" si="36"/>
        <v>26.4</v>
      </c>
      <c r="Z214" s="39">
        <f t="shared" si="41"/>
        <v>7.1610000000000007E-2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27.625</v>
      </c>
      <c r="BN214" s="75">
        <f t="shared" si="38"/>
        <v>29.172000000000001</v>
      </c>
      <c r="BO214" s="75">
        <f t="shared" si="39"/>
        <v>5.7234432234432246E-2</v>
      </c>
      <c r="BP214" s="75">
        <f t="shared" si="40"/>
        <v>6.0439560439560447E-2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7"/>
      <c r="V215" s="37"/>
      <c r="W215" s="38" t="s">
        <v>68</v>
      </c>
      <c r="X215" s="56">
        <v>76</v>
      </c>
      <c r="Y215" s="53">
        <f t="shared" si="36"/>
        <v>76.8</v>
      </c>
      <c r="Z215" s="39">
        <f t="shared" si="41"/>
        <v>0.20832000000000001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83.980000000000018</v>
      </c>
      <c r="BN215" s="75">
        <f t="shared" si="38"/>
        <v>84.864000000000004</v>
      </c>
      <c r="BO215" s="75">
        <f t="shared" si="39"/>
        <v>0.17399267399267401</v>
      </c>
      <c r="BP215" s="75">
        <f t="shared" si="40"/>
        <v>0.17582417582417584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7"/>
      <c r="V216" s="37"/>
      <c r="W216" s="38" t="s">
        <v>68</v>
      </c>
      <c r="X216" s="56">
        <v>40</v>
      </c>
      <c r="Y216" s="53">
        <f t="shared" si="36"/>
        <v>40.799999999999997</v>
      </c>
      <c r="Z216" s="39">
        <f t="shared" si="41"/>
        <v>0.11067</v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44.20000000000001</v>
      </c>
      <c r="BN216" s="75">
        <f t="shared" si="38"/>
        <v>45.084000000000003</v>
      </c>
      <c r="BO216" s="75">
        <f t="shared" si="39"/>
        <v>9.1575091575091583E-2</v>
      </c>
      <c r="BP216" s="75">
        <f t="shared" si="40"/>
        <v>9.3406593406593408E-2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7"/>
      <c r="V217" s="37"/>
      <c r="W217" s="38" t="s">
        <v>68</v>
      </c>
      <c r="X217" s="56">
        <v>39</v>
      </c>
      <c r="Y217" s="53">
        <f t="shared" si="36"/>
        <v>40.799999999999997</v>
      </c>
      <c r="Z217" s="39">
        <f t="shared" si="41"/>
        <v>0.11067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43.192499999999995</v>
      </c>
      <c r="BN217" s="75">
        <f t="shared" si="38"/>
        <v>45.185999999999993</v>
      </c>
      <c r="BO217" s="75">
        <f t="shared" si="39"/>
        <v>8.9285714285714288E-2</v>
      </c>
      <c r="BP217" s="75">
        <f t="shared" si="40"/>
        <v>9.3406593406593408E-2</v>
      </c>
    </row>
    <row r="218" spans="1:68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85</v>
      </c>
      <c r="Q218" s="628"/>
      <c r="R218" s="628"/>
      <c r="S218" s="628"/>
      <c r="T218" s="628"/>
      <c r="U218" s="628"/>
      <c r="V218" s="629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104.55459770114943</v>
      </c>
      <c r="Y218" s="41">
        <f>IFERROR(Y209/H209,"0")+IFERROR(Y210/H210,"0")+IFERROR(Y211/H211,"0")+IFERROR(Y212/H212,"0")+IFERROR(Y213/H213,"0")+IFERROR(Y214/H214,"0")+IFERROR(Y215/H215,"0")+IFERROR(Y216/H216,"0")+IFERROR(Y217/H217,"0")</f>
        <v>108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0.76543000000000005</v>
      </c>
      <c r="AA218" s="64"/>
      <c r="AB218" s="64"/>
      <c r="AC218" s="64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85</v>
      </c>
      <c r="Q219" s="628"/>
      <c r="R219" s="628"/>
      <c r="S219" s="628"/>
      <c r="T219" s="628"/>
      <c r="U219" s="628"/>
      <c r="V219" s="629"/>
      <c r="W219" s="40" t="s">
        <v>68</v>
      </c>
      <c r="X219" s="41">
        <f>IFERROR(SUM(X209:X217),"0")</f>
        <v>277</v>
      </c>
      <c r="Y219" s="41">
        <f>IFERROR(SUM(Y209:Y217),"0")</f>
        <v>290.70000000000005</v>
      </c>
      <c r="Z219" s="40"/>
      <c r="AA219" s="64"/>
      <c r="AB219" s="64"/>
      <c r="AC219" s="64"/>
    </row>
    <row r="220" spans="1:68" ht="14.25" hidden="1" customHeight="1" x14ac:dyDescent="0.25">
      <c r="A220" s="633" t="s">
        <v>169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3"/>
      <c r="AB220" s="63"/>
      <c r="AC220" s="63"/>
    </row>
    <row r="221" spans="1:68" ht="27" hidden="1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7"/>
      <c r="V222" s="37"/>
      <c r="W222" s="38" t="s">
        <v>68</v>
      </c>
      <c r="X222" s="56">
        <v>10</v>
      </c>
      <c r="Y222" s="53">
        <f>IFERROR(IF(X222="",0,CEILING((X222/$H222),1)*$H222),"")</f>
        <v>12</v>
      </c>
      <c r="Z222" s="39">
        <f>IFERROR(IF(Y222=0,"",ROUNDUP(Y222/H222,0)*0.00651),"")</f>
        <v>3.2550000000000003E-2</v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11.050000000000002</v>
      </c>
      <c r="BN222" s="75">
        <f>IFERROR(Y222*I222/H222,"0")</f>
        <v>13.260000000000002</v>
      </c>
      <c r="BO222" s="75">
        <f>IFERROR(1/J222*(X222/H222),"0")</f>
        <v>2.2893772893772896E-2</v>
      </c>
      <c r="BP222" s="75">
        <f>IFERROR(1/J222*(Y222/H222),"0")</f>
        <v>2.7472527472527476E-2</v>
      </c>
    </row>
    <row r="223" spans="1:68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85</v>
      </c>
      <c r="Q223" s="628"/>
      <c r="R223" s="628"/>
      <c r="S223" s="628"/>
      <c r="T223" s="628"/>
      <c r="U223" s="628"/>
      <c r="V223" s="629"/>
      <c r="W223" s="40" t="s">
        <v>86</v>
      </c>
      <c r="X223" s="41">
        <f>IFERROR(X221/H221,"0")+IFERROR(X222/H222,"0")</f>
        <v>4.166666666666667</v>
      </c>
      <c r="Y223" s="41">
        <f>IFERROR(Y221/H221,"0")+IFERROR(Y222/H222,"0")</f>
        <v>5</v>
      </c>
      <c r="Z223" s="41">
        <f>IFERROR(IF(Z221="",0,Z221),"0")+IFERROR(IF(Z222="",0,Z222),"0")</f>
        <v>3.2550000000000003E-2</v>
      </c>
      <c r="AA223" s="64"/>
      <c r="AB223" s="64"/>
      <c r="AC223" s="64"/>
    </row>
    <row r="224" spans="1:68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85</v>
      </c>
      <c r="Q224" s="628"/>
      <c r="R224" s="628"/>
      <c r="S224" s="628"/>
      <c r="T224" s="628"/>
      <c r="U224" s="628"/>
      <c r="V224" s="629"/>
      <c r="W224" s="40" t="s">
        <v>68</v>
      </c>
      <c r="X224" s="41">
        <f>IFERROR(SUM(X221:X222),"0")</f>
        <v>10</v>
      </c>
      <c r="Y224" s="41">
        <f>IFERROR(SUM(Y221:Y222),"0")</f>
        <v>12</v>
      </c>
      <c r="Z224" s="40"/>
      <c r="AA224" s="64"/>
      <c r="AB224" s="64"/>
      <c r="AC224" s="64"/>
    </row>
    <row r="225" spans="1:68" ht="16.5" hidden="1" customHeight="1" x14ac:dyDescent="0.25">
      <c r="A225" s="630" t="s">
        <v>371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2"/>
      <c r="AB225" s="62"/>
      <c r="AC225" s="62"/>
    </row>
    <row r="226" spans="1:68" ht="14.25" hidden="1" customHeight="1" x14ac:dyDescent="0.25">
      <c r="A226" s="633" t="s">
        <v>95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3"/>
      <c r="AB226" s="63"/>
      <c r="AC226" s="63"/>
    </row>
    <row r="227" spans="1:68" ht="27" hidden="1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hidden="1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hidden="1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2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hidden="1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hidden="1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85</v>
      </c>
      <c r="Q235" s="628"/>
      <c r="R235" s="628"/>
      <c r="S235" s="628"/>
      <c r="T235" s="628"/>
      <c r="U235" s="628"/>
      <c r="V235" s="629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85</v>
      </c>
      <c r="Q236" s="628"/>
      <c r="R236" s="628"/>
      <c r="S236" s="628"/>
      <c r="T236" s="628"/>
      <c r="U236" s="628"/>
      <c r="V236" s="629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633" t="s">
        <v>132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3"/>
      <c r="AB237" s="63"/>
      <c r="AC237" s="63"/>
    </row>
    <row r="238" spans="1:68" ht="27" hidden="1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85</v>
      </c>
      <c r="Q240" s="628"/>
      <c r="R240" s="628"/>
      <c r="S240" s="628"/>
      <c r="T240" s="628"/>
      <c r="U240" s="628"/>
      <c r="V240" s="629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85</v>
      </c>
      <c r="Q241" s="628"/>
      <c r="R241" s="628"/>
      <c r="S241" s="628"/>
      <c r="T241" s="628"/>
      <c r="U241" s="628"/>
      <c r="V241" s="629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33" t="s">
        <v>395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3"/>
      <c r="AB242" s="63"/>
      <c r="AC242" s="63"/>
    </row>
    <row r="243" spans="1:68" ht="27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7"/>
      <c r="V243" s="37"/>
      <c r="W243" s="38" t="s">
        <v>68</v>
      </c>
      <c r="X243" s="56">
        <v>2</v>
      </c>
      <c r="Y243" s="53">
        <f>IFERROR(IF(X243="",0,CEILING((X243/$H243),1)*$H243),"")</f>
        <v>2.16</v>
      </c>
      <c r="Z243" s="39">
        <f>IFERROR(IF(Y243=0,"",ROUNDUP(Y243/H243,0)*0.0059),"")</f>
        <v>5.8999999999999999E-3</v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2.175925925925926</v>
      </c>
      <c r="BN243" s="75">
        <f>IFERROR(Y243*I243/H243,"0")</f>
        <v>2.35</v>
      </c>
      <c r="BO243" s="75">
        <f>IFERROR(1/J243*(X243/H243),"0")</f>
        <v>4.2866941015089156E-3</v>
      </c>
      <c r="BP243" s="75">
        <f>IFERROR(1/J243*(Y243/H243),"0")</f>
        <v>4.6296296296296294E-3</v>
      </c>
    </row>
    <row r="244" spans="1:68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85</v>
      </c>
      <c r="Q244" s="628"/>
      <c r="R244" s="628"/>
      <c r="S244" s="628"/>
      <c r="T244" s="628"/>
      <c r="U244" s="628"/>
      <c r="V244" s="629"/>
      <c r="W244" s="40" t="s">
        <v>86</v>
      </c>
      <c r="X244" s="41">
        <f>IFERROR(X243/H243,"0")</f>
        <v>0.92592592592592582</v>
      </c>
      <c r="Y244" s="41">
        <f>IFERROR(Y243/H243,"0")</f>
        <v>1</v>
      </c>
      <c r="Z244" s="41">
        <f>IFERROR(IF(Z243="",0,Z243),"0")</f>
        <v>5.8999999999999999E-3</v>
      </c>
      <c r="AA244" s="64"/>
      <c r="AB244" s="64"/>
      <c r="AC244" s="64"/>
    </row>
    <row r="245" spans="1:68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85</v>
      </c>
      <c r="Q245" s="628"/>
      <c r="R245" s="628"/>
      <c r="S245" s="628"/>
      <c r="T245" s="628"/>
      <c r="U245" s="628"/>
      <c r="V245" s="629"/>
      <c r="W245" s="40" t="s">
        <v>68</v>
      </c>
      <c r="X245" s="41">
        <f>IFERROR(SUM(X243:X243),"0")</f>
        <v>2</v>
      </c>
      <c r="Y245" s="41">
        <f>IFERROR(SUM(Y243:Y243),"0")</f>
        <v>2.16</v>
      </c>
      <c r="Z245" s="40"/>
      <c r="AA245" s="64"/>
      <c r="AB245" s="64"/>
      <c r="AC245" s="64"/>
    </row>
    <row r="246" spans="1:68" ht="14.25" hidden="1" customHeight="1" x14ac:dyDescent="0.25">
      <c r="A246" s="633" t="s">
        <v>399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4" t="s">
        <v>402</v>
      </c>
      <c r="Q247" s="623"/>
      <c r="R247" s="623"/>
      <c r="S247" s="623"/>
      <c r="T247" s="624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hidden="1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3"/>
      <c r="R249" s="623"/>
      <c r="S249" s="623"/>
      <c r="T249" s="624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2" t="s">
        <v>411</v>
      </c>
      <c r="Q250" s="623"/>
      <c r="R250" s="623"/>
      <c r="S250" s="623"/>
      <c r="T250" s="624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9" t="s">
        <v>414</v>
      </c>
      <c r="Q251" s="623"/>
      <c r="R251" s="623"/>
      <c r="S251" s="623"/>
      <c r="T251" s="624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85</v>
      </c>
      <c r="Q252" s="628"/>
      <c r="R252" s="628"/>
      <c r="S252" s="628"/>
      <c r="T252" s="628"/>
      <c r="U252" s="628"/>
      <c r="V252" s="629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85</v>
      </c>
      <c r="Q253" s="628"/>
      <c r="R253" s="628"/>
      <c r="S253" s="628"/>
      <c r="T253" s="628"/>
      <c r="U253" s="628"/>
      <c r="V253" s="629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30" t="s">
        <v>415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2"/>
      <c r="AB254" s="62"/>
      <c r="AC254" s="62"/>
    </row>
    <row r="255" spans="1:68" ht="14.25" hidden="1" customHeight="1" x14ac:dyDescent="0.25">
      <c r="A255" s="633" t="s">
        <v>95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3"/>
      <c r="AB255" s="63"/>
      <c r="AC255" s="63"/>
    </row>
    <row r="256" spans="1:68" ht="27" hidden="1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hidden="1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85</v>
      </c>
      <c r="Q262" s="628"/>
      <c r="R262" s="628"/>
      <c r="S262" s="628"/>
      <c r="T262" s="628"/>
      <c r="U262" s="628"/>
      <c r="V262" s="629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85</v>
      </c>
      <c r="Q263" s="628"/>
      <c r="R263" s="628"/>
      <c r="S263" s="628"/>
      <c r="T263" s="628"/>
      <c r="U263" s="628"/>
      <c r="V263" s="629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30" t="s">
        <v>433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2"/>
      <c r="AB264" s="62"/>
      <c r="AC264" s="62"/>
    </row>
    <row r="265" spans="1:68" ht="14.25" hidden="1" customHeight="1" x14ac:dyDescent="0.25">
      <c r="A265" s="633" t="s">
        <v>95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3"/>
      <c r="AB265" s="63"/>
      <c r="AC265" s="63"/>
    </row>
    <row r="266" spans="1:68" ht="27" hidden="1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911" t="s">
        <v>444</v>
      </c>
      <c r="Q269" s="623"/>
      <c r="R269" s="623"/>
      <c r="S269" s="623"/>
      <c r="T269" s="624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85</v>
      </c>
      <c r="Q270" s="628"/>
      <c r="R270" s="628"/>
      <c r="S270" s="628"/>
      <c r="T270" s="628"/>
      <c r="U270" s="628"/>
      <c r="V270" s="629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85</v>
      </c>
      <c r="Q271" s="628"/>
      <c r="R271" s="628"/>
      <c r="S271" s="628"/>
      <c r="T271" s="628"/>
      <c r="U271" s="628"/>
      <c r="V271" s="629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0" t="s">
        <v>446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2"/>
      <c r="AB272" s="62"/>
      <c r="AC272" s="62"/>
    </row>
    <row r="273" spans="1:68" ht="14.25" hidden="1" customHeight="1" x14ac:dyDescent="0.25">
      <c r="A273" s="633" t="s">
        <v>63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3"/>
      <c r="AB273" s="63"/>
      <c r="AC273" s="63"/>
    </row>
    <row r="274" spans="1:68" ht="27" hidden="1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7"/>
      <c r="V275" s="37"/>
      <c r="W275" s="38" t="s">
        <v>68</v>
      </c>
      <c r="X275" s="56">
        <v>36</v>
      </c>
      <c r="Y275" s="53">
        <f>IFERROR(IF(X275="",0,CEILING((X275/$H275),1)*$H275),"")</f>
        <v>36</v>
      </c>
      <c r="Z275" s="39">
        <f>IFERROR(IF(Y275=0,"",ROUNDUP(Y275/H275,0)*0.00651),"")</f>
        <v>9.7650000000000001E-2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39.780000000000008</v>
      </c>
      <c r="BN275" s="75">
        <f>IFERROR(Y275*I275/H275,"0")</f>
        <v>39.780000000000008</v>
      </c>
      <c r="BO275" s="75">
        <f>IFERROR(1/J275*(X275/H275),"0")</f>
        <v>8.241758241758243E-2</v>
      </c>
      <c r="BP275" s="75">
        <f>IFERROR(1/J275*(Y275/H275),"0")</f>
        <v>8.241758241758243E-2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7"/>
      <c r="V276" s="37"/>
      <c r="W276" s="38" t="s">
        <v>68</v>
      </c>
      <c r="X276" s="56">
        <v>33</v>
      </c>
      <c r="Y276" s="53">
        <f>IFERROR(IF(X276="",0,CEILING((X276/$H276),1)*$H276),"")</f>
        <v>33.6</v>
      </c>
      <c r="Z276" s="39">
        <f>IFERROR(IF(Y276=0,"",ROUNDUP(Y276/H276,0)*0.00651),"")</f>
        <v>9.1139999999999999E-2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35.475000000000001</v>
      </c>
      <c r="BN276" s="75">
        <f>IFERROR(Y276*I276/H276,"0")</f>
        <v>36.120000000000005</v>
      </c>
      <c r="BO276" s="75">
        <f>IFERROR(1/J276*(X276/H276),"0")</f>
        <v>7.5549450549450559E-2</v>
      </c>
      <c r="BP276" s="75">
        <f>IFERROR(1/J276*(Y276/H276),"0")</f>
        <v>7.6923076923076941E-2</v>
      </c>
    </row>
    <row r="277" spans="1:68" ht="27" hidden="1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85</v>
      </c>
      <c r="Q278" s="628"/>
      <c r="R278" s="628"/>
      <c r="S278" s="628"/>
      <c r="T278" s="628"/>
      <c r="U278" s="628"/>
      <c r="V278" s="629"/>
      <c r="W278" s="40" t="s">
        <v>86</v>
      </c>
      <c r="X278" s="41">
        <f>IFERROR(X274/H274,"0")+IFERROR(X275/H275,"0")+IFERROR(X276/H276,"0")+IFERROR(X277/H277,"0")</f>
        <v>28.75</v>
      </c>
      <c r="Y278" s="41">
        <f>IFERROR(Y274/H274,"0")+IFERROR(Y275/H275,"0")+IFERROR(Y276/H276,"0")+IFERROR(Y277/H277,"0")</f>
        <v>29</v>
      </c>
      <c r="Z278" s="41">
        <f>IFERROR(IF(Z274="",0,Z274),"0")+IFERROR(IF(Z275="",0,Z275),"0")+IFERROR(IF(Z276="",0,Z276),"0")+IFERROR(IF(Z277="",0,Z277),"0")</f>
        <v>0.18879000000000001</v>
      </c>
      <c r="AA278" s="64"/>
      <c r="AB278" s="64"/>
      <c r="AC278" s="64"/>
    </row>
    <row r="279" spans="1:68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85</v>
      </c>
      <c r="Q279" s="628"/>
      <c r="R279" s="628"/>
      <c r="S279" s="628"/>
      <c r="T279" s="628"/>
      <c r="U279" s="628"/>
      <c r="V279" s="629"/>
      <c r="W279" s="40" t="s">
        <v>68</v>
      </c>
      <c r="X279" s="41">
        <f>IFERROR(SUM(X274:X277),"0")</f>
        <v>69</v>
      </c>
      <c r="Y279" s="41">
        <f>IFERROR(SUM(Y274:Y277),"0")</f>
        <v>69.599999999999994</v>
      </c>
      <c r="Z279" s="40"/>
      <c r="AA279" s="64"/>
      <c r="AB279" s="64"/>
      <c r="AC279" s="64"/>
    </row>
    <row r="280" spans="1:68" ht="16.5" hidden="1" customHeight="1" x14ac:dyDescent="0.25">
      <c r="A280" s="630" t="s">
        <v>458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2"/>
      <c r="AB280" s="62"/>
      <c r="AC280" s="62"/>
    </row>
    <row r="281" spans="1:68" ht="14.25" hidden="1" customHeight="1" x14ac:dyDescent="0.25">
      <c r="A281" s="633" t="s">
        <v>143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3"/>
      <c r="AB281" s="63"/>
      <c r="AC281" s="63"/>
    </row>
    <row r="282" spans="1:68" ht="27" hidden="1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85</v>
      </c>
      <c r="Q283" s="628"/>
      <c r="R283" s="628"/>
      <c r="S283" s="628"/>
      <c r="T283" s="628"/>
      <c r="U283" s="628"/>
      <c r="V283" s="629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85</v>
      </c>
      <c r="Q284" s="628"/>
      <c r="R284" s="628"/>
      <c r="S284" s="628"/>
      <c r="T284" s="628"/>
      <c r="U284" s="628"/>
      <c r="V284" s="629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33" t="s">
        <v>63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3"/>
      <c r="AB285" s="63"/>
      <c r="AC285" s="63"/>
    </row>
    <row r="286" spans="1:68" ht="27" hidden="1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85</v>
      </c>
      <c r="Q287" s="628"/>
      <c r="R287" s="628"/>
      <c r="S287" s="628"/>
      <c r="T287" s="628"/>
      <c r="U287" s="628"/>
      <c r="V287" s="629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85</v>
      </c>
      <c r="Q288" s="628"/>
      <c r="R288" s="628"/>
      <c r="S288" s="628"/>
      <c r="T288" s="628"/>
      <c r="U288" s="628"/>
      <c r="V288" s="629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0" t="s">
        <v>465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2"/>
      <c r="AB289" s="62"/>
      <c r="AC289" s="62"/>
    </row>
    <row r="290" spans="1:68" ht="14.25" hidden="1" customHeight="1" x14ac:dyDescent="0.25">
      <c r="A290" s="633" t="s">
        <v>63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3"/>
      <c r="AB290" s="63"/>
      <c r="AC290" s="63"/>
    </row>
    <row r="291" spans="1:68" ht="27" hidden="1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85</v>
      </c>
      <c r="Q292" s="628"/>
      <c r="R292" s="628"/>
      <c r="S292" s="628"/>
      <c r="T292" s="628"/>
      <c r="U292" s="628"/>
      <c r="V292" s="629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85</v>
      </c>
      <c r="Q293" s="628"/>
      <c r="R293" s="628"/>
      <c r="S293" s="628"/>
      <c r="T293" s="628"/>
      <c r="U293" s="628"/>
      <c r="V293" s="629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0" t="s">
        <v>469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2"/>
      <c r="AB294" s="62"/>
      <c r="AC294" s="62"/>
    </row>
    <row r="295" spans="1:68" ht="14.25" hidden="1" customHeight="1" x14ac:dyDescent="0.25">
      <c r="A295" s="633" t="s">
        <v>143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3"/>
      <c r="AB295" s="63"/>
      <c r="AC295" s="63"/>
    </row>
    <row r="296" spans="1:68" ht="27" hidden="1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hidden="1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85</v>
      </c>
      <c r="Q298" s="628"/>
      <c r="R298" s="628"/>
      <c r="S298" s="628"/>
      <c r="T298" s="628"/>
      <c r="U298" s="628"/>
      <c r="V298" s="629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85</v>
      </c>
      <c r="Q299" s="628"/>
      <c r="R299" s="628"/>
      <c r="S299" s="628"/>
      <c r="T299" s="628"/>
      <c r="U299" s="628"/>
      <c r="V299" s="629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hidden="1" customHeight="1" x14ac:dyDescent="0.25">
      <c r="A300" s="630" t="s">
        <v>475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2"/>
      <c r="AB300" s="62"/>
      <c r="AC300" s="62"/>
    </row>
    <row r="301" spans="1:68" ht="14.25" hidden="1" customHeight="1" x14ac:dyDescent="0.25">
      <c r="A301" s="633" t="s">
        <v>95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3"/>
      <c r="AB301" s="63"/>
      <c r="AC301" s="63"/>
    </row>
    <row r="302" spans="1:68" ht="27" hidden="1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85</v>
      </c>
      <c r="Q303" s="628"/>
      <c r="R303" s="628"/>
      <c r="S303" s="628"/>
      <c r="T303" s="628"/>
      <c r="U303" s="628"/>
      <c r="V303" s="629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85</v>
      </c>
      <c r="Q304" s="628"/>
      <c r="R304" s="628"/>
      <c r="S304" s="628"/>
      <c r="T304" s="628"/>
      <c r="U304" s="628"/>
      <c r="V304" s="629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0" t="s">
        <v>480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2"/>
      <c r="AB305" s="62"/>
      <c r="AC305" s="62"/>
    </row>
    <row r="306" spans="1:68" ht="14.25" hidden="1" customHeight="1" x14ac:dyDescent="0.25">
      <c r="A306" s="633" t="s">
        <v>95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3"/>
      <c r="AB306" s="63"/>
      <c r="AC306" s="63"/>
    </row>
    <row r="307" spans="1:68" ht="27" hidden="1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hidden="1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hidden="1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hidden="1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hidden="1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85</v>
      </c>
      <c r="Q313" s="628"/>
      <c r="R313" s="628"/>
      <c r="S313" s="628"/>
      <c r="T313" s="628"/>
      <c r="U313" s="628"/>
      <c r="V313" s="629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85</v>
      </c>
      <c r="Q314" s="628"/>
      <c r="R314" s="628"/>
      <c r="S314" s="628"/>
      <c r="T314" s="628"/>
      <c r="U314" s="628"/>
      <c r="V314" s="629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633" t="s">
        <v>143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3"/>
      <c r="AB315" s="63"/>
      <c r="AC315" s="63"/>
    </row>
    <row r="316" spans="1:68" ht="27" hidden="1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85</v>
      </c>
      <c r="Q320" s="628"/>
      <c r="R320" s="628"/>
      <c r="S320" s="628"/>
      <c r="T320" s="628"/>
      <c r="U320" s="628"/>
      <c r="V320" s="629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85</v>
      </c>
      <c r="Q321" s="628"/>
      <c r="R321" s="628"/>
      <c r="S321" s="628"/>
      <c r="T321" s="628"/>
      <c r="U321" s="628"/>
      <c r="V321" s="629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633" t="s">
        <v>63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3"/>
      <c r="AB322" s="63"/>
      <c r="AC322" s="63"/>
    </row>
    <row r="323" spans="1:68" ht="27" hidden="1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85</v>
      </c>
      <c r="Q328" s="628"/>
      <c r="R328" s="628"/>
      <c r="S328" s="628"/>
      <c r="T328" s="628"/>
      <c r="U328" s="628"/>
      <c r="V328" s="629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85</v>
      </c>
      <c r="Q329" s="628"/>
      <c r="R329" s="628"/>
      <c r="S329" s="628"/>
      <c r="T329" s="628"/>
      <c r="U329" s="628"/>
      <c r="V329" s="629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633" t="s">
        <v>169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3"/>
      <c r="AB330" s="63"/>
      <c r="AC330" s="63"/>
    </row>
    <row r="331" spans="1:68" ht="27" hidden="1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hidden="1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7"/>
      <c r="V332" s="37"/>
      <c r="W332" s="38" t="s">
        <v>68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IFERROR(IF(Y332=0,"",ROUNDUP(Y332/H332,0)*0.01898),"")</f>
        <v/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16.5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7"/>
      <c r="V333" s="37"/>
      <c r="W333" s="38" t="s">
        <v>68</v>
      </c>
      <c r="X333" s="56">
        <v>18</v>
      </c>
      <c r="Y333" s="53">
        <f>IFERROR(IF(X333="",0,CEILING((X333/$H333),1)*$H333),"")</f>
        <v>25.200000000000003</v>
      </c>
      <c r="Z333" s="39">
        <f>IFERROR(IF(Y333=0,"",ROUNDUP(Y333/H333,0)*0.01898),"")</f>
        <v>5.6940000000000004E-2</v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19.112142857142857</v>
      </c>
      <c r="BN333" s="75">
        <f>IFERROR(Y333*I333/H333,"0")</f>
        <v>26.757000000000001</v>
      </c>
      <c r="BO333" s="75">
        <f>IFERROR(1/J333*(X333/H333),"0")</f>
        <v>3.3482142857142856E-2</v>
      </c>
      <c r="BP333" s="75">
        <f>IFERROR(1/J333*(Y333/H333),"0")</f>
        <v>4.6875E-2</v>
      </c>
    </row>
    <row r="334" spans="1:68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85</v>
      </c>
      <c r="Q334" s="628"/>
      <c r="R334" s="628"/>
      <c r="S334" s="628"/>
      <c r="T334" s="628"/>
      <c r="U334" s="628"/>
      <c r="V334" s="629"/>
      <c r="W334" s="40" t="s">
        <v>86</v>
      </c>
      <c r="X334" s="41">
        <f>IFERROR(X331/H331,"0")+IFERROR(X332/H332,"0")+IFERROR(X333/H333,"0")</f>
        <v>2.1428571428571428</v>
      </c>
      <c r="Y334" s="41">
        <f>IFERROR(Y331/H331,"0")+IFERROR(Y332/H332,"0")+IFERROR(Y333/H333,"0")</f>
        <v>3</v>
      </c>
      <c r="Z334" s="41">
        <f>IFERROR(IF(Z331="",0,Z331),"0")+IFERROR(IF(Z332="",0,Z332),"0")+IFERROR(IF(Z333="",0,Z333),"0")</f>
        <v>5.6940000000000004E-2</v>
      </c>
      <c r="AA334" s="64"/>
      <c r="AB334" s="64"/>
      <c r="AC334" s="64"/>
    </row>
    <row r="335" spans="1:68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85</v>
      </c>
      <c r="Q335" s="628"/>
      <c r="R335" s="628"/>
      <c r="S335" s="628"/>
      <c r="T335" s="628"/>
      <c r="U335" s="628"/>
      <c r="V335" s="629"/>
      <c r="W335" s="40" t="s">
        <v>68</v>
      </c>
      <c r="X335" s="41">
        <f>IFERROR(SUM(X331:X333),"0")</f>
        <v>18</v>
      </c>
      <c r="Y335" s="41">
        <f>IFERROR(SUM(Y331:Y333),"0")</f>
        <v>25.200000000000003</v>
      </c>
      <c r="Z335" s="40"/>
      <c r="AA335" s="64"/>
      <c r="AB335" s="64"/>
      <c r="AC335" s="64"/>
    </row>
    <row r="336" spans="1:68" ht="14.25" hidden="1" customHeight="1" x14ac:dyDescent="0.25">
      <c r="A336" s="633" t="s">
        <v>87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3"/>
      <c r="AB336" s="63"/>
      <c r="AC336" s="63"/>
    </row>
    <row r="337" spans="1:68" ht="27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5" t="s">
        <v>534</v>
      </c>
      <c r="Q337" s="623"/>
      <c r="R337" s="623"/>
      <c r="S337" s="623"/>
      <c r="T337" s="624"/>
      <c r="U337" s="37"/>
      <c r="V337" s="37"/>
      <c r="W337" s="38" t="s">
        <v>68</v>
      </c>
      <c r="X337" s="56">
        <v>7</v>
      </c>
      <c r="Y337" s="53">
        <f>IFERROR(IF(X337="",0,CEILING((X337/$H337),1)*$H337),"")</f>
        <v>9.120000000000001</v>
      </c>
      <c r="Z337" s="39">
        <f>IFERROR(IF(Y337=0,"",ROUNDUP(Y337/H337,0)*0.00753),"")</f>
        <v>2.2589999999999999E-2</v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7.6447368421052628</v>
      </c>
      <c r="BN337" s="75">
        <f>IFERROR(Y337*I337/H337,"0")</f>
        <v>9.9600000000000009</v>
      </c>
      <c r="BO337" s="75">
        <f>IFERROR(1/J337*(X337/H337),"0")</f>
        <v>1.4760458839406208E-2</v>
      </c>
      <c r="BP337" s="75">
        <f>IFERROR(1/J337*(Y337/H337),"0")</f>
        <v>1.9230769230769232E-2</v>
      </c>
    </row>
    <row r="338" spans="1:68" ht="27" hidden="1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3" t="s">
        <v>538</v>
      </c>
      <c r="Q338" s="623"/>
      <c r="R338" s="623"/>
      <c r="S338" s="623"/>
      <c r="T338" s="624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7"/>
      <c r="V339" s="37"/>
      <c r="W339" s="38" t="s">
        <v>68</v>
      </c>
      <c r="X339" s="56">
        <v>11</v>
      </c>
      <c r="Y339" s="53">
        <f>IFERROR(IF(X339="",0,CEILING((X339/$H339),1)*$H339),"")</f>
        <v>12.75</v>
      </c>
      <c r="Z339" s="39">
        <f>IFERROR(IF(Y339=0,"",ROUNDUP(Y339/H339,0)*0.00651),"")</f>
        <v>3.2550000000000003E-2</v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12.747058823529414</v>
      </c>
      <c r="BN339" s="75">
        <f>IFERROR(Y339*I339/H339,"0")</f>
        <v>14.775000000000002</v>
      </c>
      <c r="BO339" s="75">
        <f>IFERROR(1/J339*(X339/H339),"0")</f>
        <v>2.3701788407670767E-2</v>
      </c>
      <c r="BP339" s="75">
        <f>IFERROR(1/J339*(Y339/H339),"0")</f>
        <v>2.7472527472527476E-2</v>
      </c>
    </row>
    <row r="340" spans="1:68" ht="27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7"/>
      <c r="V340" s="37"/>
      <c r="W340" s="38" t="s">
        <v>68</v>
      </c>
      <c r="X340" s="56">
        <v>13</v>
      </c>
      <c r="Y340" s="53">
        <f>IFERROR(IF(X340="",0,CEILING((X340/$H340),1)*$H340),"")</f>
        <v>15.299999999999999</v>
      </c>
      <c r="Z340" s="39">
        <f>IFERROR(IF(Y340=0,"",ROUNDUP(Y340/H340,0)*0.00651),"")</f>
        <v>3.9059999999999997E-2</v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14.68235294117647</v>
      </c>
      <c r="BN340" s="75">
        <f>IFERROR(Y340*I340/H340,"0")</f>
        <v>17.279999999999998</v>
      </c>
      <c r="BO340" s="75">
        <f>IFERROR(1/J340*(X340/H340),"0")</f>
        <v>2.8011204481792722E-2</v>
      </c>
      <c r="BP340" s="75">
        <f>IFERROR(1/J340*(Y340/H340),"0")</f>
        <v>3.2967032967032968E-2</v>
      </c>
    </row>
    <row r="341" spans="1:68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85</v>
      </c>
      <c r="Q341" s="628"/>
      <c r="R341" s="628"/>
      <c r="S341" s="628"/>
      <c r="T341" s="628"/>
      <c r="U341" s="628"/>
      <c r="V341" s="629"/>
      <c r="W341" s="40" t="s">
        <v>86</v>
      </c>
      <c r="X341" s="41">
        <f>IFERROR(X337/H337,"0")+IFERROR(X338/H338,"0")+IFERROR(X339/H339,"0")+IFERROR(X340/H340,"0")</f>
        <v>11.714396284829721</v>
      </c>
      <c r="Y341" s="41">
        <f>IFERROR(Y337/H337,"0")+IFERROR(Y338/H338,"0")+IFERROR(Y339/H339,"0")+IFERROR(Y340/H340,"0")</f>
        <v>14</v>
      </c>
      <c r="Z341" s="41">
        <f>IFERROR(IF(Z337="",0,Z337),"0")+IFERROR(IF(Z338="",0,Z338),"0")+IFERROR(IF(Z339="",0,Z339),"0")+IFERROR(IF(Z340="",0,Z340),"0")</f>
        <v>9.4200000000000006E-2</v>
      </c>
      <c r="AA341" s="64"/>
      <c r="AB341" s="64"/>
      <c r="AC341" s="64"/>
    </row>
    <row r="342" spans="1:68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85</v>
      </c>
      <c r="Q342" s="628"/>
      <c r="R342" s="628"/>
      <c r="S342" s="628"/>
      <c r="T342" s="628"/>
      <c r="U342" s="628"/>
      <c r="V342" s="629"/>
      <c r="W342" s="40" t="s">
        <v>68</v>
      </c>
      <c r="X342" s="41">
        <f>IFERROR(SUM(X337:X340),"0")</f>
        <v>31</v>
      </c>
      <c r="Y342" s="41">
        <f>IFERROR(SUM(Y337:Y340),"0")</f>
        <v>37.17</v>
      </c>
      <c r="Z342" s="40"/>
      <c r="AA342" s="64"/>
      <c r="AB342" s="64"/>
      <c r="AC342" s="64"/>
    </row>
    <row r="343" spans="1:68" ht="14.25" hidden="1" customHeight="1" x14ac:dyDescent="0.25">
      <c r="A343" s="633" t="s">
        <v>545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3"/>
      <c r="AB343" s="63"/>
      <c r="AC343" s="63"/>
    </row>
    <row r="344" spans="1:68" ht="16.5" hidden="1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hidden="1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hidden="1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85</v>
      </c>
      <c r="Q347" s="628"/>
      <c r="R347" s="628"/>
      <c r="S347" s="628"/>
      <c r="T347" s="628"/>
      <c r="U347" s="628"/>
      <c r="V347" s="629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85</v>
      </c>
      <c r="Q348" s="628"/>
      <c r="R348" s="628"/>
      <c r="S348" s="628"/>
      <c r="T348" s="628"/>
      <c r="U348" s="628"/>
      <c r="V348" s="629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hidden="1" customHeight="1" x14ac:dyDescent="0.25">
      <c r="A349" s="630" t="s">
        <v>554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2"/>
      <c r="AB349" s="62"/>
      <c r="AC349" s="62"/>
    </row>
    <row r="350" spans="1:68" ht="14.25" hidden="1" customHeight="1" x14ac:dyDescent="0.25">
      <c r="A350" s="633" t="s">
        <v>143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3"/>
      <c r="AB350" s="63"/>
      <c r="AC350" s="63"/>
    </row>
    <row r="351" spans="1:68" ht="27" hidden="1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85</v>
      </c>
      <c r="Q352" s="628"/>
      <c r="R352" s="628"/>
      <c r="S352" s="628"/>
      <c r="T352" s="628"/>
      <c r="U352" s="628"/>
      <c r="V352" s="629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85</v>
      </c>
      <c r="Q353" s="628"/>
      <c r="R353" s="628"/>
      <c r="S353" s="628"/>
      <c r="T353" s="628"/>
      <c r="U353" s="628"/>
      <c r="V353" s="629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hidden="1" customHeight="1" x14ac:dyDescent="0.25">
      <c r="A354" s="633" t="s">
        <v>63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3"/>
      <c r="AB354" s="63"/>
      <c r="AC354" s="63"/>
    </row>
    <row r="355" spans="1:68" ht="27" hidden="1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idden="1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85</v>
      </c>
      <c r="Q358" s="628"/>
      <c r="R358" s="628"/>
      <c r="S358" s="628"/>
      <c r="T358" s="628"/>
      <c r="U358" s="628"/>
      <c r="V358" s="629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hidden="1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85</v>
      </c>
      <c r="Q359" s="628"/>
      <c r="R359" s="628"/>
      <c r="S359" s="628"/>
      <c r="T359" s="628"/>
      <c r="U359" s="628"/>
      <c r="V359" s="629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hidden="1" customHeight="1" x14ac:dyDescent="0.2">
      <c r="A360" s="667" t="s">
        <v>567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52"/>
      <c r="AB360" s="52"/>
      <c r="AC360" s="52"/>
    </row>
    <row r="361" spans="1:68" ht="16.5" hidden="1" customHeight="1" x14ac:dyDescent="0.25">
      <c r="A361" s="630" t="s">
        <v>568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2"/>
      <c r="AB361" s="62"/>
      <c r="AC361" s="62"/>
    </row>
    <row r="362" spans="1:68" ht="14.25" hidden="1" customHeight="1" x14ac:dyDescent="0.25">
      <c r="A362" s="633" t="s">
        <v>95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7"/>
      <c r="V363" s="37"/>
      <c r="W363" s="38" t="s">
        <v>68</v>
      </c>
      <c r="X363" s="56">
        <v>637</v>
      </c>
      <c r="Y363" s="53">
        <f t="shared" ref="Y363:Y369" si="57">IFERROR(IF(X363="",0,CEILING((X363/$H363),1)*$H363),"")</f>
        <v>645</v>
      </c>
      <c r="Z363" s="39">
        <f>IFERROR(IF(Y363=0,"",ROUNDUP(Y363/H363,0)*0.02175),"")</f>
        <v>0.93524999999999991</v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657.38400000000001</v>
      </c>
      <c r="BN363" s="75">
        <f t="shared" ref="BN363:BN369" si="59">IFERROR(Y363*I363/H363,"0")</f>
        <v>665.64</v>
      </c>
      <c r="BO363" s="75">
        <f t="shared" ref="BO363:BO369" si="60">IFERROR(1/J363*(X363/H363),"0")</f>
        <v>0.88472222222222219</v>
      </c>
      <c r="BP363" s="75">
        <f t="shared" ref="BP363:BP369" si="61">IFERROR(1/J363*(Y363/H363),"0")</f>
        <v>0.89583333333333326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7"/>
      <c r="V364" s="37"/>
      <c r="W364" s="38" t="s">
        <v>68</v>
      </c>
      <c r="X364" s="56">
        <v>206</v>
      </c>
      <c r="Y364" s="53">
        <f t="shared" si="57"/>
        <v>210</v>
      </c>
      <c r="Z364" s="39">
        <f>IFERROR(IF(Y364=0,"",ROUNDUP(Y364/H364,0)*0.02175),"")</f>
        <v>0.30449999999999999</v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212.59200000000001</v>
      </c>
      <c r="BN364" s="75">
        <f t="shared" si="59"/>
        <v>216.72</v>
      </c>
      <c r="BO364" s="75">
        <f t="shared" si="60"/>
        <v>0.28611111111111109</v>
      </c>
      <c r="BP364" s="75">
        <f t="shared" si="61"/>
        <v>0.29166666666666663</v>
      </c>
    </row>
    <row r="365" spans="1:68" ht="37.5" hidden="1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3"/>
      <c r="R365" s="623"/>
      <c r="S365" s="623"/>
      <c r="T365" s="624"/>
      <c r="U365" s="37"/>
      <c r="V365" s="37"/>
      <c r="W365" s="38" t="s">
        <v>68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3"/>
      <c r="R366" s="623"/>
      <c r="S366" s="623"/>
      <c r="T366" s="624"/>
      <c r="U366" s="37"/>
      <c r="V366" s="37"/>
      <c r="W366" s="38" t="s">
        <v>68</v>
      </c>
      <c r="X366" s="56">
        <v>173</v>
      </c>
      <c r="Y366" s="53">
        <f t="shared" si="57"/>
        <v>180</v>
      </c>
      <c r="Z366" s="39">
        <f>IFERROR(IF(Y366=0,"",ROUNDUP(Y366/H366,0)*0.02175),"")</f>
        <v>0.26100000000000001</v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178.536</v>
      </c>
      <c r="BN366" s="75">
        <f t="shared" si="59"/>
        <v>185.76000000000002</v>
      </c>
      <c r="BO366" s="75">
        <f t="shared" si="60"/>
        <v>0.24027777777777776</v>
      </c>
      <c r="BP366" s="75">
        <f t="shared" si="61"/>
        <v>0.25</v>
      </c>
    </row>
    <row r="367" spans="1:68" ht="27" hidden="1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hidden="1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85</v>
      </c>
      <c r="Q370" s="628"/>
      <c r="R370" s="628"/>
      <c r="S370" s="628"/>
      <c r="T370" s="628"/>
      <c r="U370" s="628"/>
      <c r="V370" s="629"/>
      <c r="W370" s="40" t="s">
        <v>86</v>
      </c>
      <c r="X370" s="41">
        <f>IFERROR(X363/H363,"0")+IFERROR(X364/H364,"0")+IFERROR(X365/H365,"0")+IFERROR(X366/H366,"0")+IFERROR(X367/H367,"0")+IFERROR(X368/H368,"0")+IFERROR(X369/H369,"0")</f>
        <v>67.733333333333334</v>
      </c>
      <c r="Y370" s="41">
        <f>IFERROR(Y363/H363,"0")+IFERROR(Y364/H364,"0")+IFERROR(Y365/H365,"0")+IFERROR(Y366/H366,"0")+IFERROR(Y367/H367,"0")+IFERROR(Y368/H368,"0")+IFERROR(Y369/H369,"0")</f>
        <v>69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1.50075</v>
      </c>
      <c r="AA370" s="64"/>
      <c r="AB370" s="64"/>
      <c r="AC370" s="64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85</v>
      </c>
      <c r="Q371" s="628"/>
      <c r="R371" s="628"/>
      <c r="S371" s="628"/>
      <c r="T371" s="628"/>
      <c r="U371" s="628"/>
      <c r="V371" s="629"/>
      <c r="W371" s="40" t="s">
        <v>68</v>
      </c>
      <c r="X371" s="41">
        <f>IFERROR(SUM(X363:X369),"0")</f>
        <v>1016</v>
      </c>
      <c r="Y371" s="41">
        <f>IFERROR(SUM(Y363:Y369),"0")</f>
        <v>1035</v>
      </c>
      <c r="Z371" s="40"/>
      <c r="AA371" s="64"/>
      <c r="AB371" s="64"/>
      <c r="AC371" s="64"/>
    </row>
    <row r="372" spans="1:68" ht="14.25" hidden="1" customHeight="1" x14ac:dyDescent="0.25">
      <c r="A372" s="633" t="s">
        <v>132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7"/>
      <c r="V373" s="37"/>
      <c r="W373" s="38" t="s">
        <v>68</v>
      </c>
      <c r="X373" s="56">
        <v>212</v>
      </c>
      <c r="Y373" s="53">
        <f>IFERROR(IF(X373="",0,CEILING((X373/$H373),1)*$H373),"")</f>
        <v>225</v>
      </c>
      <c r="Z373" s="39">
        <f>IFERROR(IF(Y373=0,"",ROUNDUP(Y373/H373,0)*0.02175),"")</f>
        <v>0.32624999999999998</v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218.78400000000002</v>
      </c>
      <c r="BN373" s="75">
        <f>IFERROR(Y373*I373/H373,"0")</f>
        <v>232.2</v>
      </c>
      <c r="BO373" s="75">
        <f>IFERROR(1/J373*(X373/H373),"0")</f>
        <v>0.2944444444444444</v>
      </c>
      <c r="BP373" s="75">
        <f>IFERROR(1/J373*(Y373/H373),"0")</f>
        <v>0.3125</v>
      </c>
    </row>
    <row r="374" spans="1:68" ht="16.5" hidden="1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85</v>
      </c>
      <c r="Q375" s="628"/>
      <c r="R375" s="628"/>
      <c r="S375" s="628"/>
      <c r="T375" s="628"/>
      <c r="U375" s="628"/>
      <c r="V375" s="629"/>
      <c r="W375" s="40" t="s">
        <v>86</v>
      </c>
      <c r="X375" s="41">
        <f>IFERROR(X373/H373,"0")+IFERROR(X374/H374,"0")</f>
        <v>14.133333333333333</v>
      </c>
      <c r="Y375" s="41">
        <f>IFERROR(Y373/H373,"0")+IFERROR(Y374/H374,"0")</f>
        <v>15</v>
      </c>
      <c r="Z375" s="41">
        <f>IFERROR(IF(Z373="",0,Z373),"0")+IFERROR(IF(Z374="",0,Z374),"0")</f>
        <v>0.32624999999999998</v>
      </c>
      <c r="AA375" s="64"/>
      <c r="AB375" s="64"/>
      <c r="AC375" s="64"/>
    </row>
    <row r="376" spans="1:68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85</v>
      </c>
      <c r="Q376" s="628"/>
      <c r="R376" s="628"/>
      <c r="S376" s="628"/>
      <c r="T376" s="628"/>
      <c r="U376" s="628"/>
      <c r="V376" s="629"/>
      <c r="W376" s="40" t="s">
        <v>68</v>
      </c>
      <c r="X376" s="41">
        <f>IFERROR(SUM(X373:X374),"0")</f>
        <v>212</v>
      </c>
      <c r="Y376" s="41">
        <f>IFERROR(SUM(Y373:Y374),"0")</f>
        <v>225</v>
      </c>
      <c r="Z376" s="40"/>
      <c r="AA376" s="64"/>
      <c r="AB376" s="64"/>
      <c r="AC376" s="64"/>
    </row>
    <row r="377" spans="1:68" ht="14.25" hidden="1" customHeight="1" x14ac:dyDescent="0.25">
      <c r="A377" s="633" t="s">
        <v>63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3"/>
      <c r="AB377" s="63"/>
      <c r="AC377" s="63"/>
    </row>
    <row r="378" spans="1:68" ht="27" hidden="1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hidden="1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85</v>
      </c>
      <c r="Q380" s="628"/>
      <c r="R380" s="628"/>
      <c r="S380" s="628"/>
      <c r="T380" s="628"/>
      <c r="U380" s="628"/>
      <c r="V380" s="629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85</v>
      </c>
      <c r="Q381" s="628"/>
      <c r="R381" s="628"/>
      <c r="S381" s="628"/>
      <c r="T381" s="628"/>
      <c r="U381" s="628"/>
      <c r="V381" s="629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hidden="1" customHeight="1" x14ac:dyDescent="0.25">
      <c r="A382" s="633" t="s">
        <v>169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7"/>
      <c r="V383" s="37"/>
      <c r="W383" s="38" t="s">
        <v>68</v>
      </c>
      <c r="X383" s="56">
        <v>22</v>
      </c>
      <c r="Y383" s="53">
        <f>IFERROR(IF(X383="",0,CEILING((X383/$H383),1)*$H383),"")</f>
        <v>27</v>
      </c>
      <c r="Z383" s="39">
        <f>IFERROR(IF(Y383=0,"",ROUNDUP(Y383/H383,0)*0.01898),"")</f>
        <v>5.6940000000000004E-2</v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23.268666666666668</v>
      </c>
      <c r="BN383" s="75">
        <f>IFERROR(Y383*I383/H383,"0")</f>
        <v>28.556999999999999</v>
      </c>
      <c r="BO383" s="75">
        <f>IFERROR(1/J383*(X383/H383),"0")</f>
        <v>3.8194444444444448E-2</v>
      </c>
      <c r="BP383" s="75">
        <f>IFERROR(1/J383*(Y383/H383),"0")</f>
        <v>4.6875E-2</v>
      </c>
    </row>
    <row r="384" spans="1:68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85</v>
      </c>
      <c r="Q384" s="628"/>
      <c r="R384" s="628"/>
      <c r="S384" s="628"/>
      <c r="T384" s="628"/>
      <c r="U384" s="628"/>
      <c r="V384" s="629"/>
      <c r="W384" s="40" t="s">
        <v>86</v>
      </c>
      <c r="X384" s="41">
        <f>IFERROR(X383/H383,"0")</f>
        <v>2.4444444444444446</v>
      </c>
      <c r="Y384" s="41">
        <f>IFERROR(Y383/H383,"0")</f>
        <v>3</v>
      </c>
      <c r="Z384" s="41">
        <f>IFERROR(IF(Z383="",0,Z383),"0")</f>
        <v>5.6940000000000004E-2</v>
      </c>
      <c r="AA384" s="64"/>
      <c r="AB384" s="64"/>
      <c r="AC384" s="64"/>
    </row>
    <row r="385" spans="1:68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85</v>
      </c>
      <c r="Q385" s="628"/>
      <c r="R385" s="628"/>
      <c r="S385" s="628"/>
      <c r="T385" s="628"/>
      <c r="U385" s="628"/>
      <c r="V385" s="629"/>
      <c r="W385" s="40" t="s">
        <v>68</v>
      </c>
      <c r="X385" s="41">
        <f>IFERROR(SUM(X383:X383),"0")</f>
        <v>22</v>
      </c>
      <c r="Y385" s="41">
        <f>IFERROR(SUM(Y383:Y383),"0")</f>
        <v>27</v>
      </c>
      <c r="Z385" s="40"/>
      <c r="AA385" s="64"/>
      <c r="AB385" s="64"/>
      <c r="AC385" s="64"/>
    </row>
    <row r="386" spans="1:68" ht="16.5" hidden="1" customHeight="1" x14ac:dyDescent="0.25">
      <c r="A386" s="630" t="s">
        <v>602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2"/>
      <c r="AB386" s="62"/>
      <c r="AC386" s="62"/>
    </row>
    <row r="387" spans="1:68" ht="14.25" hidden="1" customHeight="1" x14ac:dyDescent="0.25">
      <c r="A387" s="633" t="s">
        <v>95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3"/>
      <c r="AB387" s="63"/>
      <c r="AC387" s="63"/>
    </row>
    <row r="388" spans="1:68" ht="37.5" hidden="1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hidden="1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hidden="1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hidden="1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85</v>
      </c>
      <c r="Q393" s="628"/>
      <c r="R393" s="628"/>
      <c r="S393" s="628"/>
      <c r="T393" s="628"/>
      <c r="U393" s="628"/>
      <c r="V393" s="629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85</v>
      </c>
      <c r="Q394" s="628"/>
      <c r="R394" s="628"/>
      <c r="S394" s="628"/>
      <c r="T394" s="628"/>
      <c r="U394" s="628"/>
      <c r="V394" s="629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633" t="s">
        <v>143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3"/>
      <c r="AB395" s="63"/>
      <c r="AC395" s="63"/>
    </row>
    <row r="396" spans="1:68" ht="27" hidden="1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85</v>
      </c>
      <c r="Q397" s="628"/>
      <c r="R397" s="628"/>
      <c r="S397" s="628"/>
      <c r="T397" s="628"/>
      <c r="U397" s="628"/>
      <c r="V397" s="629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85</v>
      </c>
      <c r="Q398" s="628"/>
      <c r="R398" s="628"/>
      <c r="S398" s="628"/>
      <c r="T398" s="628"/>
      <c r="U398" s="628"/>
      <c r="V398" s="629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3" t="s">
        <v>63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7"/>
      <c r="V400" s="37"/>
      <c r="W400" s="38" t="s">
        <v>68</v>
      </c>
      <c r="X400" s="56">
        <v>516</v>
      </c>
      <c r="Y400" s="53">
        <f>IFERROR(IF(X400="",0,CEILING((X400/$H400),1)*$H400),"")</f>
        <v>522</v>
      </c>
      <c r="Z400" s="39">
        <f>IFERROR(IF(Y400=0,"",ROUNDUP(Y400/H400,0)*0.01898),"")</f>
        <v>1.10084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545.75599999999997</v>
      </c>
      <c r="BN400" s="75">
        <f>IFERROR(Y400*I400/H400,"0")</f>
        <v>552.10199999999998</v>
      </c>
      <c r="BO400" s="75">
        <f>IFERROR(1/J400*(X400/H400),"0")</f>
        <v>0.89583333333333337</v>
      </c>
      <c r="BP400" s="75">
        <f>IFERROR(1/J400*(Y400/H400),"0")</f>
        <v>0.90625</v>
      </c>
    </row>
    <row r="401" spans="1:68" ht="37.5" hidden="1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85</v>
      </c>
      <c r="Q404" s="628"/>
      <c r="R404" s="628"/>
      <c r="S404" s="628"/>
      <c r="T404" s="628"/>
      <c r="U404" s="628"/>
      <c r="V404" s="629"/>
      <c r="W404" s="40" t="s">
        <v>86</v>
      </c>
      <c r="X404" s="41">
        <f>IFERROR(X400/H400,"0")+IFERROR(X401/H401,"0")+IFERROR(X402/H402,"0")+IFERROR(X403/H403,"0")</f>
        <v>57.333333333333336</v>
      </c>
      <c r="Y404" s="41">
        <f>IFERROR(Y400/H400,"0")+IFERROR(Y401/H401,"0")+IFERROR(Y402/H402,"0")+IFERROR(Y403/H403,"0")</f>
        <v>58</v>
      </c>
      <c r="Z404" s="41">
        <f>IFERROR(IF(Z400="",0,Z400),"0")+IFERROR(IF(Z401="",0,Z401),"0")+IFERROR(IF(Z402="",0,Z402),"0")+IFERROR(IF(Z403="",0,Z403),"0")</f>
        <v>1.10084</v>
      </c>
      <c r="AA404" s="64"/>
      <c r="AB404" s="64"/>
      <c r="AC404" s="64"/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85</v>
      </c>
      <c r="Q405" s="628"/>
      <c r="R405" s="628"/>
      <c r="S405" s="628"/>
      <c r="T405" s="628"/>
      <c r="U405" s="628"/>
      <c r="V405" s="629"/>
      <c r="W405" s="40" t="s">
        <v>68</v>
      </c>
      <c r="X405" s="41">
        <f>IFERROR(SUM(X400:X403),"0")</f>
        <v>516</v>
      </c>
      <c r="Y405" s="41">
        <f>IFERROR(SUM(Y400:Y403),"0")</f>
        <v>522</v>
      </c>
      <c r="Z405" s="40"/>
      <c r="AA405" s="64"/>
      <c r="AB405" s="64"/>
      <c r="AC405" s="64"/>
    </row>
    <row r="406" spans="1:68" ht="14.25" hidden="1" customHeight="1" x14ac:dyDescent="0.25">
      <c r="A406" s="633" t="s">
        <v>169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3"/>
      <c r="AB406" s="63"/>
      <c r="AC406" s="63"/>
    </row>
    <row r="407" spans="1:68" ht="27" hidden="1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85</v>
      </c>
      <c r="Q408" s="628"/>
      <c r="R408" s="628"/>
      <c r="S408" s="628"/>
      <c r="T408" s="628"/>
      <c r="U408" s="628"/>
      <c r="V408" s="629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85</v>
      </c>
      <c r="Q409" s="628"/>
      <c r="R409" s="628"/>
      <c r="S409" s="628"/>
      <c r="T409" s="628"/>
      <c r="U409" s="628"/>
      <c r="V409" s="629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hidden="1" customHeight="1" x14ac:dyDescent="0.2">
      <c r="A410" s="667" t="s">
        <v>632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52"/>
      <c r="AB410" s="52"/>
      <c r="AC410" s="52"/>
    </row>
    <row r="411" spans="1:68" ht="16.5" hidden="1" customHeight="1" x14ac:dyDescent="0.25">
      <c r="A411" s="630" t="s">
        <v>633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2"/>
      <c r="AB411" s="62"/>
      <c r="AC411" s="62"/>
    </row>
    <row r="412" spans="1:68" ht="14.25" hidden="1" customHeight="1" x14ac:dyDescent="0.25">
      <c r="A412" s="633" t="s">
        <v>143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7"/>
      <c r="V413" s="37"/>
      <c r="W413" s="38" t="s">
        <v>68</v>
      </c>
      <c r="X413" s="56">
        <v>9</v>
      </c>
      <c r="Y413" s="53">
        <f t="shared" ref="Y413:Y422" si="62">IFERROR(IF(X413="",0,CEILING((X413/$H413),1)*$H413),"")</f>
        <v>10.8</v>
      </c>
      <c r="Z413" s="39">
        <f>IFERROR(IF(Y413=0,"",ROUNDUP(Y413/H413,0)*0.00902),"")</f>
        <v>1.804E-2</v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9.35</v>
      </c>
      <c r="BN413" s="75">
        <f t="shared" ref="BN413:BN422" si="64">IFERROR(Y413*I413/H413,"0")</f>
        <v>11.22</v>
      </c>
      <c r="BO413" s="75">
        <f t="shared" ref="BO413:BO422" si="65">IFERROR(1/J413*(X413/H413),"0")</f>
        <v>1.2626262626262626E-2</v>
      </c>
      <c r="BP413" s="75">
        <f t="shared" ref="BP413:BP422" si="66">IFERROR(1/J413*(Y413/H413),"0")</f>
        <v>1.5151515151515152E-2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hidden="1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hidden="1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hidden="1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hidden="1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hidden="1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85</v>
      </c>
      <c r="Q423" s="628"/>
      <c r="R423" s="628"/>
      <c r="S423" s="628"/>
      <c r="T423" s="628"/>
      <c r="U423" s="628"/>
      <c r="V423" s="629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1.6666666666666665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2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1.804E-2</v>
      </c>
      <c r="AA423" s="64"/>
      <c r="AB423" s="64"/>
      <c r="AC423" s="64"/>
    </row>
    <row r="424" spans="1:68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85</v>
      </c>
      <c r="Q424" s="628"/>
      <c r="R424" s="628"/>
      <c r="S424" s="628"/>
      <c r="T424" s="628"/>
      <c r="U424" s="628"/>
      <c r="V424" s="629"/>
      <c r="W424" s="40" t="s">
        <v>68</v>
      </c>
      <c r="X424" s="41">
        <f>IFERROR(SUM(X413:X422),"0")</f>
        <v>9</v>
      </c>
      <c r="Y424" s="41">
        <f>IFERROR(SUM(Y413:Y422),"0")</f>
        <v>10.8</v>
      </c>
      <c r="Z424" s="40"/>
      <c r="AA424" s="64"/>
      <c r="AB424" s="64"/>
      <c r="AC424" s="64"/>
    </row>
    <row r="425" spans="1:68" ht="14.25" hidden="1" customHeight="1" x14ac:dyDescent="0.25">
      <c r="A425" s="633" t="s">
        <v>63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3"/>
      <c r="AB425" s="63"/>
      <c r="AC425" s="63"/>
    </row>
    <row r="426" spans="1:68" ht="27" hidden="1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85</v>
      </c>
      <c r="Q428" s="628"/>
      <c r="R428" s="628"/>
      <c r="S428" s="628"/>
      <c r="T428" s="628"/>
      <c r="U428" s="628"/>
      <c r="V428" s="629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85</v>
      </c>
      <c r="Q429" s="628"/>
      <c r="R429" s="628"/>
      <c r="S429" s="628"/>
      <c r="T429" s="628"/>
      <c r="U429" s="628"/>
      <c r="V429" s="629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0" t="s">
        <v>665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2"/>
      <c r="AB430" s="62"/>
      <c r="AC430" s="62"/>
    </row>
    <row r="431" spans="1:68" ht="14.25" hidden="1" customHeight="1" x14ac:dyDescent="0.25">
      <c r="A431" s="633" t="s">
        <v>132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3"/>
      <c r="AB431" s="63"/>
      <c r="AC431" s="63"/>
    </row>
    <row r="432" spans="1:68" ht="27" hidden="1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85</v>
      </c>
      <c r="Q434" s="628"/>
      <c r="R434" s="628"/>
      <c r="S434" s="628"/>
      <c r="T434" s="628"/>
      <c r="U434" s="628"/>
      <c r="V434" s="629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85</v>
      </c>
      <c r="Q435" s="628"/>
      <c r="R435" s="628"/>
      <c r="S435" s="628"/>
      <c r="T435" s="628"/>
      <c r="U435" s="628"/>
      <c r="V435" s="629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33" t="s">
        <v>143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3"/>
      <c r="AB436" s="63"/>
      <c r="AC436" s="63"/>
    </row>
    <row r="437" spans="1:68" ht="27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7"/>
      <c r="V437" s="37"/>
      <c r="W437" s="38" t="s">
        <v>68</v>
      </c>
      <c r="X437" s="56">
        <v>26</v>
      </c>
      <c r="Y437" s="53">
        <f>IFERROR(IF(X437="",0,CEILING((X437/$H437),1)*$H437),"")</f>
        <v>27</v>
      </c>
      <c r="Z437" s="39">
        <f>IFERROR(IF(Y437=0,"",ROUNDUP(Y437/H437,0)*0.00902),"")</f>
        <v>4.5100000000000001E-2</v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27.011111111111113</v>
      </c>
      <c r="BN437" s="75">
        <f>IFERROR(Y437*I437/H437,"0")</f>
        <v>28.049999999999997</v>
      </c>
      <c r="BO437" s="75">
        <f>IFERROR(1/J437*(X437/H437),"0")</f>
        <v>3.6475869809203143E-2</v>
      </c>
      <c r="BP437" s="75">
        <f>IFERROR(1/J437*(Y437/H437),"0")</f>
        <v>3.787878787878788E-2</v>
      </c>
    </row>
    <row r="438" spans="1:68" ht="27" hidden="1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hidden="1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85</v>
      </c>
      <c r="Q441" s="628"/>
      <c r="R441" s="628"/>
      <c r="S441" s="628"/>
      <c r="T441" s="628"/>
      <c r="U441" s="628"/>
      <c r="V441" s="629"/>
      <c r="W441" s="40" t="s">
        <v>86</v>
      </c>
      <c r="X441" s="41">
        <f>IFERROR(X437/H437,"0")+IFERROR(X438/H438,"0")+IFERROR(X439/H439,"0")+IFERROR(X440/H440,"0")</f>
        <v>4.8148148148148149</v>
      </c>
      <c r="Y441" s="41">
        <f>IFERROR(Y437/H437,"0")+IFERROR(Y438/H438,"0")+IFERROR(Y439/H439,"0")+IFERROR(Y440/H440,"0")</f>
        <v>5</v>
      </c>
      <c r="Z441" s="41">
        <f>IFERROR(IF(Z437="",0,Z437),"0")+IFERROR(IF(Z438="",0,Z438),"0")+IFERROR(IF(Z439="",0,Z439),"0")+IFERROR(IF(Z440="",0,Z440),"0")</f>
        <v>4.5100000000000001E-2</v>
      </c>
      <c r="AA441" s="64"/>
      <c r="AB441" s="64"/>
      <c r="AC441" s="64"/>
    </row>
    <row r="442" spans="1:68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85</v>
      </c>
      <c r="Q442" s="628"/>
      <c r="R442" s="628"/>
      <c r="S442" s="628"/>
      <c r="T442" s="628"/>
      <c r="U442" s="628"/>
      <c r="V442" s="629"/>
      <c r="W442" s="40" t="s">
        <v>68</v>
      </c>
      <c r="X442" s="41">
        <f>IFERROR(SUM(X437:X440),"0")</f>
        <v>26</v>
      </c>
      <c r="Y442" s="41">
        <f>IFERROR(SUM(Y437:Y440),"0")</f>
        <v>27</v>
      </c>
      <c r="Z442" s="40"/>
      <c r="AA442" s="64"/>
      <c r="AB442" s="64"/>
      <c r="AC442" s="64"/>
    </row>
    <row r="443" spans="1:68" ht="16.5" hidden="1" customHeight="1" x14ac:dyDescent="0.25">
      <c r="A443" s="630" t="s">
        <v>683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2"/>
      <c r="AB443" s="62"/>
      <c r="AC443" s="62"/>
    </row>
    <row r="444" spans="1:68" ht="14.25" hidden="1" customHeight="1" x14ac:dyDescent="0.25">
      <c r="A444" s="633" t="s">
        <v>143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3"/>
      <c r="AB444" s="63"/>
      <c r="AC444" s="63"/>
    </row>
    <row r="445" spans="1:68" ht="27" hidden="1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7"/>
      <c r="V446" s="37"/>
      <c r="W446" s="38" t="s">
        <v>68</v>
      </c>
      <c r="X446" s="56">
        <v>3</v>
      </c>
      <c r="Y446" s="53">
        <f>IFERROR(IF(X446="",0,CEILING((X446/$H446),1)*$H446),"")</f>
        <v>3.5999999999999996</v>
      </c>
      <c r="Z446" s="39">
        <f>IFERROR(IF(Y446=0,"",ROUNDUP(Y446/H446,0)*0.00651),"")</f>
        <v>1.9529999999999999E-2</v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5.2500000000000009</v>
      </c>
      <c r="BN446" s="75">
        <f>IFERROR(Y446*I446/H446,"0")</f>
        <v>6.3</v>
      </c>
      <c r="BO446" s="75">
        <f>IFERROR(1/J446*(X446/H446),"0")</f>
        <v>1.3736263736263738E-2</v>
      </c>
      <c r="BP446" s="75">
        <f>IFERROR(1/J446*(Y446/H446),"0")</f>
        <v>1.6483516483516484E-2</v>
      </c>
    </row>
    <row r="447" spans="1:68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85</v>
      </c>
      <c r="Q447" s="628"/>
      <c r="R447" s="628"/>
      <c r="S447" s="628"/>
      <c r="T447" s="628"/>
      <c r="U447" s="628"/>
      <c r="V447" s="629"/>
      <c r="W447" s="40" t="s">
        <v>86</v>
      </c>
      <c r="X447" s="41">
        <f>IFERROR(X445/H445,"0")+IFERROR(X446/H446,"0")</f>
        <v>2.5</v>
      </c>
      <c r="Y447" s="41">
        <f>IFERROR(Y445/H445,"0")+IFERROR(Y446/H446,"0")</f>
        <v>3</v>
      </c>
      <c r="Z447" s="41">
        <f>IFERROR(IF(Z445="",0,Z445),"0")+IFERROR(IF(Z446="",0,Z446),"0")</f>
        <v>1.9529999999999999E-2</v>
      </c>
      <c r="AA447" s="64"/>
      <c r="AB447" s="64"/>
      <c r="AC447" s="64"/>
    </row>
    <row r="448" spans="1:68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85</v>
      </c>
      <c r="Q448" s="628"/>
      <c r="R448" s="628"/>
      <c r="S448" s="628"/>
      <c r="T448" s="628"/>
      <c r="U448" s="628"/>
      <c r="V448" s="629"/>
      <c r="W448" s="40" t="s">
        <v>68</v>
      </c>
      <c r="X448" s="41">
        <f>IFERROR(SUM(X445:X446),"0")</f>
        <v>3</v>
      </c>
      <c r="Y448" s="41">
        <f>IFERROR(SUM(Y445:Y446),"0")</f>
        <v>3.5999999999999996</v>
      </c>
      <c r="Z448" s="40"/>
      <c r="AA448" s="64"/>
      <c r="AB448" s="64"/>
      <c r="AC448" s="64"/>
    </row>
    <row r="449" spans="1:68" ht="16.5" hidden="1" customHeight="1" x14ac:dyDescent="0.25">
      <c r="A449" s="630" t="s">
        <v>690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2"/>
      <c r="AB449" s="62"/>
      <c r="AC449" s="62"/>
    </row>
    <row r="450" spans="1:68" ht="14.25" hidden="1" customHeight="1" x14ac:dyDescent="0.25">
      <c r="A450" s="633" t="s">
        <v>143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3"/>
      <c r="AB450" s="63"/>
      <c r="AC450" s="63"/>
    </row>
    <row r="451" spans="1:68" ht="27" hidden="1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85</v>
      </c>
      <c r="Q452" s="628"/>
      <c r="R452" s="628"/>
      <c r="S452" s="628"/>
      <c r="T452" s="628"/>
      <c r="U452" s="628"/>
      <c r="V452" s="629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85</v>
      </c>
      <c r="Q453" s="628"/>
      <c r="R453" s="628"/>
      <c r="S453" s="628"/>
      <c r="T453" s="628"/>
      <c r="U453" s="628"/>
      <c r="V453" s="629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33" t="s">
        <v>169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3"/>
      <c r="AB454" s="63"/>
      <c r="AC454" s="63"/>
    </row>
    <row r="455" spans="1:68" ht="27" hidden="1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85</v>
      </c>
      <c r="Q456" s="628"/>
      <c r="R456" s="628"/>
      <c r="S456" s="628"/>
      <c r="T456" s="628"/>
      <c r="U456" s="628"/>
      <c r="V456" s="629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85</v>
      </c>
      <c r="Q457" s="628"/>
      <c r="R457" s="628"/>
      <c r="S457" s="628"/>
      <c r="T457" s="628"/>
      <c r="U457" s="628"/>
      <c r="V457" s="629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67" t="s">
        <v>697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52"/>
      <c r="AB458" s="52"/>
      <c r="AC458" s="52"/>
    </row>
    <row r="459" spans="1:68" ht="16.5" hidden="1" customHeight="1" x14ac:dyDescent="0.25">
      <c r="A459" s="630" t="s">
        <v>697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2"/>
      <c r="AB459" s="62"/>
      <c r="AC459" s="62"/>
    </row>
    <row r="460" spans="1:68" ht="14.25" hidden="1" customHeight="1" x14ac:dyDescent="0.25">
      <c r="A460" s="633" t="s">
        <v>95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3"/>
      <c r="AB460" s="63"/>
      <c r="AC460" s="63"/>
    </row>
    <row r="461" spans="1:68" ht="27" hidden="1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hidden="1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7"/>
      <c r="V463" s="37"/>
      <c r="W463" s="38" t="s">
        <v>68</v>
      </c>
      <c r="X463" s="56">
        <v>12</v>
      </c>
      <c r="Y463" s="53">
        <f t="shared" si="68"/>
        <v>15.84</v>
      </c>
      <c r="Z463" s="39">
        <f t="shared" si="69"/>
        <v>3.5880000000000002E-2</v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12.818181818181817</v>
      </c>
      <c r="BN463" s="75">
        <f t="shared" si="71"/>
        <v>16.919999999999998</v>
      </c>
      <c r="BO463" s="75">
        <f t="shared" si="72"/>
        <v>2.1853146853146852E-2</v>
      </c>
      <c r="BP463" s="75">
        <f t="shared" si="73"/>
        <v>2.8846153846153848E-2</v>
      </c>
    </row>
    <row r="464" spans="1:68" ht="16.5" hidden="1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7"/>
      <c r="V465" s="37"/>
      <c r="W465" s="38" t="s">
        <v>68</v>
      </c>
      <c r="X465" s="56">
        <v>91</v>
      </c>
      <c r="Y465" s="53">
        <f t="shared" si="68"/>
        <v>95.04</v>
      </c>
      <c r="Z465" s="39">
        <f t="shared" si="69"/>
        <v>0.21528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97.204545454545453</v>
      </c>
      <c r="BN465" s="75">
        <f t="shared" si="71"/>
        <v>101.52000000000001</v>
      </c>
      <c r="BO465" s="75">
        <f t="shared" si="72"/>
        <v>0.16571969696969696</v>
      </c>
      <c r="BP465" s="75">
        <f t="shared" si="73"/>
        <v>0.17307692307692307</v>
      </c>
    </row>
    <row r="466" spans="1:68" ht="16.5" hidden="1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85</v>
      </c>
      <c r="Q477" s="628"/>
      <c r="R477" s="628"/>
      <c r="S477" s="628"/>
      <c r="T477" s="628"/>
      <c r="U477" s="628"/>
      <c r="V477" s="629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19.507575757575758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21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0.25115999999999999</v>
      </c>
      <c r="AA477" s="64"/>
      <c r="AB477" s="64"/>
      <c r="AC477" s="64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85</v>
      </c>
      <c r="Q478" s="628"/>
      <c r="R478" s="628"/>
      <c r="S478" s="628"/>
      <c r="T478" s="628"/>
      <c r="U478" s="628"/>
      <c r="V478" s="629"/>
      <c r="W478" s="40" t="s">
        <v>68</v>
      </c>
      <c r="X478" s="41">
        <f>IFERROR(SUM(X461:X476),"0")</f>
        <v>103</v>
      </c>
      <c r="Y478" s="41">
        <f>IFERROR(SUM(Y461:Y476),"0")</f>
        <v>110.88000000000001</v>
      </c>
      <c r="Z478" s="40"/>
      <c r="AA478" s="64"/>
      <c r="AB478" s="64"/>
      <c r="AC478" s="64"/>
    </row>
    <row r="479" spans="1:68" ht="14.25" hidden="1" customHeight="1" x14ac:dyDescent="0.25">
      <c r="A479" s="633" t="s">
        <v>132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3"/>
      <c r="AB479" s="63"/>
      <c r="AC479" s="63"/>
    </row>
    <row r="480" spans="1:68" ht="16.5" hidden="1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7"/>
      <c r="V480" s="37"/>
      <c r="W480" s="38" t="s">
        <v>68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hidden="1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hidden="1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85</v>
      </c>
      <c r="Q483" s="628"/>
      <c r="R483" s="628"/>
      <c r="S483" s="628"/>
      <c r="T483" s="628"/>
      <c r="U483" s="628"/>
      <c r="V483" s="629"/>
      <c r="W483" s="40" t="s">
        <v>86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85</v>
      </c>
      <c r="Q484" s="628"/>
      <c r="R484" s="628"/>
      <c r="S484" s="628"/>
      <c r="T484" s="628"/>
      <c r="U484" s="628"/>
      <c r="V484" s="629"/>
      <c r="W484" s="40" t="s">
        <v>68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633" t="s">
        <v>143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3"/>
      <c r="AB485" s="63"/>
      <c r="AC485" s="63"/>
    </row>
    <row r="486" spans="1:68" ht="27" hidden="1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7"/>
      <c r="V486" s="37"/>
      <c r="W486" s="38" t="s">
        <v>68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hidden="1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7"/>
      <c r="V487" s="37"/>
      <c r="W487" s="38" t="s">
        <v>68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7"/>
      <c r="V488" s="37"/>
      <c r="W488" s="38" t="s">
        <v>68</v>
      </c>
      <c r="X488" s="56">
        <v>35</v>
      </c>
      <c r="Y488" s="53">
        <f t="shared" si="74"/>
        <v>36.96</v>
      </c>
      <c r="Z488" s="39">
        <f>IFERROR(IF(Y488=0,"",ROUNDUP(Y488/H488,0)*0.01196),"")</f>
        <v>8.3720000000000003E-2</v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37.386363636363633</v>
      </c>
      <c r="BN488" s="75">
        <f t="shared" si="76"/>
        <v>39.479999999999997</v>
      </c>
      <c r="BO488" s="75">
        <f t="shared" si="77"/>
        <v>6.3738344988344992E-2</v>
      </c>
      <c r="BP488" s="75">
        <f t="shared" si="78"/>
        <v>6.7307692307692318E-2</v>
      </c>
    </row>
    <row r="489" spans="1:68" ht="27" hidden="1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hidden="1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85</v>
      </c>
      <c r="Q495" s="628"/>
      <c r="R495" s="628"/>
      <c r="S495" s="628"/>
      <c r="T495" s="628"/>
      <c r="U495" s="628"/>
      <c r="V495" s="629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6.6287878787878789</v>
      </c>
      <c r="Y495" s="41">
        <f>IFERROR(Y486/H486,"0")+IFERROR(Y487/H487,"0")+IFERROR(Y488/H488,"0")+IFERROR(Y489/H489,"0")+IFERROR(Y490/H490,"0")+IFERROR(Y491/H491,"0")+IFERROR(Y492/H492,"0")+IFERROR(Y493/H493,"0")+IFERROR(Y494/H494,"0")</f>
        <v>7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8.3720000000000003E-2</v>
      </c>
      <c r="AA495" s="64"/>
      <c r="AB495" s="64"/>
      <c r="AC495" s="64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85</v>
      </c>
      <c r="Q496" s="628"/>
      <c r="R496" s="628"/>
      <c r="S496" s="628"/>
      <c r="T496" s="628"/>
      <c r="U496" s="628"/>
      <c r="V496" s="629"/>
      <c r="W496" s="40" t="s">
        <v>68</v>
      </c>
      <c r="X496" s="41">
        <f>IFERROR(SUM(X486:X494),"0")</f>
        <v>35</v>
      </c>
      <c r="Y496" s="41">
        <f>IFERROR(SUM(Y486:Y494),"0")</f>
        <v>36.96</v>
      </c>
      <c r="Z496" s="40"/>
      <c r="AA496" s="64"/>
      <c r="AB496" s="64"/>
      <c r="AC496" s="64"/>
    </row>
    <row r="497" spans="1:68" ht="14.25" hidden="1" customHeight="1" x14ac:dyDescent="0.25">
      <c r="A497" s="633" t="s">
        <v>63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3"/>
      <c r="AB497" s="63"/>
      <c r="AC497" s="63"/>
    </row>
    <row r="498" spans="1:68" ht="16.5" hidden="1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85</v>
      </c>
      <c r="Q501" s="628"/>
      <c r="R501" s="628"/>
      <c r="S501" s="628"/>
      <c r="T501" s="628"/>
      <c r="U501" s="628"/>
      <c r="V501" s="629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85</v>
      </c>
      <c r="Q502" s="628"/>
      <c r="R502" s="628"/>
      <c r="S502" s="628"/>
      <c r="T502" s="628"/>
      <c r="U502" s="628"/>
      <c r="V502" s="629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33" t="s">
        <v>169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3"/>
      <c r="AB503" s="63"/>
      <c r="AC503" s="63"/>
    </row>
    <row r="504" spans="1:68" ht="27" hidden="1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85</v>
      </c>
      <c r="Q506" s="628"/>
      <c r="R506" s="628"/>
      <c r="S506" s="628"/>
      <c r="T506" s="628"/>
      <c r="U506" s="628"/>
      <c r="V506" s="629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85</v>
      </c>
      <c r="Q507" s="628"/>
      <c r="R507" s="628"/>
      <c r="S507" s="628"/>
      <c r="T507" s="628"/>
      <c r="U507" s="628"/>
      <c r="V507" s="629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67" t="s">
        <v>774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52"/>
      <c r="AB508" s="52"/>
      <c r="AC508" s="52"/>
    </row>
    <row r="509" spans="1:68" ht="16.5" hidden="1" customHeight="1" x14ac:dyDescent="0.25">
      <c r="A509" s="630" t="s">
        <v>774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2"/>
      <c r="AB509" s="62"/>
      <c r="AC509" s="62"/>
    </row>
    <row r="510" spans="1:68" ht="14.25" hidden="1" customHeight="1" x14ac:dyDescent="0.25">
      <c r="A510" s="633" t="s">
        <v>95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3"/>
      <c r="AB510" s="63"/>
      <c r="AC510" s="63"/>
    </row>
    <row r="511" spans="1:68" ht="27" hidden="1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03" t="s">
        <v>777</v>
      </c>
      <c r="Q511" s="623"/>
      <c r="R511" s="623"/>
      <c r="S511" s="623"/>
      <c r="T511" s="624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45" t="s">
        <v>781</v>
      </c>
      <c r="Q512" s="623"/>
      <c r="R512" s="623"/>
      <c r="S512" s="623"/>
      <c r="T512" s="624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6" t="s">
        <v>785</v>
      </c>
      <c r="Q513" s="623"/>
      <c r="R513" s="623"/>
      <c r="S513" s="623"/>
      <c r="T513" s="624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85</v>
      </c>
      <c r="Q514" s="628"/>
      <c r="R514" s="628"/>
      <c r="S514" s="628"/>
      <c r="T514" s="628"/>
      <c r="U514" s="628"/>
      <c r="V514" s="629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85</v>
      </c>
      <c r="Q515" s="628"/>
      <c r="R515" s="628"/>
      <c r="S515" s="628"/>
      <c r="T515" s="628"/>
      <c r="U515" s="628"/>
      <c r="V515" s="629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hidden="1" customHeight="1" x14ac:dyDescent="0.25">
      <c r="A516" s="633" t="s">
        <v>132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3"/>
      <c r="AB516" s="63"/>
      <c r="AC516" s="63"/>
    </row>
    <row r="517" spans="1:68" ht="27" hidden="1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04" t="s">
        <v>789</v>
      </c>
      <c r="Q517" s="623"/>
      <c r="R517" s="623"/>
      <c r="S517" s="623"/>
      <c r="T517" s="624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6" t="s">
        <v>792</v>
      </c>
      <c r="Q518" s="623"/>
      <c r="R518" s="623"/>
      <c r="S518" s="623"/>
      <c r="T518" s="624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5" t="s">
        <v>796</v>
      </c>
      <c r="Q519" s="623"/>
      <c r="R519" s="623"/>
      <c r="S519" s="623"/>
      <c r="T519" s="624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3"/>
      <c r="R520" s="623"/>
      <c r="S520" s="623"/>
      <c r="T520" s="624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85</v>
      </c>
      <c r="Q521" s="628"/>
      <c r="R521" s="628"/>
      <c r="S521" s="628"/>
      <c r="T521" s="628"/>
      <c r="U521" s="628"/>
      <c r="V521" s="629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85</v>
      </c>
      <c r="Q522" s="628"/>
      <c r="R522" s="628"/>
      <c r="S522" s="628"/>
      <c r="T522" s="628"/>
      <c r="U522" s="628"/>
      <c r="V522" s="629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33" t="s">
        <v>143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3"/>
      <c r="AB523" s="63"/>
      <c r="AC523" s="63"/>
    </row>
    <row r="524" spans="1:68" ht="27" hidden="1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5" t="s">
        <v>803</v>
      </c>
      <c r="Q524" s="623"/>
      <c r="R524" s="623"/>
      <c r="S524" s="623"/>
      <c r="T524" s="624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92" t="s">
        <v>807</v>
      </c>
      <c r="Q525" s="623"/>
      <c r="R525" s="623"/>
      <c r="S525" s="623"/>
      <c r="T525" s="624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85</v>
      </c>
      <c r="Q526" s="628"/>
      <c r="R526" s="628"/>
      <c r="S526" s="628"/>
      <c r="T526" s="628"/>
      <c r="U526" s="628"/>
      <c r="V526" s="629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85</v>
      </c>
      <c r="Q527" s="628"/>
      <c r="R527" s="628"/>
      <c r="S527" s="628"/>
      <c r="T527" s="628"/>
      <c r="U527" s="628"/>
      <c r="V527" s="629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633" t="s">
        <v>63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3"/>
      <c r="AB528" s="63"/>
      <c r="AC528" s="63"/>
    </row>
    <row r="529" spans="1:68" ht="27" hidden="1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684" t="s">
        <v>811</v>
      </c>
      <c r="Q529" s="623"/>
      <c r="R529" s="623"/>
      <c r="S529" s="623"/>
      <c r="T529" s="624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06" t="s">
        <v>811</v>
      </c>
      <c r="Q530" s="623"/>
      <c r="R530" s="623"/>
      <c r="S530" s="623"/>
      <c r="T530" s="624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85</v>
      </c>
      <c r="Q531" s="628"/>
      <c r="R531" s="628"/>
      <c r="S531" s="628"/>
      <c r="T531" s="628"/>
      <c r="U531" s="628"/>
      <c r="V531" s="629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hidden="1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85</v>
      </c>
      <c r="Q532" s="628"/>
      <c r="R532" s="628"/>
      <c r="S532" s="628"/>
      <c r="T532" s="628"/>
      <c r="U532" s="628"/>
      <c r="V532" s="629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633" t="s">
        <v>169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3"/>
      <c r="AB533" s="63"/>
      <c r="AC533" s="63"/>
    </row>
    <row r="534" spans="1:68" ht="27" hidden="1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71" t="s">
        <v>816</v>
      </c>
      <c r="Q534" s="623"/>
      <c r="R534" s="623"/>
      <c r="S534" s="623"/>
      <c r="T534" s="624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hidden="1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05" t="s">
        <v>819</v>
      </c>
      <c r="Q535" s="623"/>
      <c r="R535" s="623"/>
      <c r="S535" s="623"/>
      <c r="T535" s="624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52" t="s">
        <v>822</v>
      </c>
      <c r="Q536" s="623"/>
      <c r="R536" s="623"/>
      <c r="S536" s="623"/>
      <c r="T536" s="624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14" t="s">
        <v>825</v>
      </c>
      <c r="Q537" s="623"/>
      <c r="R537" s="623"/>
      <c r="S537" s="623"/>
      <c r="T537" s="624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85</v>
      </c>
      <c r="Q538" s="628"/>
      <c r="R538" s="628"/>
      <c r="S538" s="628"/>
      <c r="T538" s="628"/>
      <c r="U538" s="628"/>
      <c r="V538" s="629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85</v>
      </c>
      <c r="Q539" s="628"/>
      <c r="R539" s="628"/>
      <c r="S539" s="628"/>
      <c r="T539" s="628"/>
      <c r="U539" s="628"/>
      <c r="V539" s="629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hidden="1" customHeight="1" x14ac:dyDescent="0.25">
      <c r="A540" s="630" t="s">
        <v>826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2"/>
      <c r="AB540" s="62"/>
      <c r="AC540" s="62"/>
    </row>
    <row r="541" spans="1:68" ht="14.25" hidden="1" customHeight="1" x14ac:dyDescent="0.25">
      <c r="A541" s="633" t="s">
        <v>95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3"/>
      <c r="AB541" s="63"/>
      <c r="AC541" s="63"/>
    </row>
    <row r="542" spans="1:68" ht="27" hidden="1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11" t="s">
        <v>829</v>
      </c>
      <c r="Q542" s="623"/>
      <c r="R542" s="623"/>
      <c r="S542" s="623"/>
      <c r="T542" s="624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85</v>
      </c>
      <c r="Q543" s="628"/>
      <c r="R543" s="628"/>
      <c r="S543" s="628"/>
      <c r="T543" s="628"/>
      <c r="U543" s="628"/>
      <c r="V543" s="629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85</v>
      </c>
      <c r="Q544" s="628"/>
      <c r="R544" s="628"/>
      <c r="S544" s="628"/>
      <c r="T544" s="628"/>
      <c r="U544" s="628"/>
      <c r="V544" s="629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33" t="s">
        <v>132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3"/>
      <c r="AB545" s="63"/>
      <c r="AC545" s="63"/>
    </row>
    <row r="546" spans="1:68" ht="27" hidden="1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808" t="s">
        <v>833</v>
      </c>
      <c r="Q546" s="623"/>
      <c r="R546" s="623"/>
      <c r="S546" s="623"/>
      <c r="T546" s="624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85</v>
      </c>
      <c r="Q547" s="628"/>
      <c r="R547" s="628"/>
      <c r="S547" s="628"/>
      <c r="T547" s="628"/>
      <c r="U547" s="628"/>
      <c r="V547" s="629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85</v>
      </c>
      <c r="Q548" s="628"/>
      <c r="R548" s="628"/>
      <c r="S548" s="628"/>
      <c r="T548" s="628"/>
      <c r="U548" s="628"/>
      <c r="V548" s="629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3" t="s">
        <v>143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3"/>
      <c r="AB549" s="63"/>
      <c r="AC549" s="63"/>
    </row>
    <row r="550" spans="1:68" ht="27" hidden="1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809" t="s">
        <v>837</v>
      </c>
      <c r="Q550" s="623"/>
      <c r="R550" s="623"/>
      <c r="S550" s="623"/>
      <c r="T550" s="624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85</v>
      </c>
      <c r="Q551" s="628"/>
      <c r="R551" s="628"/>
      <c r="S551" s="628"/>
      <c r="T551" s="628"/>
      <c r="U551" s="628"/>
      <c r="V551" s="629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85</v>
      </c>
      <c r="Q552" s="628"/>
      <c r="R552" s="628"/>
      <c r="S552" s="628"/>
      <c r="T552" s="628"/>
      <c r="U552" s="628"/>
      <c r="V552" s="629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839</v>
      </c>
      <c r="Q553" s="637"/>
      <c r="R553" s="637"/>
      <c r="S553" s="637"/>
      <c r="T553" s="637"/>
      <c r="U553" s="637"/>
      <c r="V553" s="638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2927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3074.3700000000003</v>
      </c>
      <c r="Z553" s="40"/>
      <c r="AA553" s="64"/>
      <c r="AB553" s="64"/>
      <c r="AC553" s="64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840</v>
      </c>
      <c r="Q554" s="637"/>
      <c r="R554" s="637"/>
      <c r="S554" s="637"/>
      <c r="T554" s="637"/>
      <c r="U554" s="637"/>
      <c r="V554" s="638"/>
      <c r="W554" s="40" t="s">
        <v>68</v>
      </c>
      <c r="X554" s="41">
        <f>IFERROR(SUM(BM22:BM550),"0")</f>
        <v>3082.88511672809</v>
      </c>
      <c r="Y554" s="41">
        <f>IFERROR(SUM(BN22:BN550),"0")</f>
        <v>3238.779</v>
      </c>
      <c r="Z554" s="40"/>
      <c r="AA554" s="64"/>
      <c r="AB554" s="64"/>
      <c r="AC554" s="64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841</v>
      </c>
      <c r="Q555" s="637"/>
      <c r="R555" s="637"/>
      <c r="S555" s="637"/>
      <c r="T555" s="637"/>
      <c r="U555" s="637"/>
      <c r="V555" s="638"/>
      <c r="W555" s="40" t="s">
        <v>842</v>
      </c>
      <c r="X555" s="42">
        <f>ROUNDUP(SUM(BO22:BO550),0)</f>
        <v>5</v>
      </c>
      <c r="Y555" s="42">
        <f>ROUNDUP(SUM(BP22:BP550),0)</f>
        <v>6</v>
      </c>
      <c r="Z555" s="40"/>
      <c r="AA555" s="64"/>
      <c r="AB555" s="64"/>
      <c r="AC555" s="64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843</v>
      </c>
      <c r="Q556" s="637"/>
      <c r="R556" s="637"/>
      <c r="S556" s="637"/>
      <c r="T556" s="637"/>
      <c r="U556" s="637"/>
      <c r="V556" s="638"/>
      <c r="W556" s="40" t="s">
        <v>68</v>
      </c>
      <c r="X556" s="41">
        <f>GrossWeightTotal+PalletQtyTotal*25</f>
        <v>3207.88511672809</v>
      </c>
      <c r="Y556" s="41">
        <f>GrossWeightTotalR+PalletQtyTotalR*25</f>
        <v>3388.779</v>
      </c>
      <c r="Z556" s="40"/>
      <c r="AA556" s="64"/>
      <c r="AB556" s="64"/>
      <c r="AC556" s="64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844</v>
      </c>
      <c r="Q557" s="637"/>
      <c r="R557" s="637"/>
      <c r="S557" s="637"/>
      <c r="T557" s="637"/>
      <c r="U557" s="637"/>
      <c r="V557" s="638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456.86329413027931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483</v>
      </c>
      <c r="Z557" s="40"/>
      <c r="AA557" s="64"/>
      <c r="AB557" s="64"/>
      <c r="AC557" s="64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845</v>
      </c>
      <c r="Q558" s="637"/>
      <c r="R558" s="637"/>
      <c r="S558" s="637"/>
      <c r="T558" s="637"/>
      <c r="U558" s="637"/>
      <c r="V558" s="638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5.8449099999999987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2" t="s">
        <v>93</v>
      </c>
      <c r="D560" s="709"/>
      <c r="E560" s="709"/>
      <c r="F560" s="709"/>
      <c r="G560" s="709"/>
      <c r="H560" s="710"/>
      <c r="I560" s="642" t="s">
        <v>266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567</v>
      </c>
      <c r="W560" s="710"/>
      <c r="X560" s="642" t="s">
        <v>632</v>
      </c>
      <c r="Y560" s="709"/>
      <c r="Z560" s="709"/>
      <c r="AA560" s="710"/>
      <c r="AB560" s="80" t="s">
        <v>697</v>
      </c>
      <c r="AC560" s="642" t="s">
        <v>774</v>
      </c>
      <c r="AD560" s="710"/>
      <c r="AF560" s="1"/>
    </row>
    <row r="561" spans="1:32" ht="14.25" customHeight="1" thickTop="1" x14ac:dyDescent="0.2">
      <c r="A561" s="790" t="s">
        <v>848</v>
      </c>
      <c r="B561" s="642" t="s">
        <v>62</v>
      </c>
      <c r="C561" s="642" t="s">
        <v>94</v>
      </c>
      <c r="D561" s="642" t="s">
        <v>113</v>
      </c>
      <c r="E561" s="642" t="s">
        <v>176</v>
      </c>
      <c r="F561" s="642" t="s">
        <v>203</v>
      </c>
      <c r="G561" s="642" t="s">
        <v>242</v>
      </c>
      <c r="H561" s="642" t="s">
        <v>93</v>
      </c>
      <c r="I561" s="642" t="s">
        <v>267</v>
      </c>
      <c r="J561" s="642" t="s">
        <v>310</v>
      </c>
      <c r="K561" s="642" t="s">
        <v>371</v>
      </c>
      <c r="L561" s="642" t="s">
        <v>415</v>
      </c>
      <c r="M561" s="642" t="s">
        <v>433</v>
      </c>
      <c r="N561" s="1"/>
      <c r="O561" s="642" t="s">
        <v>446</v>
      </c>
      <c r="P561" s="642" t="s">
        <v>458</v>
      </c>
      <c r="Q561" s="642" t="s">
        <v>465</v>
      </c>
      <c r="R561" s="642" t="s">
        <v>469</v>
      </c>
      <c r="S561" s="642" t="s">
        <v>475</v>
      </c>
      <c r="T561" s="642" t="s">
        <v>480</v>
      </c>
      <c r="U561" s="642" t="s">
        <v>554</v>
      </c>
      <c r="V561" s="642" t="s">
        <v>568</v>
      </c>
      <c r="W561" s="642" t="s">
        <v>602</v>
      </c>
      <c r="X561" s="642" t="s">
        <v>633</v>
      </c>
      <c r="Y561" s="642" t="s">
        <v>665</v>
      </c>
      <c r="Z561" s="642" t="s">
        <v>683</v>
      </c>
      <c r="AA561" s="642" t="s">
        <v>690</v>
      </c>
      <c r="AB561" s="642" t="s">
        <v>697</v>
      </c>
      <c r="AC561" s="642" t="s">
        <v>774</v>
      </c>
      <c r="AD561" s="642" t="s">
        <v>826</v>
      </c>
      <c r="AF561" s="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75.600000000000009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80.400000000000006</v>
      </c>
      <c r="E563" s="50">
        <f>IFERROR(Y86*1,"0")+IFERROR(Y87*1,"0")+IFERROR(Y88*1,"0")+IFERROR(Y92*1,"0")+IFERROR(Y93*1,"0")+IFERROR(Y94*1,"0")+IFERROR(Y95*1,"0")+IFERROR(Y96*1,"0")+IFERROR(Y97*1,"0")+IFERROR(Y98*1,"0")+IFERROR(Y99*1,"0")</f>
        <v>132.30000000000001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133.5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60.900000000000006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459.3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2.16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69.599999999999994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62.370000000000005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1287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522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10.8</v>
      </c>
      <c r="Y563" s="50">
        <f>IFERROR(Y432*1,"0")+IFERROR(Y433*1,"0")+IFERROR(Y437*1,"0")+IFERROR(Y438*1,"0")+IFERROR(Y439*1,"0")+IFERROR(Y440*1,"0")</f>
        <v>27</v>
      </c>
      <c r="Z563" s="50">
        <f>IFERROR(Y445*1,"0")+IFERROR(Y446*1,"0")</f>
        <v>3.5999999999999996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147.84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0,93"/>
        <filter val="0,95"/>
        <filter val="1 016,00"/>
        <filter val="1,67"/>
        <filter val="10,00"/>
        <filter val="103,00"/>
        <filter val="104,55"/>
        <filter val="11,00"/>
        <filter val="11,71"/>
        <filter val="12,00"/>
        <filter val="13,00"/>
        <filter val="14,00"/>
        <filter val="14,13"/>
        <filter val="14,76"/>
        <filter val="147,00"/>
        <filter val="15,00"/>
        <filter val="173,00"/>
        <filter val="18,00"/>
        <filter val="19,51"/>
        <filter val="2 927,00"/>
        <filter val="2,00"/>
        <filter val="2,14"/>
        <filter val="2,22"/>
        <filter val="2,44"/>
        <filter val="2,50"/>
        <filter val="2,59"/>
        <filter val="206,00"/>
        <filter val="212,00"/>
        <filter val="22,00"/>
        <filter val="23,15"/>
        <filter val="23,84"/>
        <filter val="25,00"/>
        <filter val="26,00"/>
        <filter val="277,00"/>
        <filter val="28,00"/>
        <filter val="28,75"/>
        <filter val="3 082,89"/>
        <filter val="3 207,89"/>
        <filter val="3,00"/>
        <filter val="31,00"/>
        <filter val="33,00"/>
        <filter val="34,00"/>
        <filter val="35,00"/>
        <filter val="36,00"/>
        <filter val="39,00"/>
        <filter val="4,00"/>
        <filter val="4,17"/>
        <filter val="4,81"/>
        <filter val="40,00"/>
        <filter val="40,19"/>
        <filter val="456,86"/>
        <filter val="48,00"/>
        <filter val="49,00"/>
        <filter val="5"/>
        <filter val="5,46"/>
        <filter val="516,00"/>
        <filter val="52,00"/>
        <filter val="53,00"/>
        <filter val="56,00"/>
        <filter val="57,33"/>
        <filter val="58,00"/>
        <filter val="59,00"/>
        <filter val="6,00"/>
        <filter val="6,57"/>
        <filter val="6,63"/>
        <filter val="61,00"/>
        <filter val="62,00"/>
        <filter val="637,00"/>
        <filter val="67,73"/>
        <filter val="69,00"/>
        <filter val="7,00"/>
        <filter val="7,56"/>
        <filter val="71,00"/>
        <filter val="76,00"/>
        <filter val="8,00"/>
        <filter val="82,00"/>
        <filter val="9,00"/>
        <filter val="91,0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2025-05-16T11:00:26Z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