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6536FD-8556-40B4-9951-7B5F8D5413F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P537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Y539" i="1" s="1"/>
  <c r="X532" i="1"/>
  <c r="X531" i="1"/>
  <c r="BO530" i="1"/>
  <c r="BM530" i="1"/>
  <c r="Y530" i="1"/>
  <c r="BP530" i="1" s="1"/>
  <c r="BO529" i="1"/>
  <c r="BM529" i="1"/>
  <c r="Y529" i="1"/>
  <c r="X527" i="1"/>
  <c r="X526" i="1"/>
  <c r="BO525" i="1"/>
  <c r="BM525" i="1"/>
  <c r="Y525" i="1"/>
  <c r="BP525" i="1" s="1"/>
  <c r="BO524" i="1"/>
  <c r="BM524" i="1"/>
  <c r="Y524" i="1"/>
  <c r="Y526" i="1" s="1"/>
  <c r="X522" i="1"/>
  <c r="X521" i="1"/>
  <c r="BO520" i="1"/>
  <c r="BM520" i="1"/>
  <c r="Y520" i="1"/>
  <c r="Z520" i="1" s="1"/>
  <c r="BO519" i="1"/>
  <c r="BM519" i="1"/>
  <c r="Y519" i="1"/>
  <c r="BP519" i="1" s="1"/>
  <c r="BO518" i="1"/>
  <c r="BM518" i="1"/>
  <c r="Y518" i="1"/>
  <c r="BP518" i="1" s="1"/>
  <c r="BO517" i="1"/>
  <c r="BM517" i="1"/>
  <c r="Y517" i="1"/>
  <c r="X515" i="1"/>
  <c r="X514" i="1"/>
  <c r="BO513" i="1"/>
  <c r="BM513" i="1"/>
  <c r="Y513" i="1"/>
  <c r="BP513" i="1" s="1"/>
  <c r="BO512" i="1"/>
  <c r="BM512" i="1"/>
  <c r="Y512" i="1"/>
  <c r="BP512" i="1" s="1"/>
  <c r="BO511" i="1"/>
  <c r="BM511" i="1"/>
  <c r="Y511" i="1"/>
  <c r="X507" i="1"/>
  <c r="X506" i="1"/>
  <c r="BO505" i="1"/>
  <c r="BM505" i="1"/>
  <c r="Y505" i="1"/>
  <c r="BP505" i="1" s="1"/>
  <c r="P505" i="1"/>
  <c r="BO504" i="1"/>
  <c r="BM504" i="1"/>
  <c r="Y504" i="1"/>
  <c r="Z504" i="1" s="1"/>
  <c r="P504" i="1"/>
  <c r="X502" i="1"/>
  <c r="X501" i="1"/>
  <c r="BO500" i="1"/>
  <c r="BM500" i="1"/>
  <c r="Y500" i="1"/>
  <c r="Z500" i="1" s="1"/>
  <c r="P500" i="1"/>
  <c r="BP499" i="1"/>
  <c r="BO499" i="1"/>
  <c r="BM499" i="1"/>
  <c r="Y499" i="1"/>
  <c r="BN499" i="1" s="1"/>
  <c r="P499" i="1"/>
  <c r="BP498" i="1"/>
  <c r="BO498" i="1"/>
  <c r="BM498" i="1"/>
  <c r="Y498" i="1"/>
  <c r="P498" i="1"/>
  <c r="X496" i="1"/>
  <c r="X495" i="1"/>
  <c r="BO494" i="1"/>
  <c r="BM494" i="1"/>
  <c r="Y494" i="1"/>
  <c r="BP494" i="1" s="1"/>
  <c r="P494" i="1"/>
  <c r="BO493" i="1"/>
  <c r="BM493" i="1"/>
  <c r="Y493" i="1"/>
  <c r="BN493" i="1" s="1"/>
  <c r="P493" i="1"/>
  <c r="BO492" i="1"/>
  <c r="BM492" i="1"/>
  <c r="Y492" i="1"/>
  <c r="Z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Z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N476" i="1"/>
  <c r="BM476" i="1"/>
  <c r="Y476" i="1"/>
  <c r="Z476" i="1" s="1"/>
  <c r="P476" i="1"/>
  <c r="BP475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N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7" i="1"/>
  <c r="X456" i="1"/>
  <c r="BO455" i="1"/>
  <c r="BN455" i="1"/>
  <c r="BM455" i="1"/>
  <c r="Y455" i="1"/>
  <c r="Y457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O440" i="1"/>
  <c r="BN440" i="1"/>
  <c r="BM440" i="1"/>
  <c r="Y440" i="1"/>
  <c r="BP440" i="1" s="1"/>
  <c r="P440" i="1"/>
  <c r="BP439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Y442" i="1" s="1"/>
  <c r="P437" i="1"/>
  <c r="Y435" i="1"/>
  <c r="X435" i="1"/>
  <c r="Y434" i="1"/>
  <c r="X434" i="1"/>
  <c r="BO433" i="1"/>
  <c r="BN433" i="1"/>
  <c r="BM433" i="1"/>
  <c r="Y433" i="1"/>
  <c r="BP433" i="1" s="1"/>
  <c r="P433" i="1"/>
  <c r="BO432" i="1"/>
  <c r="BN432" i="1"/>
  <c r="BM432" i="1"/>
  <c r="Z432" i="1"/>
  <c r="Y432" i="1"/>
  <c r="P432" i="1"/>
  <c r="X429" i="1"/>
  <c r="X428" i="1"/>
  <c r="BO427" i="1"/>
  <c r="BM427" i="1"/>
  <c r="Y427" i="1"/>
  <c r="BP427" i="1" s="1"/>
  <c r="P427" i="1"/>
  <c r="BP426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N418" i="1" s="1"/>
  <c r="P418" i="1"/>
  <c r="BP417" i="1"/>
  <c r="BO417" i="1"/>
  <c r="BN417" i="1"/>
  <c r="BM417" i="1"/>
  <c r="Y417" i="1"/>
  <c r="Z417" i="1" s="1"/>
  <c r="P417" i="1"/>
  <c r="BO416" i="1"/>
  <c r="BM416" i="1"/>
  <c r="Y416" i="1"/>
  <c r="BP416" i="1" s="1"/>
  <c r="P416" i="1"/>
  <c r="BP415" i="1"/>
  <c r="BO415" i="1"/>
  <c r="BN415" i="1"/>
  <c r="BM415" i="1"/>
  <c r="Y415" i="1"/>
  <c r="Z415" i="1" s="1"/>
  <c r="P415" i="1"/>
  <c r="BO414" i="1"/>
  <c r="BM414" i="1"/>
  <c r="Y414" i="1"/>
  <c r="Z414" i="1" s="1"/>
  <c r="P414" i="1"/>
  <c r="BO413" i="1"/>
  <c r="BM413" i="1"/>
  <c r="Y413" i="1"/>
  <c r="BN413" i="1" s="1"/>
  <c r="P413" i="1"/>
  <c r="X409" i="1"/>
  <c r="Y408" i="1"/>
  <c r="X408" i="1"/>
  <c r="BP407" i="1"/>
  <c r="BO407" i="1"/>
  <c r="BM407" i="1"/>
  <c r="Y407" i="1"/>
  <c r="Z407" i="1" s="1"/>
  <c r="Z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P400" i="1"/>
  <c r="BO400" i="1"/>
  <c r="BM400" i="1"/>
  <c r="Y400" i="1"/>
  <c r="Y404" i="1" s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N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Z369" i="1" s="1"/>
  <c r="P369" i="1"/>
  <c r="BO368" i="1"/>
  <c r="BM368" i="1"/>
  <c r="Y368" i="1"/>
  <c r="Z368" i="1" s="1"/>
  <c r="P368" i="1"/>
  <c r="BO367" i="1"/>
  <c r="BM367" i="1"/>
  <c r="Y367" i="1"/>
  <c r="Z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M363" i="1"/>
  <c r="Y363" i="1"/>
  <c r="P363" i="1"/>
  <c r="X359" i="1"/>
  <c r="X358" i="1"/>
  <c r="BP357" i="1"/>
  <c r="BO357" i="1"/>
  <c r="BM357" i="1"/>
  <c r="Y357" i="1"/>
  <c r="Z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Y353" i="1"/>
  <c r="X353" i="1"/>
  <c r="X352" i="1"/>
  <c r="BO351" i="1"/>
  <c r="BN351" i="1"/>
  <c r="BM351" i="1"/>
  <c r="Y351" i="1"/>
  <c r="Y352" i="1" s="1"/>
  <c r="P351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P344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BN327" i="1" s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N323" i="1" s="1"/>
  <c r="P323" i="1"/>
  <c r="X321" i="1"/>
  <c r="X320" i="1"/>
  <c r="BO319" i="1"/>
  <c r="BM319" i="1"/>
  <c r="Y319" i="1"/>
  <c r="BN319" i="1" s="1"/>
  <c r="P319" i="1"/>
  <c r="BO318" i="1"/>
  <c r="BM318" i="1"/>
  <c r="Z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O311" i="1"/>
  <c r="BM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X304" i="1"/>
  <c r="X303" i="1"/>
  <c r="BO302" i="1"/>
  <c r="BM302" i="1"/>
  <c r="Y302" i="1"/>
  <c r="BN302" i="1" s="1"/>
  <c r="P302" i="1"/>
  <c r="X299" i="1"/>
  <c r="X298" i="1"/>
  <c r="BO297" i="1"/>
  <c r="BM297" i="1"/>
  <c r="Y297" i="1"/>
  <c r="Y299" i="1" s="1"/>
  <c r="P297" i="1"/>
  <c r="BP296" i="1"/>
  <c r="BO296" i="1"/>
  <c r="BN296" i="1"/>
  <c r="BM296" i="1"/>
  <c r="Y296" i="1"/>
  <c r="Z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P286" i="1"/>
  <c r="X284" i="1"/>
  <c r="Y283" i="1"/>
  <c r="X283" i="1"/>
  <c r="BO282" i="1"/>
  <c r="BM282" i="1"/>
  <c r="Y282" i="1"/>
  <c r="Y284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Z260" i="1" s="1"/>
  <c r="P260" i="1"/>
  <c r="BO259" i="1"/>
  <c r="BM259" i="1"/>
  <c r="Y259" i="1"/>
  <c r="BP259" i="1" s="1"/>
  <c r="P259" i="1"/>
  <c r="BO258" i="1"/>
  <c r="BM258" i="1"/>
  <c r="Y258" i="1"/>
  <c r="BN258" i="1" s="1"/>
  <c r="P258" i="1"/>
  <c r="BO257" i="1"/>
  <c r="BM257" i="1"/>
  <c r="Y257" i="1"/>
  <c r="BN257" i="1" s="1"/>
  <c r="P257" i="1"/>
  <c r="BO256" i="1"/>
  <c r="BM256" i="1"/>
  <c r="Y256" i="1"/>
  <c r="Y263" i="1" s="1"/>
  <c r="P256" i="1"/>
  <c r="X253" i="1"/>
  <c r="X252" i="1"/>
  <c r="BP251" i="1"/>
  <c r="BO251" i="1"/>
  <c r="BM251" i="1"/>
  <c r="Y251" i="1"/>
  <c r="Z251" i="1" s="1"/>
  <c r="BO250" i="1"/>
  <c r="BM250" i="1"/>
  <c r="Y250" i="1"/>
  <c r="BP250" i="1" s="1"/>
  <c r="BO249" i="1"/>
  <c r="BM249" i="1"/>
  <c r="Y249" i="1"/>
  <c r="Z249" i="1" s="1"/>
  <c r="BO248" i="1"/>
  <c r="BM248" i="1"/>
  <c r="Y248" i="1"/>
  <c r="BP248" i="1" s="1"/>
  <c r="P248" i="1"/>
  <c r="BO247" i="1"/>
  <c r="BN247" i="1"/>
  <c r="BM247" i="1"/>
  <c r="Y247" i="1"/>
  <c r="BP247" i="1" s="1"/>
  <c r="X245" i="1"/>
  <c r="X244" i="1"/>
  <c r="BO243" i="1"/>
  <c r="BM243" i="1"/>
  <c r="Y243" i="1"/>
  <c r="Y245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Z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BN183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N166" i="1"/>
  <c r="BM166" i="1"/>
  <c r="Y166" i="1"/>
  <c r="BP166" i="1" s="1"/>
  <c r="P166" i="1"/>
  <c r="BO165" i="1"/>
  <c r="BM165" i="1"/>
  <c r="Y165" i="1"/>
  <c r="Z165" i="1" s="1"/>
  <c r="P165" i="1"/>
  <c r="X163" i="1"/>
  <c r="X162" i="1"/>
  <c r="BO161" i="1"/>
  <c r="BM161" i="1"/>
  <c r="Y161" i="1"/>
  <c r="Z161" i="1" s="1"/>
  <c r="Z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N138" i="1" s="1"/>
  <c r="P138" i="1"/>
  <c r="X136" i="1"/>
  <c r="X135" i="1"/>
  <c r="BO134" i="1"/>
  <c r="BM134" i="1"/>
  <c r="Z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P122" i="1"/>
  <c r="BO122" i="1"/>
  <c r="BM122" i="1"/>
  <c r="Y122" i="1"/>
  <c r="BN122" i="1" s="1"/>
  <c r="P122" i="1"/>
  <c r="BO121" i="1"/>
  <c r="BM121" i="1"/>
  <c r="Y121" i="1"/>
  <c r="BP121" i="1" s="1"/>
  <c r="P121" i="1"/>
  <c r="BO120" i="1"/>
  <c r="BM120" i="1"/>
  <c r="Z120" i="1"/>
  <c r="Y120" i="1"/>
  <c r="P120" i="1"/>
  <c r="BO119" i="1"/>
  <c r="BM119" i="1"/>
  <c r="Z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Y104" i="1"/>
  <c r="P104" i="1"/>
  <c r="X101" i="1"/>
  <c r="X100" i="1"/>
  <c r="BO99" i="1"/>
  <c r="BM99" i="1"/>
  <c r="Z99" i="1"/>
  <c r="Y99" i="1"/>
  <c r="BP99" i="1" s="1"/>
  <c r="P99" i="1"/>
  <c r="BO98" i="1"/>
  <c r="BM98" i="1"/>
  <c r="Y98" i="1"/>
  <c r="P98" i="1"/>
  <c r="BO97" i="1"/>
  <c r="BN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Z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Z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P80" i="1"/>
  <c r="BO80" i="1"/>
  <c r="BM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N67" i="1"/>
  <c r="BM67" i="1"/>
  <c r="Z67" i="1"/>
  <c r="Y67" i="1"/>
  <c r="BP67" i="1" s="1"/>
  <c r="P67" i="1"/>
  <c r="BO66" i="1"/>
  <c r="BM66" i="1"/>
  <c r="Y66" i="1"/>
  <c r="Z66" i="1" s="1"/>
  <c r="P66" i="1"/>
  <c r="BO65" i="1"/>
  <c r="BM65" i="1"/>
  <c r="Y65" i="1"/>
  <c r="BP65" i="1" s="1"/>
  <c r="P65" i="1"/>
  <c r="X63" i="1"/>
  <c r="X62" i="1"/>
  <c r="BP61" i="1"/>
  <c r="BO61" i="1"/>
  <c r="BM61" i="1"/>
  <c r="Y61" i="1"/>
  <c r="BN61" i="1" s="1"/>
  <c r="P61" i="1"/>
  <c r="BO60" i="1"/>
  <c r="BM60" i="1"/>
  <c r="Y60" i="1"/>
  <c r="BN60" i="1" s="1"/>
  <c r="P60" i="1"/>
  <c r="BP59" i="1"/>
  <c r="BO59" i="1"/>
  <c r="BM59" i="1"/>
  <c r="Y59" i="1"/>
  <c r="BN59" i="1" s="1"/>
  <c r="P59" i="1"/>
  <c r="BP58" i="1"/>
  <c r="BO58" i="1"/>
  <c r="BM58" i="1"/>
  <c r="Y58" i="1"/>
  <c r="Z58" i="1" s="1"/>
  <c r="P58" i="1"/>
  <c r="X56" i="1"/>
  <c r="X55" i="1"/>
  <c r="BO54" i="1"/>
  <c r="BM54" i="1"/>
  <c r="Y54" i="1"/>
  <c r="P54" i="1"/>
  <c r="BP53" i="1"/>
  <c r="BO53" i="1"/>
  <c r="BM53" i="1"/>
  <c r="Y53" i="1"/>
  <c r="BN53" i="1" s="1"/>
  <c r="P53" i="1"/>
  <c r="BO52" i="1"/>
  <c r="BM52" i="1"/>
  <c r="Y52" i="1"/>
  <c r="BN52" i="1" s="1"/>
  <c r="P52" i="1"/>
  <c r="BO51" i="1"/>
  <c r="BM51" i="1"/>
  <c r="Y51" i="1"/>
  <c r="Z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P44" i="1"/>
  <c r="BO44" i="1"/>
  <c r="BM44" i="1"/>
  <c r="Y44" i="1"/>
  <c r="BN44" i="1" s="1"/>
  <c r="P44" i="1"/>
  <c r="X42" i="1"/>
  <c r="X41" i="1"/>
  <c r="BO40" i="1"/>
  <c r="BM40" i="1"/>
  <c r="Z40" i="1"/>
  <c r="Y40" i="1"/>
  <c r="BP40" i="1" s="1"/>
  <c r="P40" i="1"/>
  <c r="BO39" i="1"/>
  <c r="BM39" i="1"/>
  <c r="Y39" i="1"/>
  <c r="BP39" i="1" s="1"/>
  <c r="P39" i="1"/>
  <c r="BO38" i="1"/>
  <c r="BM38" i="1"/>
  <c r="Z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BN23" i="1" s="1"/>
  <c r="P23" i="1"/>
  <c r="BO22" i="1"/>
  <c r="BM22" i="1"/>
  <c r="Y22" i="1"/>
  <c r="P22" i="1"/>
  <c r="H10" i="1"/>
  <c r="A9" i="1"/>
  <c r="J9" i="1" s="1"/>
  <c r="D7" i="1"/>
  <c r="Q6" i="1"/>
  <c r="P2" i="1"/>
  <c r="Z338" i="1" l="1"/>
  <c r="Z420" i="1"/>
  <c r="BP74" i="1"/>
  <c r="Z121" i="1"/>
  <c r="Z172" i="1"/>
  <c r="BN260" i="1"/>
  <c r="Z464" i="1"/>
  <c r="BN492" i="1"/>
  <c r="BN179" i="1"/>
  <c r="BN256" i="1"/>
  <c r="Y335" i="1"/>
  <c r="BN338" i="1"/>
  <c r="BN368" i="1"/>
  <c r="Z402" i="1"/>
  <c r="Y409" i="1"/>
  <c r="BN420" i="1"/>
  <c r="BN427" i="1"/>
  <c r="Z499" i="1"/>
  <c r="BP138" i="1"/>
  <c r="BP260" i="1"/>
  <c r="BP492" i="1"/>
  <c r="Z179" i="1"/>
  <c r="Z118" i="1"/>
  <c r="BN217" i="1"/>
  <c r="BP256" i="1"/>
  <c r="BN317" i="1"/>
  <c r="BP368" i="1"/>
  <c r="BN402" i="1"/>
  <c r="Z277" i="1"/>
  <c r="Z94" i="1"/>
  <c r="BN118" i="1"/>
  <c r="Z122" i="1"/>
  <c r="Z389" i="1"/>
  <c r="Z546" i="1"/>
  <c r="Z547" i="1" s="1"/>
  <c r="BN40" i="1"/>
  <c r="BN105" i="1"/>
  <c r="Z194" i="1"/>
  <c r="BN249" i="1"/>
  <c r="BN277" i="1"/>
  <c r="BN339" i="1"/>
  <c r="BN346" i="1"/>
  <c r="Y563" i="1"/>
  <c r="BN465" i="1"/>
  <c r="Z256" i="1"/>
  <c r="BP24" i="1"/>
  <c r="BN94" i="1"/>
  <c r="BN356" i="1"/>
  <c r="BN369" i="1"/>
  <c r="BN389" i="1"/>
  <c r="BP493" i="1"/>
  <c r="BP23" i="1"/>
  <c r="BN58" i="1"/>
  <c r="Z214" i="1"/>
  <c r="BP291" i="1"/>
  <c r="BN403" i="1"/>
  <c r="BN535" i="1"/>
  <c r="Z167" i="1"/>
  <c r="BP369" i="1"/>
  <c r="BN414" i="1"/>
  <c r="Y547" i="1"/>
  <c r="Y180" i="1"/>
  <c r="BN214" i="1"/>
  <c r="Z243" i="1"/>
  <c r="Z244" i="1" s="1"/>
  <c r="Z471" i="1"/>
  <c r="Z106" i="1"/>
  <c r="BN119" i="1"/>
  <c r="Z154" i="1"/>
  <c r="Z177" i="1"/>
  <c r="Y279" i="1"/>
  <c r="BN326" i="1"/>
  <c r="BN333" i="1"/>
  <c r="BP414" i="1"/>
  <c r="BP432" i="1"/>
  <c r="Y83" i="1"/>
  <c r="BN106" i="1"/>
  <c r="BN113" i="1"/>
  <c r="BP258" i="1"/>
  <c r="Z351" i="1"/>
  <c r="Z352" i="1" s="1"/>
  <c r="BN357" i="1"/>
  <c r="BN366" i="1"/>
  <c r="BN390" i="1"/>
  <c r="BP418" i="1"/>
  <c r="BN177" i="1"/>
  <c r="BP307" i="1"/>
  <c r="BP326" i="1"/>
  <c r="Y522" i="1"/>
  <c r="Y428" i="1"/>
  <c r="Z127" i="1"/>
  <c r="B563" i="1"/>
  <c r="Y532" i="1"/>
  <c r="BN38" i="1"/>
  <c r="Z247" i="1"/>
  <c r="BP351" i="1"/>
  <c r="Z440" i="1"/>
  <c r="BP491" i="1"/>
  <c r="Z22" i="1"/>
  <c r="Z31" i="1"/>
  <c r="Z32" i="1" s="1"/>
  <c r="BN51" i="1"/>
  <c r="BN74" i="1"/>
  <c r="BN111" i="1"/>
  <c r="Y140" i="1"/>
  <c r="BN161" i="1"/>
  <c r="BN170" i="1"/>
  <c r="BP183" i="1"/>
  <c r="Z200" i="1"/>
  <c r="BN234" i="1"/>
  <c r="BP249" i="1"/>
  <c r="BP267" i="1"/>
  <c r="Z379" i="1"/>
  <c r="Z419" i="1"/>
  <c r="BN438" i="1"/>
  <c r="Y496" i="1"/>
  <c r="Z494" i="1"/>
  <c r="Z517" i="1"/>
  <c r="Z524" i="1"/>
  <c r="Z534" i="1"/>
  <c r="AC563" i="1"/>
  <c r="BN22" i="1"/>
  <c r="BN31" i="1"/>
  <c r="Z88" i="1"/>
  <c r="Y141" i="1"/>
  <c r="BP161" i="1"/>
  <c r="Y184" i="1"/>
  <c r="BN200" i="1"/>
  <c r="Z250" i="1"/>
  <c r="Z297" i="1"/>
  <c r="Z345" i="1"/>
  <c r="Y370" i="1"/>
  <c r="Z416" i="1"/>
  <c r="BN419" i="1"/>
  <c r="BP476" i="1"/>
  <c r="BN494" i="1"/>
  <c r="Z511" i="1"/>
  <c r="BN517" i="1"/>
  <c r="BN524" i="1"/>
  <c r="BN534" i="1"/>
  <c r="BP51" i="1"/>
  <c r="Z39" i="1"/>
  <c r="Y45" i="1"/>
  <c r="Y62" i="1"/>
  <c r="BN121" i="1"/>
  <c r="BN127" i="1"/>
  <c r="BN167" i="1"/>
  <c r="BP177" i="1"/>
  <c r="BP216" i="1"/>
  <c r="Z231" i="1"/>
  <c r="Y244" i="1"/>
  <c r="BN318" i="1"/>
  <c r="BP331" i="1"/>
  <c r="Z363" i="1"/>
  <c r="BN367" i="1"/>
  <c r="Y376" i="1"/>
  <c r="BP379" i="1"/>
  <c r="Y456" i="1"/>
  <c r="BP486" i="1"/>
  <c r="BN500" i="1"/>
  <c r="BP22" i="1"/>
  <c r="BP31" i="1"/>
  <c r="Y136" i="1"/>
  <c r="Y162" i="1"/>
  <c r="Y185" i="1"/>
  <c r="BN250" i="1"/>
  <c r="BN268" i="1"/>
  <c r="BN297" i="1"/>
  <c r="BN325" i="1"/>
  <c r="BN345" i="1"/>
  <c r="BN416" i="1"/>
  <c r="Z433" i="1"/>
  <c r="BP517" i="1"/>
  <c r="BP524" i="1"/>
  <c r="Y78" i="1"/>
  <c r="Z26" i="1"/>
  <c r="BN39" i="1"/>
  <c r="Y46" i="1"/>
  <c r="Y63" i="1"/>
  <c r="Z71" i="1"/>
  <c r="Z75" i="1"/>
  <c r="Z178" i="1"/>
  <c r="Z180" i="1" s="1"/>
  <c r="Y195" i="1"/>
  <c r="BN231" i="1"/>
  <c r="Y241" i="1"/>
  <c r="Z339" i="1"/>
  <c r="BP367" i="1"/>
  <c r="Z403" i="1"/>
  <c r="BN439" i="1"/>
  <c r="BN464" i="1"/>
  <c r="BP500" i="1"/>
  <c r="BP511" i="1"/>
  <c r="Z535" i="1"/>
  <c r="Y89" i="1"/>
  <c r="BP297" i="1"/>
  <c r="BP363" i="1"/>
  <c r="AB563" i="1"/>
  <c r="Y484" i="1"/>
  <c r="Y32" i="1"/>
  <c r="Z23" i="1"/>
  <c r="BN26" i="1"/>
  <c r="Y56" i="1"/>
  <c r="BP52" i="1"/>
  <c r="Z59" i="1"/>
  <c r="BN75" i="1"/>
  <c r="Y82" i="1"/>
  <c r="Z138" i="1"/>
  <c r="Y163" i="1"/>
  <c r="BN178" i="1"/>
  <c r="Y313" i="1"/>
  <c r="Y405" i="1"/>
  <c r="Y447" i="1"/>
  <c r="Z461" i="1"/>
  <c r="Y501" i="1"/>
  <c r="Z512" i="1"/>
  <c r="Z346" i="1"/>
  <c r="Z383" i="1"/>
  <c r="Z384" i="1" s="1"/>
  <c r="Y502" i="1"/>
  <c r="BN546" i="1"/>
  <c r="Z113" i="1"/>
  <c r="BN251" i="1"/>
  <c r="BN309" i="1"/>
  <c r="Y314" i="1"/>
  <c r="BN374" i="1"/>
  <c r="Z427" i="1"/>
  <c r="Y448" i="1"/>
  <c r="BN461" i="1"/>
  <c r="Z498" i="1"/>
  <c r="BN512" i="1"/>
  <c r="Y527" i="1"/>
  <c r="Z470" i="1"/>
  <c r="Z86" i="1"/>
  <c r="Z248" i="1"/>
  <c r="Z252" i="1" s="1"/>
  <c r="Z421" i="1"/>
  <c r="BN504" i="1"/>
  <c r="Z513" i="1"/>
  <c r="Z27" i="1"/>
  <c r="BN50" i="1"/>
  <c r="Z93" i="1"/>
  <c r="BN169" i="1"/>
  <c r="Z199" i="1"/>
  <c r="Z210" i="1"/>
  <c r="Z310" i="1"/>
  <c r="Z401" i="1"/>
  <c r="Z462" i="1"/>
  <c r="BP488" i="1"/>
  <c r="BN520" i="1"/>
  <c r="BP76" i="1"/>
  <c r="BN133" i="1"/>
  <c r="Z139" i="1"/>
  <c r="BN248" i="1"/>
  <c r="Y253" i="1"/>
  <c r="BN259" i="1"/>
  <c r="Y381" i="1"/>
  <c r="BN421" i="1"/>
  <c r="Y441" i="1"/>
  <c r="BP470" i="1"/>
  <c r="BP504" i="1"/>
  <c r="BN513" i="1"/>
  <c r="X557" i="1"/>
  <c r="BP50" i="1"/>
  <c r="BN93" i="1"/>
  <c r="Z166" i="1"/>
  <c r="BN199" i="1"/>
  <c r="BP274" i="1"/>
  <c r="Z282" i="1"/>
  <c r="Z283" i="1" s="1"/>
  <c r="Z298" i="1"/>
  <c r="Y303" i="1"/>
  <c r="BN310" i="1"/>
  <c r="Z392" i="1"/>
  <c r="BN401" i="1"/>
  <c r="BN407" i="1"/>
  <c r="BN462" i="1"/>
  <c r="BP520" i="1"/>
  <c r="BN537" i="1"/>
  <c r="BN27" i="1"/>
  <c r="A10" i="1"/>
  <c r="Y28" i="1"/>
  <c r="BP60" i="1"/>
  <c r="Y115" i="1"/>
  <c r="BN139" i="1"/>
  <c r="Y181" i="1"/>
  <c r="BP233" i="1"/>
  <c r="Y262" i="1"/>
  <c r="BP323" i="1"/>
  <c r="Y348" i="1"/>
  <c r="Y453" i="1"/>
  <c r="Z434" i="1"/>
  <c r="Y521" i="1"/>
  <c r="Z111" i="1"/>
  <c r="Z170" i="1"/>
  <c r="Z467" i="1"/>
  <c r="F10" i="1"/>
  <c r="H9" i="1"/>
  <c r="BP104" i="1"/>
  <c r="BN104" i="1"/>
  <c r="F563" i="1"/>
  <c r="Y109" i="1"/>
  <c r="Y108" i="1"/>
  <c r="BP144" i="1"/>
  <c r="Z144" i="1"/>
  <c r="X555" i="1"/>
  <c r="BN80" i="1"/>
  <c r="Z80" i="1"/>
  <c r="BP87" i="1"/>
  <c r="BN87" i="1"/>
  <c r="Z87" i="1"/>
  <c r="Z104" i="1"/>
  <c r="Y287" i="1"/>
  <c r="BP286" i="1"/>
  <c r="BN286" i="1"/>
  <c r="Z286" i="1"/>
  <c r="Z287" i="1" s="1"/>
  <c r="Y288" i="1"/>
  <c r="Y397" i="1"/>
  <c r="BP396" i="1"/>
  <c r="BN396" i="1"/>
  <c r="Z396" i="1"/>
  <c r="Z397" i="1" s="1"/>
  <c r="Y398" i="1"/>
  <c r="BN144" i="1"/>
  <c r="Y175" i="1"/>
  <c r="Y135" i="1"/>
  <c r="BN155" i="1"/>
  <c r="Z155" i="1"/>
  <c r="BP198" i="1"/>
  <c r="Z198" i="1"/>
  <c r="BN198" i="1"/>
  <c r="Y207" i="1"/>
  <c r="Y206" i="1"/>
  <c r="BP213" i="1"/>
  <c r="BN213" i="1"/>
  <c r="Z213" i="1"/>
  <c r="Y236" i="1"/>
  <c r="Y423" i="1"/>
  <c r="BP168" i="1"/>
  <c r="BN168" i="1"/>
  <c r="Z168" i="1"/>
  <c r="BP189" i="1"/>
  <c r="BN189" i="1"/>
  <c r="Z189" i="1"/>
  <c r="BP120" i="1"/>
  <c r="BN120" i="1"/>
  <c r="BN173" i="1"/>
  <c r="Z173" i="1"/>
  <c r="Y219" i="1"/>
  <c r="H563" i="1"/>
  <c r="Y151" i="1"/>
  <c r="Y150" i="1"/>
  <c r="BP149" i="1"/>
  <c r="BN149" i="1"/>
  <c r="Z149" i="1"/>
  <c r="Z150" i="1" s="1"/>
  <c r="BP98" i="1"/>
  <c r="BN98" i="1"/>
  <c r="Z98" i="1"/>
  <c r="Z100" i="1" s="1"/>
  <c r="BP117" i="1"/>
  <c r="BN117" i="1"/>
  <c r="Y125" i="1"/>
  <c r="Y124" i="1"/>
  <c r="BP173" i="1"/>
  <c r="BN228" i="1"/>
  <c r="Z228" i="1"/>
  <c r="BP95" i="1"/>
  <c r="BN95" i="1"/>
  <c r="BP134" i="1"/>
  <c r="BN134" i="1"/>
  <c r="BN203" i="1"/>
  <c r="Z203" i="1"/>
  <c r="I563" i="1"/>
  <c r="Z340" i="1"/>
  <c r="BP340" i="1"/>
  <c r="BN340" i="1"/>
  <c r="BP37" i="1"/>
  <c r="Y41" i="1"/>
  <c r="C563" i="1"/>
  <c r="Z37" i="1"/>
  <c r="Y42" i="1"/>
  <c r="Y29" i="1"/>
  <c r="Z24" i="1"/>
  <c r="BP228" i="1"/>
  <c r="BN37" i="1"/>
  <c r="BN72" i="1"/>
  <c r="Z72" i="1"/>
  <c r="Y77" i="1"/>
  <c r="BP112" i="1"/>
  <c r="BN112" i="1"/>
  <c r="Y114" i="1"/>
  <c r="Z129" i="1"/>
  <c r="BP203" i="1"/>
  <c r="BP54" i="1"/>
  <c r="Z54" i="1"/>
  <c r="BN66" i="1"/>
  <c r="E563" i="1"/>
  <c r="Y90" i="1"/>
  <c r="BN211" i="1"/>
  <c r="Z211" i="1"/>
  <c r="BP388" i="1"/>
  <c r="BN388" i="1"/>
  <c r="Z388" i="1"/>
  <c r="W563" i="1"/>
  <c r="Y394" i="1"/>
  <c r="Y393" i="1"/>
  <c r="X554" i="1"/>
  <c r="Y146" i="1"/>
  <c r="Y341" i="1"/>
  <c r="BP337" i="1"/>
  <c r="BN337" i="1"/>
  <c r="Z337" i="1"/>
  <c r="Y342" i="1"/>
  <c r="BP107" i="1"/>
  <c r="BN107" i="1"/>
  <c r="Z107" i="1"/>
  <c r="BP92" i="1"/>
  <c r="BN92" i="1"/>
  <c r="Y101" i="1"/>
  <c r="X553" i="1"/>
  <c r="BN54" i="1"/>
  <c r="BP66" i="1"/>
  <c r="BP25" i="1"/>
  <c r="BN25" i="1"/>
  <c r="BN86" i="1"/>
  <c r="Y100" i="1"/>
  <c r="Y129" i="1"/>
  <c r="BP128" i="1"/>
  <c r="BN128" i="1"/>
  <c r="Z128" i="1"/>
  <c r="Y130" i="1"/>
  <c r="BP211" i="1"/>
  <c r="BP422" i="1"/>
  <c r="BN422" i="1"/>
  <c r="Z422" i="1"/>
  <c r="BP205" i="1"/>
  <c r="BN205" i="1"/>
  <c r="Z205" i="1"/>
  <c r="BP463" i="1"/>
  <c r="BN463" i="1"/>
  <c r="Z463" i="1"/>
  <c r="BP215" i="1"/>
  <c r="BP232" i="1"/>
  <c r="BP257" i="1"/>
  <c r="BP266" i="1"/>
  <c r="BP269" i="1"/>
  <c r="BP302" i="1"/>
  <c r="BP311" i="1"/>
  <c r="BP319" i="1"/>
  <c r="BP327" i="1"/>
  <c r="BP364" i="1"/>
  <c r="Y371" i="1"/>
  <c r="BP445" i="1"/>
  <c r="BP472" i="1"/>
  <c r="BP480" i="1"/>
  <c r="J563" i="1"/>
  <c r="Y429" i="1"/>
  <c r="Y452" i="1"/>
  <c r="K563" i="1"/>
  <c r="Z221" i="1"/>
  <c r="Z223" i="1" s="1"/>
  <c r="Z230" i="1"/>
  <c r="Y270" i="1"/>
  <c r="Z309" i="1"/>
  <c r="Z317" i="1"/>
  <c r="Z325" i="1"/>
  <c r="Z333" i="1"/>
  <c r="Z486" i="1"/>
  <c r="L563" i="1"/>
  <c r="Z238" i="1"/>
  <c r="Z240" i="1" s="1"/>
  <c r="Z276" i="1"/>
  <c r="Y320" i="1"/>
  <c r="Y328" i="1"/>
  <c r="Z378" i="1"/>
  <c r="Z380" i="1" s="1"/>
  <c r="Y424" i="1"/>
  <c r="F9" i="1"/>
  <c r="Z44" i="1"/>
  <c r="Z45" i="1" s="1"/>
  <c r="Z53" i="1"/>
  <c r="Z61" i="1"/>
  <c r="BN71" i="1"/>
  <c r="BN88" i="1"/>
  <c r="BN99" i="1"/>
  <c r="Z143" i="1"/>
  <c r="BN154" i="1"/>
  <c r="BN172" i="1"/>
  <c r="Z183" i="1"/>
  <c r="Z184" i="1" s="1"/>
  <c r="BN194" i="1"/>
  <c r="BN202" i="1"/>
  <c r="BN210" i="1"/>
  <c r="Z216" i="1"/>
  <c r="BN227" i="1"/>
  <c r="Z233" i="1"/>
  <c r="BN243" i="1"/>
  <c r="Y252" i="1"/>
  <c r="Z258" i="1"/>
  <c r="Z267" i="1"/>
  <c r="BN282" i="1"/>
  <c r="Z312" i="1"/>
  <c r="Z355" i="1"/>
  <c r="Y358" i="1"/>
  <c r="Z365" i="1"/>
  <c r="Z373" i="1"/>
  <c r="BN383" i="1"/>
  <c r="BN392" i="1"/>
  <c r="Z437" i="1"/>
  <c r="Z446" i="1"/>
  <c r="BP461" i="1"/>
  <c r="BN467" i="1"/>
  <c r="Z473" i="1"/>
  <c r="Z481" i="1"/>
  <c r="Z489" i="1"/>
  <c r="Z505" i="1"/>
  <c r="Z506" i="1" s="1"/>
  <c r="Z518" i="1"/>
  <c r="Z529" i="1"/>
  <c r="M563" i="1"/>
  <c r="BN221" i="1"/>
  <c r="BN230" i="1"/>
  <c r="BN486" i="1"/>
  <c r="Y495" i="1"/>
  <c r="BP534" i="1"/>
  <c r="Y538" i="1"/>
  <c r="BP546" i="1"/>
  <c r="O563" i="1"/>
  <c r="BN238" i="1"/>
  <c r="BN276" i="1"/>
  <c r="BP71" i="1"/>
  <c r="Z133" i="1"/>
  <c r="Z135" i="1" s="1"/>
  <c r="BN143" i="1"/>
  <c r="BP227" i="1"/>
  <c r="BP243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BP383" i="1"/>
  <c r="Z400" i="1"/>
  <c r="Z404" i="1" s="1"/>
  <c r="Z418" i="1"/>
  <c r="Z426" i="1"/>
  <c r="Z428" i="1" s="1"/>
  <c r="BN437" i="1"/>
  <c r="BN446" i="1"/>
  <c r="BN473" i="1"/>
  <c r="BN481" i="1"/>
  <c r="BN489" i="1"/>
  <c r="BN505" i="1"/>
  <c r="BN518" i="1"/>
  <c r="BN529" i="1"/>
  <c r="P563" i="1"/>
  <c r="BP221" i="1"/>
  <c r="BP238" i="1"/>
  <c r="Y359" i="1"/>
  <c r="BP378" i="1"/>
  <c r="Q563" i="1"/>
  <c r="BN291" i="1"/>
  <c r="BN344" i="1"/>
  <c r="BP373" i="1"/>
  <c r="Y384" i="1"/>
  <c r="Z390" i="1"/>
  <c r="BN400" i="1"/>
  <c r="BN426" i="1"/>
  <c r="BP437" i="1"/>
  <c r="Z455" i="1"/>
  <c r="Z456" i="1" s="1"/>
  <c r="Z465" i="1"/>
  <c r="BP529" i="1"/>
  <c r="R563" i="1"/>
  <c r="Y190" i="1"/>
  <c r="Z274" i="1"/>
  <c r="Z307" i="1"/>
  <c r="Z323" i="1"/>
  <c r="Z331" i="1"/>
  <c r="Y334" i="1"/>
  <c r="Z468" i="1"/>
  <c r="S563" i="1"/>
  <c r="Y506" i="1"/>
  <c r="Z519" i="1"/>
  <c r="Z530" i="1"/>
  <c r="Z542" i="1"/>
  <c r="Z543" i="1" s="1"/>
  <c r="T563" i="1"/>
  <c r="Y196" i="1"/>
  <c r="Z217" i="1"/>
  <c r="Z234" i="1"/>
  <c r="Z259" i="1"/>
  <c r="Z268" i="1"/>
  <c r="BN274" i="1"/>
  <c r="Y298" i="1"/>
  <c r="BN331" i="1"/>
  <c r="Z356" i="1"/>
  <c r="Z366" i="1"/>
  <c r="Z374" i="1"/>
  <c r="Z413" i="1"/>
  <c r="Z438" i="1"/>
  <c r="BN468" i="1"/>
  <c r="Z474" i="1"/>
  <c r="Y477" i="1"/>
  <c r="Z482" i="1"/>
  <c r="Z490" i="1"/>
  <c r="U563" i="1"/>
  <c r="Y191" i="1"/>
  <c r="Y292" i="1"/>
  <c r="BN363" i="1"/>
  <c r="BP455" i="1"/>
  <c r="BN471" i="1"/>
  <c r="BN487" i="1"/>
  <c r="Z493" i="1"/>
  <c r="BN519" i="1"/>
  <c r="BN530" i="1"/>
  <c r="BN542" i="1"/>
  <c r="Z550" i="1"/>
  <c r="Z551" i="1" s="1"/>
  <c r="V563" i="1"/>
  <c r="BN474" i="1"/>
  <c r="BN482" i="1"/>
  <c r="BN490" i="1"/>
  <c r="BN498" i="1"/>
  <c r="Y507" i="1"/>
  <c r="Y514" i="1"/>
  <c r="Z525" i="1"/>
  <c r="Z526" i="1" s="1"/>
  <c r="Z536" i="1"/>
  <c r="Z538" i="1" s="1"/>
  <c r="Y478" i="1"/>
  <c r="BP542" i="1"/>
  <c r="BN550" i="1"/>
  <c r="X563" i="1"/>
  <c r="Y156" i="1"/>
  <c r="Z209" i="1"/>
  <c r="Z391" i="1"/>
  <c r="BP413" i="1"/>
  <c r="Z466" i="1"/>
  <c r="BN525" i="1"/>
  <c r="BN536" i="1"/>
  <c r="D563" i="1"/>
  <c r="Z171" i="1"/>
  <c r="Z212" i="1"/>
  <c r="Z324" i="1"/>
  <c r="Z332" i="1"/>
  <c r="Y380" i="1"/>
  <c r="Z451" i="1"/>
  <c r="Z452" i="1" s="1"/>
  <c r="Z469" i="1"/>
  <c r="Y515" i="1"/>
  <c r="Y531" i="1"/>
  <c r="Y543" i="1"/>
  <c r="BP550" i="1"/>
  <c r="Z563" i="1"/>
  <c r="Z153" i="1"/>
  <c r="BN165" i="1"/>
  <c r="Y174" i="1"/>
  <c r="Z193" i="1"/>
  <c r="Z195" i="1" s="1"/>
  <c r="Z65" i="1"/>
  <c r="Z68" i="1" s="1"/>
  <c r="Y68" i="1"/>
  <c r="Z73" i="1"/>
  <c r="Z188" i="1"/>
  <c r="Z190" i="1" s="1"/>
  <c r="Y223" i="1"/>
  <c r="Y240" i="1"/>
  <c r="Z275" i="1"/>
  <c r="Z308" i="1"/>
  <c r="Z316" i="1"/>
  <c r="Z52" i="1"/>
  <c r="Y55" i="1"/>
  <c r="Z60" i="1"/>
  <c r="Z76" i="1"/>
  <c r="BN123" i="1"/>
  <c r="Y145" i="1"/>
  <c r="BN153" i="1"/>
  <c r="BP165" i="1"/>
  <c r="BN171" i="1"/>
  <c r="BN193" i="1"/>
  <c r="BN201" i="1"/>
  <c r="BN209" i="1"/>
  <c r="Z215" i="1"/>
  <c r="Y218" i="1"/>
  <c r="Z232" i="1"/>
  <c r="Y235" i="1"/>
  <c r="Z257" i="1"/>
  <c r="Z266" i="1"/>
  <c r="Z269" i="1"/>
  <c r="Z302" i="1"/>
  <c r="Z303" i="1" s="1"/>
  <c r="Z311" i="1"/>
  <c r="Z319" i="1"/>
  <c r="Z327" i="1"/>
  <c r="Z364" i="1"/>
  <c r="Y375" i="1"/>
  <c r="BN391" i="1"/>
  <c r="Z445" i="1"/>
  <c r="BN466" i="1"/>
  <c r="Z472" i="1"/>
  <c r="Z480" i="1"/>
  <c r="Y483" i="1"/>
  <c r="Z488" i="1"/>
  <c r="BN511" i="1"/>
  <c r="AA563" i="1"/>
  <c r="Z123" i="1"/>
  <c r="Z124" i="1" s="1"/>
  <c r="Z201" i="1"/>
  <c r="Z49" i="1"/>
  <c r="Z81" i="1"/>
  <c r="Z229" i="1"/>
  <c r="BN49" i="1"/>
  <c r="BN65" i="1"/>
  <c r="BN73" i="1"/>
  <c r="BN81" i="1"/>
  <c r="Y157" i="1"/>
  <c r="BN188" i="1"/>
  <c r="BN204" i="1"/>
  <c r="BN212" i="1"/>
  <c r="BN229" i="1"/>
  <c r="BN275" i="1"/>
  <c r="BN308" i="1"/>
  <c r="BN316" i="1"/>
  <c r="BN324" i="1"/>
  <c r="BN332" i="1"/>
  <c r="BN451" i="1"/>
  <c r="BN469" i="1"/>
  <c r="Z475" i="1"/>
  <c r="Z491" i="1"/>
  <c r="G563" i="1"/>
  <c r="Z204" i="1"/>
  <c r="Y278" i="1"/>
  <c r="Y69" i="1"/>
  <c r="BP209" i="1"/>
  <c r="BN480" i="1"/>
  <c r="Y544" i="1"/>
  <c r="BP49" i="1"/>
  <c r="Z145" i="1" l="1"/>
  <c r="Z41" i="1"/>
  <c r="Z156" i="1"/>
  <c r="Z114" i="1"/>
  <c r="Z501" i="1"/>
  <c r="Z341" i="1"/>
  <c r="Z262" i="1"/>
  <c r="Z174" i="1"/>
  <c r="Z514" i="1"/>
  <c r="Z477" i="1"/>
  <c r="Y557" i="1"/>
  <c r="Y554" i="1"/>
  <c r="Z278" i="1"/>
  <c r="Z531" i="1"/>
  <c r="Z89" i="1"/>
  <c r="Z140" i="1"/>
  <c r="Z483" i="1"/>
  <c r="Z77" i="1"/>
  <c r="Z235" i="1"/>
  <c r="Z370" i="1"/>
  <c r="Z441" i="1"/>
  <c r="Z62" i="1"/>
  <c r="Y555" i="1"/>
  <c r="Z28" i="1"/>
  <c r="Z375" i="1"/>
  <c r="Z393" i="1"/>
  <c r="Z206" i="1"/>
  <c r="Z108" i="1"/>
  <c r="Y553" i="1"/>
  <c r="Z320" i="1"/>
  <c r="Z358" i="1"/>
  <c r="Z270" i="1"/>
  <c r="Z55" i="1"/>
  <c r="Z423" i="1"/>
  <c r="Z334" i="1"/>
  <c r="Z82" i="1"/>
  <c r="Z328" i="1"/>
  <c r="Z313" i="1"/>
  <c r="Z521" i="1"/>
  <c r="Z447" i="1"/>
  <c r="Z495" i="1"/>
  <c r="Z218" i="1"/>
  <c r="X556" i="1"/>
  <c r="Z558" i="1" l="1"/>
  <c r="Y556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<sst xmlns="http://schemas.openxmlformats.org/spreadsheetml/2006/main" count="2483" uniqueCount="887">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</sst>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916" t="s">
        <v>0</v>
      </c>
      <c r="E1" s="634"/>
      <c r="F1" s="634"/>
      <c r="G1" s="14" t="s">
        <v>1</v>
      </c>
      <c r="H1" s="916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49" t="s">
        <v>3</v>
      </c>
      <c r="S1" s="634"/>
      <c r="T1" s="63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66" t="s">
        <v>8</v>
      </c>
      <c r="B5" s="695"/>
      <c r="C5" s="645"/>
      <c r="D5" s="742"/>
      <c r="E5" s="744"/>
      <c r="F5" s="676" t="s">
        <v>9</v>
      </c>
      <c r="G5" s="645"/>
      <c r="H5" s="742" t="s">
        <v>886</v>
      </c>
      <c r="I5" s="743"/>
      <c r="J5" s="743"/>
      <c r="K5" s="743"/>
      <c r="L5" s="743"/>
      <c r="M5" s="744"/>
      <c r="N5" s="69"/>
      <c r="P5" s="26" t="s">
        <v>10</v>
      </c>
      <c r="Q5" s="692">
        <v>45796</v>
      </c>
      <c r="R5" s="693"/>
      <c r="T5" s="827" t="s">
        <v>11</v>
      </c>
      <c r="U5" s="828"/>
      <c r="V5" s="830" t="s">
        <v>12</v>
      </c>
      <c r="W5" s="693"/>
      <c r="AB5" s="57"/>
      <c r="AC5" s="57"/>
      <c r="AD5" s="57"/>
      <c r="AE5" s="57"/>
    </row>
    <row r="6" spans="1:32" s="17" customFormat="1" ht="24" customHeight="1" x14ac:dyDescent="0.2">
      <c r="A6" s="866" t="s">
        <v>13</v>
      </c>
      <c r="B6" s="695"/>
      <c r="C6" s="645"/>
      <c r="D6" s="748" t="s">
        <v>860</v>
      </c>
      <c r="E6" s="749"/>
      <c r="F6" s="749"/>
      <c r="G6" s="749"/>
      <c r="H6" s="749"/>
      <c r="I6" s="749"/>
      <c r="J6" s="749"/>
      <c r="K6" s="749"/>
      <c r="L6" s="749"/>
      <c r="M6" s="693"/>
      <c r="N6" s="70"/>
      <c r="P6" s="26" t="s">
        <v>15</v>
      </c>
      <c r="Q6" s="649" t="str">
        <f>IF(Q5=0," ",CHOOSE(WEEKDAY(Q5,2),"Понедельник","Вторник","Среда","Четверг","Пятница","Суббота","Воскресенье"))</f>
        <v>Понедельник</v>
      </c>
      <c r="R6" s="626"/>
      <c r="T6" s="861" t="s">
        <v>16</v>
      </c>
      <c r="U6" s="828"/>
      <c r="V6" s="751" t="s">
        <v>17</v>
      </c>
      <c r="W6" s="7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32" t="str">
        <f>IFERROR(VLOOKUP(DeliveryAddress,Table,3,0),1)</f>
        <v>4</v>
      </c>
      <c r="E7" s="933"/>
      <c r="F7" s="933"/>
      <c r="G7" s="933"/>
      <c r="H7" s="933"/>
      <c r="I7" s="933"/>
      <c r="J7" s="933"/>
      <c r="K7" s="933"/>
      <c r="L7" s="933"/>
      <c r="M7" s="834"/>
      <c r="N7" s="71"/>
      <c r="P7" s="26"/>
      <c r="Q7" s="46"/>
      <c r="R7" s="46"/>
      <c r="T7" s="622"/>
      <c r="U7" s="828"/>
      <c r="V7" s="753"/>
      <c r="W7" s="754"/>
      <c r="AB7" s="57"/>
      <c r="AC7" s="57"/>
      <c r="AD7" s="57"/>
      <c r="AE7" s="57"/>
    </row>
    <row r="8" spans="1:32" s="17" customFormat="1" ht="25.5" customHeight="1" x14ac:dyDescent="0.2">
      <c r="A8" s="655" t="s">
        <v>18</v>
      </c>
      <c r="B8" s="640"/>
      <c r="C8" s="641"/>
      <c r="D8" s="937"/>
      <c r="E8" s="938"/>
      <c r="F8" s="938"/>
      <c r="G8" s="938"/>
      <c r="H8" s="938"/>
      <c r="I8" s="938"/>
      <c r="J8" s="938"/>
      <c r="K8" s="938"/>
      <c r="L8" s="938"/>
      <c r="M8" s="939"/>
      <c r="N8" s="72"/>
      <c r="P8" s="26" t="s">
        <v>19</v>
      </c>
      <c r="Q8" s="833">
        <v>0.45833333333333331</v>
      </c>
      <c r="R8" s="834"/>
      <c r="T8" s="622"/>
      <c r="U8" s="828"/>
      <c r="V8" s="753"/>
      <c r="W8" s="754"/>
      <c r="AB8" s="57"/>
      <c r="AC8" s="57"/>
      <c r="AD8" s="57"/>
      <c r="AE8" s="57"/>
    </row>
    <row r="9" spans="1:32" s="17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0"/>
      <c r="E9" s="691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7"/>
      <c r="P9" s="29" t="s">
        <v>20</v>
      </c>
      <c r="Q9" s="879"/>
      <c r="R9" s="679"/>
      <c r="T9" s="622"/>
      <c r="U9" s="828"/>
      <c r="V9" s="755"/>
      <c r="W9" s="7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0"/>
      <c r="E10" s="691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6" t="str">
        <f>IFERROR(VLOOKUP($D$10,Proxy,2,FALSE),"")</f>
        <v/>
      </c>
      <c r="I10" s="622"/>
      <c r="J10" s="622"/>
      <c r="K10" s="622"/>
      <c r="L10" s="622"/>
      <c r="M10" s="622"/>
      <c r="N10" s="68"/>
      <c r="P10" s="29" t="s">
        <v>21</v>
      </c>
      <c r="Q10" s="862"/>
      <c r="R10" s="863"/>
      <c r="U10" s="26" t="s">
        <v>22</v>
      </c>
      <c r="V10" s="941" t="s">
        <v>23</v>
      </c>
      <c r="W10" s="75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81"/>
      <c r="R11" s="693"/>
      <c r="U11" s="26" t="s">
        <v>26</v>
      </c>
      <c r="V11" s="678" t="s">
        <v>27</v>
      </c>
      <c r="W11" s="67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45"/>
      <c r="N12" s="73"/>
      <c r="P12" s="26" t="s">
        <v>29</v>
      </c>
      <c r="Q12" s="833"/>
      <c r="R12" s="834"/>
      <c r="S12" s="27"/>
      <c r="U12" s="26"/>
      <c r="V12" s="634"/>
      <c r="W12" s="622"/>
      <c r="AB12" s="57"/>
      <c r="AC12" s="57"/>
      <c r="AD12" s="57"/>
      <c r="AE12" s="57"/>
    </row>
    <row r="13" spans="1:32" s="17" customFormat="1" ht="23.25" customHeight="1" x14ac:dyDescent="0.2">
      <c r="A13" s="799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45"/>
      <c r="N13" s="73"/>
      <c r="O13" s="29"/>
      <c r="P13" s="29" t="s">
        <v>31</v>
      </c>
      <c r="Q13" s="678"/>
      <c r="R13" s="67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45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0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45"/>
      <c r="N15" s="74"/>
      <c r="P15" s="844" t="s">
        <v>34</v>
      </c>
      <c r="Q15" s="634"/>
      <c r="R15" s="634"/>
      <c r="S15" s="634"/>
      <c r="T15" s="63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5"/>
      <c r="Q16" s="845"/>
      <c r="R16" s="845"/>
      <c r="S16" s="845"/>
      <c r="T16" s="84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7" t="s">
        <v>35</v>
      </c>
      <c r="B17" s="617" t="s">
        <v>36</v>
      </c>
      <c r="C17" s="868" t="s">
        <v>37</v>
      </c>
      <c r="D17" s="617" t="s">
        <v>38</v>
      </c>
      <c r="E17" s="618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885"/>
      <c r="R17" s="885"/>
      <c r="S17" s="885"/>
      <c r="T17" s="618"/>
      <c r="U17" s="644" t="s">
        <v>50</v>
      </c>
      <c r="V17" s="645"/>
      <c r="W17" s="617" t="s">
        <v>51</v>
      </c>
      <c r="X17" s="617" t="s">
        <v>52</v>
      </c>
      <c r="Y17" s="647" t="s">
        <v>53</v>
      </c>
      <c r="Z17" s="770" t="s">
        <v>54</v>
      </c>
      <c r="AA17" s="670" t="s">
        <v>55</v>
      </c>
      <c r="AB17" s="670" t="s">
        <v>56</v>
      </c>
      <c r="AC17" s="670" t="s">
        <v>57</v>
      </c>
      <c r="AD17" s="670" t="s">
        <v>58</v>
      </c>
      <c r="AE17" s="671"/>
      <c r="AF17" s="672"/>
      <c r="AG17" s="77"/>
      <c r="BD17" s="76" t="s">
        <v>59</v>
      </c>
    </row>
    <row r="18" spans="1:68" ht="14.25" customHeight="1" x14ac:dyDescent="0.2">
      <c r="A18" s="646"/>
      <c r="B18" s="646"/>
      <c r="C18" s="646"/>
      <c r="D18" s="619"/>
      <c r="E18" s="620"/>
      <c r="F18" s="646"/>
      <c r="G18" s="646"/>
      <c r="H18" s="646"/>
      <c r="I18" s="646"/>
      <c r="J18" s="646"/>
      <c r="K18" s="646"/>
      <c r="L18" s="646"/>
      <c r="M18" s="646"/>
      <c r="N18" s="646"/>
      <c r="O18" s="646"/>
      <c r="P18" s="619"/>
      <c r="Q18" s="886"/>
      <c r="R18" s="886"/>
      <c r="S18" s="886"/>
      <c r="T18" s="620"/>
      <c r="U18" s="78" t="s">
        <v>60</v>
      </c>
      <c r="V18" s="78" t="s">
        <v>61</v>
      </c>
      <c r="W18" s="646"/>
      <c r="X18" s="646"/>
      <c r="Y18" s="648"/>
      <c r="Z18" s="771"/>
      <c r="AA18" s="765"/>
      <c r="AB18" s="765"/>
      <c r="AC18" s="765"/>
      <c r="AD18" s="673"/>
      <c r="AE18" s="674"/>
      <c r="AF18" s="675"/>
      <c r="AG18" s="77"/>
      <c r="BD18" s="76"/>
    </row>
    <row r="19" spans="1:68" ht="27.75" hidden="1" customHeight="1" x14ac:dyDescent="0.2">
      <c r="A19" s="697" t="s">
        <v>62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52"/>
      <c r="AB19" s="52"/>
      <c r="AC19" s="52"/>
    </row>
    <row r="20" spans="1:68" ht="16.5" hidden="1" customHeight="1" x14ac:dyDescent="0.25">
      <c r="A20" s="630" t="s">
        <v>62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"/>
      <c r="AB20" s="62"/>
      <c r="AC20" s="62"/>
    </row>
    <row r="21" spans="1:68" ht="14.25" hidden="1" customHeight="1" x14ac:dyDescent="0.25">
      <c r="A21" s="621" t="s">
        <v>63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25">
        <v>4680115885912</v>
      </c>
      <c r="E22" s="6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7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25">
        <v>4607091388237</v>
      </c>
      <c r="E23" s="6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25">
        <v>4680115886230</v>
      </c>
      <c r="E24" s="626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25">
        <v>4680115886247</v>
      </c>
      <c r="E25" s="626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25">
        <v>4680115885905</v>
      </c>
      <c r="E26" s="62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25">
        <v>4607091388244</v>
      </c>
      <c r="E27" s="62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53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4"/>
      <c r="P28" s="639" t="s">
        <v>85</v>
      </c>
      <c r="Q28" s="640"/>
      <c r="R28" s="640"/>
      <c r="S28" s="640"/>
      <c r="T28" s="640"/>
      <c r="U28" s="640"/>
      <c r="V28" s="64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4"/>
      <c r="P29" s="639" t="s">
        <v>85</v>
      </c>
      <c r="Q29" s="640"/>
      <c r="R29" s="640"/>
      <c r="S29" s="640"/>
      <c r="T29" s="640"/>
      <c r="U29" s="640"/>
      <c r="V29" s="64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1" t="s">
        <v>87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25">
        <v>4607091388503</v>
      </c>
      <c r="E31" s="626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9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53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4"/>
      <c r="P32" s="639" t="s">
        <v>85</v>
      </c>
      <c r="Q32" s="640"/>
      <c r="R32" s="640"/>
      <c r="S32" s="640"/>
      <c r="T32" s="640"/>
      <c r="U32" s="640"/>
      <c r="V32" s="64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4"/>
      <c r="P33" s="639" t="s">
        <v>85</v>
      </c>
      <c r="Q33" s="640"/>
      <c r="R33" s="640"/>
      <c r="S33" s="640"/>
      <c r="T33" s="640"/>
      <c r="U33" s="640"/>
      <c r="V33" s="64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97" t="s">
        <v>93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52"/>
      <c r="AB34" s="52"/>
      <c r="AC34" s="52"/>
    </row>
    <row r="35" spans="1:68" ht="16.5" hidden="1" customHeight="1" x14ac:dyDescent="0.25">
      <c r="A35" s="630" t="s">
        <v>94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"/>
      <c r="AB35" s="62"/>
      <c r="AC35" s="62"/>
    </row>
    <row r="36" spans="1:68" ht="14.25" hidden="1" customHeight="1" x14ac:dyDescent="0.25">
      <c r="A36" s="621" t="s">
        <v>95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25">
        <v>4607091385670</v>
      </c>
      <c r="E37" s="626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7"/>
      <c r="V37" s="37"/>
      <c r="W37" s="38" t="s">
        <v>68</v>
      </c>
      <c r="X37" s="56">
        <v>34</v>
      </c>
      <c r="Y37" s="53">
        <f>IFERROR(IF(X37="",0,CEILING((X37/$H37),1)*$H37),"")</f>
        <v>43.2</v>
      </c>
      <c r="Z37" s="39">
        <f>IFERROR(IF(Y37=0,"",ROUNDUP(Y37/H37,0)*0.01898),"")</f>
        <v>7.5920000000000001E-2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35.36944444444444</v>
      </c>
      <c r="BN37" s="75">
        <f>IFERROR(Y37*I37/H37,"0")</f>
        <v>44.94</v>
      </c>
      <c r="BO37" s="75">
        <f>IFERROR(1/J37*(X37/H37),"0")</f>
        <v>4.9189814814814811E-2</v>
      </c>
      <c r="BP37" s="75">
        <f>IFERROR(1/J37*(Y37/H37),"0")</f>
        <v>6.25E-2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25">
        <v>4607091385687</v>
      </c>
      <c r="E38" s="62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7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25">
        <v>4680115882539</v>
      </c>
      <c r="E39" s="62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25">
        <v>4680115883949</v>
      </c>
      <c r="E40" s="6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53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4"/>
      <c r="P41" s="639" t="s">
        <v>85</v>
      </c>
      <c r="Q41" s="640"/>
      <c r="R41" s="640"/>
      <c r="S41" s="640"/>
      <c r="T41" s="640"/>
      <c r="U41" s="640"/>
      <c r="V41" s="641"/>
      <c r="W41" s="40" t="s">
        <v>86</v>
      </c>
      <c r="X41" s="41">
        <f>IFERROR(X37/H37,"0")+IFERROR(X38/H38,"0")+IFERROR(X39/H39,"0")+IFERROR(X40/H40,"0")</f>
        <v>3.1481481481481479</v>
      </c>
      <c r="Y41" s="41">
        <f>IFERROR(Y37/H37,"0")+IFERROR(Y38/H38,"0")+IFERROR(Y39/H39,"0")+IFERROR(Y40/H40,"0")</f>
        <v>4</v>
      </c>
      <c r="Z41" s="41">
        <f>IFERROR(IF(Z37="",0,Z37),"0")+IFERROR(IF(Z38="",0,Z38),"0")+IFERROR(IF(Z39="",0,Z39),"0")+IFERROR(IF(Z40="",0,Z40),"0")</f>
        <v>7.5920000000000001E-2</v>
      </c>
      <c r="AA41" s="64"/>
      <c r="AB41" s="64"/>
      <c r="AC41" s="64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4"/>
      <c r="P42" s="639" t="s">
        <v>85</v>
      </c>
      <c r="Q42" s="640"/>
      <c r="R42" s="640"/>
      <c r="S42" s="640"/>
      <c r="T42" s="640"/>
      <c r="U42" s="640"/>
      <c r="V42" s="641"/>
      <c r="W42" s="40" t="s">
        <v>68</v>
      </c>
      <c r="X42" s="41">
        <f>IFERROR(SUM(X37:X40),"0")</f>
        <v>34</v>
      </c>
      <c r="Y42" s="41">
        <f>IFERROR(SUM(Y37:Y40),"0")</f>
        <v>43.2</v>
      </c>
      <c r="Z42" s="40"/>
      <c r="AA42" s="64"/>
      <c r="AB42" s="64"/>
      <c r="AC42" s="64"/>
    </row>
    <row r="43" spans="1:68" ht="14.25" hidden="1" customHeight="1" x14ac:dyDescent="0.25">
      <c r="A43" s="621" t="s">
        <v>63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25">
        <v>4680115884915</v>
      </c>
      <c r="E44" s="62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53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4"/>
      <c r="P45" s="639" t="s">
        <v>85</v>
      </c>
      <c r="Q45" s="640"/>
      <c r="R45" s="640"/>
      <c r="S45" s="640"/>
      <c r="T45" s="640"/>
      <c r="U45" s="640"/>
      <c r="V45" s="64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4"/>
      <c r="P46" s="639" t="s">
        <v>85</v>
      </c>
      <c r="Q46" s="640"/>
      <c r="R46" s="640"/>
      <c r="S46" s="640"/>
      <c r="T46" s="640"/>
      <c r="U46" s="640"/>
      <c r="V46" s="64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"/>
      <c r="AB47" s="62"/>
      <c r="AC47" s="62"/>
    </row>
    <row r="48" spans="1:68" ht="14.25" hidden="1" customHeight="1" x14ac:dyDescent="0.25">
      <c r="A48" s="621" t="s">
        <v>95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25">
        <v>4680115885882</v>
      </c>
      <c r="E49" s="62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25">
        <v>4680115881426</v>
      </c>
      <c r="E50" s="62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25">
        <v>4680115880283</v>
      </c>
      <c r="E51" s="62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25">
        <v>4680115881525</v>
      </c>
      <c r="E52" s="62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8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25">
        <v>4680115885899</v>
      </c>
      <c r="E53" s="626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25">
        <v>4680115881419</v>
      </c>
      <c r="E54" s="626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6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53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4"/>
      <c r="P55" s="639" t="s">
        <v>85</v>
      </c>
      <c r="Q55" s="640"/>
      <c r="R55" s="640"/>
      <c r="S55" s="640"/>
      <c r="T55" s="640"/>
      <c r="U55" s="640"/>
      <c r="V55" s="64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4"/>
      <c r="P56" s="639" t="s">
        <v>85</v>
      </c>
      <c r="Q56" s="640"/>
      <c r="R56" s="640"/>
      <c r="S56" s="640"/>
      <c r="T56" s="640"/>
      <c r="U56" s="640"/>
      <c r="V56" s="64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21" t="s">
        <v>132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25">
        <v>4680115881440</v>
      </c>
      <c r="E58" s="626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7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25">
        <v>4680115882751</v>
      </c>
      <c r="E59" s="626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7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25">
        <v>4680115885950</v>
      </c>
      <c r="E60" s="626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25">
        <v>4680115881433</v>
      </c>
      <c r="E61" s="626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7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53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4"/>
      <c r="P62" s="639" t="s">
        <v>85</v>
      </c>
      <c r="Q62" s="640"/>
      <c r="R62" s="640"/>
      <c r="S62" s="640"/>
      <c r="T62" s="640"/>
      <c r="U62" s="640"/>
      <c r="V62" s="64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4"/>
      <c r="P63" s="639" t="s">
        <v>85</v>
      </c>
      <c r="Q63" s="640"/>
      <c r="R63" s="640"/>
      <c r="S63" s="640"/>
      <c r="T63" s="640"/>
      <c r="U63" s="640"/>
      <c r="V63" s="64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21" t="s">
        <v>143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25">
        <v>4680115885073</v>
      </c>
      <c r="E65" s="626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25">
        <v>4680115885059</v>
      </c>
      <c r="E66" s="626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7"/>
      <c r="V66" s="37"/>
      <c r="W66" s="38" t="s">
        <v>68</v>
      </c>
      <c r="X66" s="56">
        <v>29</v>
      </c>
      <c r="Y66" s="53">
        <f>IFERROR(IF(X66="",0,CEILING((X66/$H66),1)*$H66),"")</f>
        <v>30.6</v>
      </c>
      <c r="Z66" s="39">
        <f>IFERROR(IF(Y66=0,"",ROUNDUP(Y66/H66,0)*0.00502),"")</f>
        <v>8.5339999999999999E-2</v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30.611111111111107</v>
      </c>
      <c r="BN66" s="75">
        <f>IFERROR(Y66*I66/H66,"0")</f>
        <v>32.299999999999997</v>
      </c>
      <c r="BO66" s="75">
        <f>IFERROR(1/J66*(X66/H66),"0")</f>
        <v>6.8850902184235521E-2</v>
      </c>
      <c r="BP66" s="75">
        <f>IFERROR(1/J66*(Y66/H66),"0")</f>
        <v>7.2649572649572655E-2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25">
        <v>4680115885097</v>
      </c>
      <c r="E67" s="626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6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7"/>
      <c r="V67" s="37"/>
      <c r="W67" s="38" t="s">
        <v>68</v>
      </c>
      <c r="X67" s="56">
        <v>25</v>
      </c>
      <c r="Y67" s="53">
        <f>IFERROR(IF(X67="",0,CEILING((X67/$H67),1)*$H67),"")</f>
        <v>25.2</v>
      </c>
      <c r="Z67" s="39">
        <f>IFERROR(IF(Y67=0,"",ROUNDUP(Y67/H67,0)*0.00502),"")</f>
        <v>7.0280000000000009E-2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26.388888888888889</v>
      </c>
      <c r="BN67" s="75">
        <f>IFERROR(Y67*I67/H67,"0")</f>
        <v>26.599999999999998</v>
      </c>
      <c r="BO67" s="75">
        <f>IFERROR(1/J67*(X67/H67),"0")</f>
        <v>5.9354226020892693E-2</v>
      </c>
      <c r="BP67" s="75">
        <f>IFERROR(1/J67*(Y67/H67),"0")</f>
        <v>5.9829059829059839E-2</v>
      </c>
    </row>
    <row r="68" spans="1:68" x14ac:dyDescent="0.2">
      <c r="A68" s="653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4"/>
      <c r="P68" s="639" t="s">
        <v>85</v>
      </c>
      <c r="Q68" s="640"/>
      <c r="R68" s="640"/>
      <c r="S68" s="640"/>
      <c r="T68" s="640"/>
      <c r="U68" s="640"/>
      <c r="V68" s="641"/>
      <c r="W68" s="40" t="s">
        <v>86</v>
      </c>
      <c r="X68" s="41">
        <f>IFERROR(X65/H65,"0")+IFERROR(X66/H66,"0")+IFERROR(X67/H67,"0")</f>
        <v>30</v>
      </c>
      <c r="Y68" s="41">
        <f>IFERROR(Y65/H65,"0")+IFERROR(Y66/H66,"0")+IFERROR(Y67/H67,"0")</f>
        <v>31</v>
      </c>
      <c r="Z68" s="41">
        <f>IFERROR(IF(Z65="",0,Z65),"0")+IFERROR(IF(Z66="",0,Z66),"0")+IFERROR(IF(Z67="",0,Z67),"0")</f>
        <v>0.15562000000000001</v>
      </c>
      <c r="AA68" s="64"/>
      <c r="AB68" s="64"/>
      <c r="AC68" s="64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4"/>
      <c r="P69" s="639" t="s">
        <v>85</v>
      </c>
      <c r="Q69" s="640"/>
      <c r="R69" s="640"/>
      <c r="S69" s="640"/>
      <c r="T69" s="640"/>
      <c r="U69" s="640"/>
      <c r="V69" s="641"/>
      <c r="W69" s="40" t="s">
        <v>68</v>
      </c>
      <c r="X69" s="41">
        <f>IFERROR(SUM(X65:X67),"0")</f>
        <v>54</v>
      </c>
      <c r="Y69" s="41">
        <f>IFERROR(SUM(Y65:Y67),"0")</f>
        <v>55.8</v>
      </c>
      <c r="Z69" s="40"/>
      <c r="AA69" s="64"/>
      <c r="AB69" s="64"/>
      <c r="AC69" s="64"/>
    </row>
    <row r="70" spans="1:68" ht="14.25" hidden="1" customHeight="1" x14ac:dyDescent="0.25">
      <c r="A70" s="621" t="s">
        <v>63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25">
        <v>4680115881891</v>
      </c>
      <c r="E71" s="626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6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25">
        <v>4680115885769</v>
      </c>
      <c r="E72" s="626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7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25">
        <v>4680115884410</v>
      </c>
      <c r="E73" s="626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9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25">
        <v>4680115884311</v>
      </c>
      <c r="E74" s="626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25">
        <v>4680115885929</v>
      </c>
      <c r="E75" s="626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25">
        <v>4680115884403</v>
      </c>
      <c r="E76" s="626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53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4"/>
      <c r="P77" s="639" t="s">
        <v>85</v>
      </c>
      <c r="Q77" s="640"/>
      <c r="R77" s="640"/>
      <c r="S77" s="640"/>
      <c r="T77" s="640"/>
      <c r="U77" s="640"/>
      <c r="V77" s="64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4"/>
      <c r="P78" s="639" t="s">
        <v>85</v>
      </c>
      <c r="Q78" s="640"/>
      <c r="R78" s="640"/>
      <c r="S78" s="640"/>
      <c r="T78" s="640"/>
      <c r="U78" s="640"/>
      <c r="V78" s="64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21" t="s">
        <v>169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25">
        <v>4680115881532</v>
      </c>
      <c r="E80" s="626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7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25">
        <v>4680115881464</v>
      </c>
      <c r="E81" s="626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53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4"/>
      <c r="P82" s="639" t="s">
        <v>85</v>
      </c>
      <c r="Q82" s="640"/>
      <c r="R82" s="640"/>
      <c r="S82" s="640"/>
      <c r="T82" s="640"/>
      <c r="U82" s="640"/>
      <c r="V82" s="64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4"/>
      <c r="P83" s="639" t="s">
        <v>85</v>
      </c>
      <c r="Q83" s="640"/>
      <c r="R83" s="640"/>
      <c r="S83" s="640"/>
      <c r="T83" s="640"/>
      <c r="U83" s="640"/>
      <c r="V83" s="64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"/>
      <c r="AB84" s="62"/>
      <c r="AC84" s="62"/>
    </row>
    <row r="85" spans="1:68" ht="14.25" hidden="1" customHeight="1" x14ac:dyDescent="0.25">
      <c r="A85" s="621" t="s">
        <v>95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25">
        <v>4680115881327</v>
      </c>
      <c r="E86" s="626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25">
        <v>4680115881518</v>
      </c>
      <c r="E87" s="626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25">
        <v>4680115881303</v>
      </c>
      <c r="E88" s="626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7"/>
      <c r="V88" s="37"/>
      <c r="W88" s="38" t="s">
        <v>68</v>
      </c>
      <c r="X88" s="56">
        <v>52</v>
      </c>
      <c r="Y88" s="53">
        <f>IFERROR(IF(X88="",0,CEILING((X88/$H88),1)*$H88),"")</f>
        <v>54</v>
      </c>
      <c r="Z88" s="39">
        <f>IFERROR(IF(Y88=0,"",ROUNDUP(Y88/H88,0)*0.00902),"")</f>
        <v>0.10824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54.426666666666662</v>
      </c>
      <c r="BN88" s="75">
        <f>IFERROR(Y88*I88/H88,"0")</f>
        <v>56.52</v>
      </c>
      <c r="BO88" s="75">
        <f>IFERROR(1/J88*(X88/H88),"0")</f>
        <v>8.7542087542087546E-2</v>
      </c>
      <c r="BP88" s="75">
        <f>IFERROR(1/J88*(Y88/H88),"0")</f>
        <v>9.0909090909090912E-2</v>
      </c>
    </row>
    <row r="89" spans="1:68" x14ac:dyDescent="0.2">
      <c r="A89" s="653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4"/>
      <c r="P89" s="639" t="s">
        <v>85</v>
      </c>
      <c r="Q89" s="640"/>
      <c r="R89" s="640"/>
      <c r="S89" s="640"/>
      <c r="T89" s="640"/>
      <c r="U89" s="640"/>
      <c r="V89" s="641"/>
      <c r="W89" s="40" t="s">
        <v>86</v>
      </c>
      <c r="X89" s="41">
        <f>IFERROR(X86/H86,"0")+IFERROR(X87/H87,"0")+IFERROR(X88/H88,"0")</f>
        <v>11.555555555555555</v>
      </c>
      <c r="Y89" s="41">
        <f>IFERROR(Y86/H86,"0")+IFERROR(Y87/H87,"0")+IFERROR(Y88/H88,"0")</f>
        <v>12</v>
      </c>
      <c r="Z89" s="41">
        <f>IFERROR(IF(Z86="",0,Z86),"0")+IFERROR(IF(Z87="",0,Z87),"0")+IFERROR(IF(Z88="",0,Z88),"0")</f>
        <v>0.10824</v>
      </c>
      <c r="AA89" s="64"/>
      <c r="AB89" s="64"/>
      <c r="AC89" s="64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4"/>
      <c r="P90" s="639" t="s">
        <v>85</v>
      </c>
      <c r="Q90" s="640"/>
      <c r="R90" s="640"/>
      <c r="S90" s="640"/>
      <c r="T90" s="640"/>
      <c r="U90" s="640"/>
      <c r="V90" s="641"/>
      <c r="W90" s="40" t="s">
        <v>68</v>
      </c>
      <c r="X90" s="41">
        <f>IFERROR(SUM(X86:X88),"0")</f>
        <v>52</v>
      </c>
      <c r="Y90" s="41">
        <f>IFERROR(SUM(Y86:Y88),"0")</f>
        <v>54</v>
      </c>
      <c r="Z90" s="40"/>
      <c r="AA90" s="64"/>
      <c r="AB90" s="64"/>
      <c r="AC90" s="64"/>
    </row>
    <row r="91" spans="1:68" ht="14.25" hidden="1" customHeight="1" x14ac:dyDescent="0.25">
      <c r="A91" s="621" t="s">
        <v>63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25">
        <v>4607091386967</v>
      </c>
      <c r="E92" s="626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25">
        <v>4607091386967</v>
      </c>
      <c r="E93" s="626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750" t="s">
        <v>189</v>
      </c>
      <c r="Q93" s="628"/>
      <c r="R93" s="628"/>
      <c r="S93" s="628"/>
      <c r="T93" s="629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25">
        <v>4607091386967</v>
      </c>
      <c r="E94" s="626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25">
        <v>4680115884953</v>
      </c>
      <c r="E95" s="626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9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25">
        <v>4607091385731</v>
      </c>
      <c r="E96" s="626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7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8"/>
      <c r="R96" s="628"/>
      <c r="S96" s="628"/>
      <c r="T96" s="629"/>
      <c r="U96" s="37"/>
      <c r="V96" s="37"/>
      <c r="W96" s="38" t="s">
        <v>68</v>
      </c>
      <c r="X96" s="56">
        <v>33</v>
      </c>
      <c r="Y96" s="53">
        <f t="shared" si="16"/>
        <v>35.1</v>
      </c>
      <c r="Z96" s="39">
        <f>IFERROR(IF(Y96=0,"",ROUNDUP(Y96/H96,0)*0.00651),"")</f>
        <v>8.4629999999999997E-2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36.08</v>
      </c>
      <c r="BN96" s="75">
        <f t="shared" si="18"/>
        <v>38.375999999999998</v>
      </c>
      <c r="BO96" s="75">
        <f t="shared" si="19"/>
        <v>6.7155067155067152E-2</v>
      </c>
      <c r="BP96" s="75">
        <f t="shared" si="20"/>
        <v>7.1428571428571438E-2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25">
        <v>4607091385731</v>
      </c>
      <c r="E97" s="626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8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8"/>
      <c r="R97" s="628"/>
      <c r="S97" s="628"/>
      <c r="T97" s="629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25">
        <v>4680115880894</v>
      </c>
      <c r="E98" s="626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25">
        <v>4680115880214</v>
      </c>
      <c r="E99" s="626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53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4"/>
      <c r="P100" s="639" t="s">
        <v>85</v>
      </c>
      <c r="Q100" s="640"/>
      <c r="R100" s="640"/>
      <c r="S100" s="640"/>
      <c r="T100" s="640"/>
      <c r="U100" s="640"/>
      <c r="V100" s="64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12.222222222222221</v>
      </c>
      <c r="Y100" s="41">
        <f>IFERROR(Y92/H92,"0")+IFERROR(Y93/H93,"0")+IFERROR(Y94/H94,"0")+IFERROR(Y95/H95,"0")+IFERROR(Y96/H96,"0")+IFERROR(Y97/H97,"0")+IFERROR(Y98/H98,"0")+IFERROR(Y99/H99,"0")</f>
        <v>13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8.4629999999999997E-2</v>
      </c>
      <c r="AA100" s="64"/>
      <c r="AB100" s="64"/>
      <c r="AC100" s="64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4"/>
      <c r="P101" s="639" t="s">
        <v>85</v>
      </c>
      <c r="Q101" s="640"/>
      <c r="R101" s="640"/>
      <c r="S101" s="640"/>
      <c r="T101" s="640"/>
      <c r="U101" s="640"/>
      <c r="V101" s="641"/>
      <c r="W101" s="40" t="s">
        <v>68</v>
      </c>
      <c r="X101" s="41">
        <f>IFERROR(SUM(X92:X99),"0")</f>
        <v>33</v>
      </c>
      <c r="Y101" s="41">
        <f>IFERROR(SUM(Y92:Y99),"0")</f>
        <v>35.1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2"/>
      <c r="AB102" s="62"/>
      <c r="AC102" s="62"/>
    </row>
    <row r="103" spans="1:68" ht="14.25" hidden="1" customHeight="1" x14ac:dyDescent="0.25">
      <c r="A103" s="621" t="s">
        <v>95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25">
        <v>4680115882133</v>
      </c>
      <c r="E104" s="626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7"/>
      <c r="V104" s="37"/>
      <c r="W104" s="38" t="s">
        <v>68</v>
      </c>
      <c r="X104" s="56">
        <v>28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29.127777777777773</v>
      </c>
      <c r="BN104" s="75">
        <f>IFERROR(Y104*I104/H104,"0")</f>
        <v>33.705000000000005</v>
      </c>
      <c r="BO104" s="75">
        <f>IFERROR(1/J104*(X104/H104),"0")</f>
        <v>4.0509259259259259E-2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25">
        <v>4680115880269</v>
      </c>
      <c r="E105" s="626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7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25">
        <v>4680115880429</v>
      </c>
      <c r="E106" s="62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7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25">
        <v>4680115881457</v>
      </c>
      <c r="E107" s="626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7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3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4"/>
      <c r="P108" s="639" t="s">
        <v>85</v>
      </c>
      <c r="Q108" s="640"/>
      <c r="R108" s="640"/>
      <c r="S108" s="640"/>
      <c r="T108" s="640"/>
      <c r="U108" s="640"/>
      <c r="V108" s="641"/>
      <c r="W108" s="40" t="s">
        <v>86</v>
      </c>
      <c r="X108" s="41">
        <f>IFERROR(X104/H104,"0")+IFERROR(X105/H105,"0")+IFERROR(X106/H106,"0")+IFERROR(X107/H107,"0")</f>
        <v>2.5925925925925926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4"/>
      <c r="P109" s="639" t="s">
        <v>85</v>
      </c>
      <c r="Q109" s="640"/>
      <c r="R109" s="640"/>
      <c r="S109" s="640"/>
      <c r="T109" s="640"/>
      <c r="U109" s="640"/>
      <c r="V109" s="641"/>
      <c r="W109" s="40" t="s">
        <v>68</v>
      </c>
      <c r="X109" s="41">
        <f>IFERROR(SUM(X104:X107),"0")</f>
        <v>28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hidden="1" customHeight="1" x14ac:dyDescent="0.25">
      <c r="A110" s="621" t="s">
        <v>132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25">
        <v>4680115881488</v>
      </c>
      <c r="E111" s="626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7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25">
        <v>4680115882775</v>
      </c>
      <c r="E112" s="626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25">
        <v>4680115880658</v>
      </c>
      <c r="E113" s="626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9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7"/>
      <c r="V113" s="37"/>
      <c r="W113" s="38" t="s">
        <v>68</v>
      </c>
      <c r="X113" s="56">
        <v>21</v>
      </c>
      <c r="Y113" s="53">
        <f>IFERROR(IF(X113="",0,CEILING((X113/$H113),1)*$H113),"")</f>
        <v>21.599999999999998</v>
      </c>
      <c r="Z113" s="39">
        <f>IFERROR(IF(Y113=0,"",ROUNDUP(Y113/H113,0)*0.00651),"")</f>
        <v>5.8590000000000003E-2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22.574999999999999</v>
      </c>
      <c r="BN113" s="75">
        <f>IFERROR(Y113*I113/H113,"0")</f>
        <v>23.22</v>
      </c>
      <c r="BO113" s="75">
        <f>IFERROR(1/J113*(X113/H113),"0")</f>
        <v>4.807692307692308E-2</v>
      </c>
      <c r="BP113" s="75">
        <f>IFERROR(1/J113*(Y113/H113),"0")</f>
        <v>4.9450549450549455E-2</v>
      </c>
    </row>
    <row r="114" spans="1:68" x14ac:dyDescent="0.2">
      <c r="A114" s="653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4"/>
      <c r="P114" s="639" t="s">
        <v>85</v>
      </c>
      <c r="Q114" s="640"/>
      <c r="R114" s="640"/>
      <c r="S114" s="640"/>
      <c r="T114" s="640"/>
      <c r="U114" s="640"/>
      <c r="V114" s="641"/>
      <c r="W114" s="40" t="s">
        <v>86</v>
      </c>
      <c r="X114" s="41">
        <f>IFERROR(X111/H111,"0")+IFERROR(X112/H112,"0")+IFERROR(X113/H113,"0")</f>
        <v>8.75</v>
      </c>
      <c r="Y114" s="41">
        <f>IFERROR(Y111/H111,"0")+IFERROR(Y112/H112,"0")+IFERROR(Y113/H113,"0")</f>
        <v>9</v>
      </c>
      <c r="Z114" s="41">
        <f>IFERROR(IF(Z111="",0,Z111),"0")+IFERROR(IF(Z112="",0,Z112),"0")+IFERROR(IF(Z113="",0,Z113),"0")</f>
        <v>5.8590000000000003E-2</v>
      </c>
      <c r="AA114" s="64"/>
      <c r="AB114" s="64"/>
      <c r="AC114" s="64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4"/>
      <c r="P115" s="639" t="s">
        <v>85</v>
      </c>
      <c r="Q115" s="640"/>
      <c r="R115" s="640"/>
      <c r="S115" s="640"/>
      <c r="T115" s="640"/>
      <c r="U115" s="640"/>
      <c r="V115" s="641"/>
      <c r="W115" s="40" t="s">
        <v>68</v>
      </c>
      <c r="X115" s="41">
        <f>IFERROR(SUM(X111:X113),"0")</f>
        <v>21</v>
      </c>
      <c r="Y115" s="41">
        <f>IFERROR(SUM(Y111:Y113),"0")</f>
        <v>21.599999999999998</v>
      </c>
      <c r="Z115" s="40"/>
      <c r="AA115" s="64"/>
      <c r="AB115" s="64"/>
      <c r="AC115" s="64"/>
    </row>
    <row r="116" spans="1:68" ht="14.25" hidden="1" customHeight="1" x14ac:dyDescent="0.25">
      <c r="A116" s="621" t="s">
        <v>63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25">
        <v>4607091385168</v>
      </c>
      <c r="E117" s="626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25">
        <v>4607091385168</v>
      </c>
      <c r="E118" s="626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8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25">
        <v>4607091385168</v>
      </c>
      <c r="E119" s="626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8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7"/>
      <c r="V119" s="37"/>
      <c r="W119" s="38" t="s">
        <v>68</v>
      </c>
      <c r="X119" s="56">
        <v>91</v>
      </c>
      <c r="Y119" s="53">
        <f t="shared" si="21"/>
        <v>92.4</v>
      </c>
      <c r="Z119" s="39">
        <f>IFERROR(IF(Y119=0,"",ROUNDUP(Y119/H119,0)*0.01898),"")</f>
        <v>0.20877999999999999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96.55749999999999</v>
      </c>
      <c r="BN119" s="75">
        <f t="shared" si="23"/>
        <v>98.043000000000006</v>
      </c>
      <c r="BO119" s="75">
        <f t="shared" si="24"/>
        <v>0.16927083333333331</v>
      </c>
      <c r="BP119" s="75">
        <f t="shared" si="25"/>
        <v>0.171875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25">
        <v>4607091383256</v>
      </c>
      <c r="E120" s="626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25">
        <v>4607091385748</v>
      </c>
      <c r="E121" s="626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25">
        <v>4680115884533</v>
      </c>
      <c r="E122" s="626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8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25">
        <v>4680115882645</v>
      </c>
      <c r="E123" s="626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6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3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4"/>
      <c r="P124" s="639" t="s">
        <v>85</v>
      </c>
      <c r="Q124" s="640"/>
      <c r="R124" s="640"/>
      <c r="S124" s="640"/>
      <c r="T124" s="640"/>
      <c r="U124" s="640"/>
      <c r="V124" s="641"/>
      <c r="W124" s="40" t="s">
        <v>86</v>
      </c>
      <c r="X124" s="41">
        <f>IFERROR(X117/H117,"0")+IFERROR(X118/H118,"0")+IFERROR(X119/H119,"0")+IFERROR(X120/H120,"0")+IFERROR(X121/H121,"0")+IFERROR(X122/H122,"0")+IFERROR(X123/H123,"0")</f>
        <v>10.833333333333332</v>
      </c>
      <c r="Y124" s="41">
        <f>IFERROR(Y117/H117,"0")+IFERROR(Y118/H118,"0")+IFERROR(Y119/H119,"0")+IFERROR(Y120/H120,"0")+IFERROR(Y121/H121,"0")+IFERROR(Y122/H122,"0")+IFERROR(Y123/H123,"0")</f>
        <v>11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0.20877999999999999</v>
      </c>
      <c r="AA124" s="64"/>
      <c r="AB124" s="64"/>
      <c r="AC124" s="64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4"/>
      <c r="P125" s="639" t="s">
        <v>85</v>
      </c>
      <c r="Q125" s="640"/>
      <c r="R125" s="640"/>
      <c r="S125" s="640"/>
      <c r="T125" s="640"/>
      <c r="U125" s="640"/>
      <c r="V125" s="641"/>
      <c r="W125" s="40" t="s">
        <v>68</v>
      </c>
      <c r="X125" s="41">
        <f>IFERROR(SUM(X117:X123),"0")</f>
        <v>91</v>
      </c>
      <c r="Y125" s="41">
        <f>IFERROR(SUM(Y117:Y123),"0")</f>
        <v>92.4</v>
      </c>
      <c r="Z125" s="40"/>
      <c r="AA125" s="64"/>
      <c r="AB125" s="64"/>
      <c r="AC125" s="64"/>
    </row>
    <row r="126" spans="1:68" ht="14.25" hidden="1" customHeight="1" x14ac:dyDescent="0.25">
      <c r="A126" s="621" t="s">
        <v>169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25">
        <v>4680115882652</v>
      </c>
      <c r="E127" s="626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6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25">
        <v>4680115880238</v>
      </c>
      <c r="E128" s="626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53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4"/>
      <c r="P129" s="639" t="s">
        <v>85</v>
      </c>
      <c r="Q129" s="640"/>
      <c r="R129" s="640"/>
      <c r="S129" s="640"/>
      <c r="T129" s="640"/>
      <c r="U129" s="640"/>
      <c r="V129" s="64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4"/>
      <c r="P130" s="639" t="s">
        <v>85</v>
      </c>
      <c r="Q130" s="640"/>
      <c r="R130" s="640"/>
      <c r="S130" s="640"/>
      <c r="T130" s="640"/>
      <c r="U130" s="640"/>
      <c r="V130" s="64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2"/>
      <c r="AB131" s="62"/>
      <c r="AC131" s="62"/>
    </row>
    <row r="132" spans="1:68" ht="14.25" hidden="1" customHeight="1" x14ac:dyDescent="0.25">
      <c r="A132" s="621" t="s">
        <v>95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25">
        <v>4680115882577</v>
      </c>
      <c r="E133" s="626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25">
        <v>4680115882577</v>
      </c>
      <c r="E134" s="626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6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53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4"/>
      <c r="P135" s="639" t="s">
        <v>85</v>
      </c>
      <c r="Q135" s="640"/>
      <c r="R135" s="640"/>
      <c r="S135" s="640"/>
      <c r="T135" s="640"/>
      <c r="U135" s="640"/>
      <c r="V135" s="64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4"/>
      <c r="P136" s="639" t="s">
        <v>85</v>
      </c>
      <c r="Q136" s="640"/>
      <c r="R136" s="640"/>
      <c r="S136" s="640"/>
      <c r="T136" s="640"/>
      <c r="U136" s="640"/>
      <c r="V136" s="64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21" t="s">
        <v>143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25">
        <v>4680115883444</v>
      </c>
      <c r="E138" s="626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25">
        <v>4680115883444</v>
      </c>
      <c r="E139" s="626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53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4"/>
      <c r="P140" s="639" t="s">
        <v>85</v>
      </c>
      <c r="Q140" s="640"/>
      <c r="R140" s="640"/>
      <c r="S140" s="640"/>
      <c r="T140" s="640"/>
      <c r="U140" s="640"/>
      <c r="V140" s="64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4"/>
      <c r="P141" s="639" t="s">
        <v>85</v>
      </c>
      <c r="Q141" s="640"/>
      <c r="R141" s="640"/>
      <c r="S141" s="640"/>
      <c r="T141" s="640"/>
      <c r="U141" s="640"/>
      <c r="V141" s="64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21" t="s">
        <v>63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25">
        <v>4680115882584</v>
      </c>
      <c r="E143" s="626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25">
        <v>4680115882584</v>
      </c>
      <c r="E144" s="626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53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4"/>
      <c r="P145" s="639" t="s">
        <v>85</v>
      </c>
      <c r="Q145" s="640"/>
      <c r="R145" s="640"/>
      <c r="S145" s="640"/>
      <c r="T145" s="640"/>
      <c r="U145" s="640"/>
      <c r="V145" s="64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4"/>
      <c r="P146" s="639" t="s">
        <v>85</v>
      </c>
      <c r="Q146" s="640"/>
      <c r="R146" s="640"/>
      <c r="S146" s="640"/>
      <c r="T146" s="640"/>
      <c r="U146" s="640"/>
      <c r="V146" s="64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2"/>
      <c r="AB147" s="62"/>
      <c r="AC147" s="62"/>
    </row>
    <row r="148" spans="1:68" ht="14.25" hidden="1" customHeight="1" x14ac:dyDescent="0.25">
      <c r="A148" s="621" t="s">
        <v>95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25">
        <v>4607091384604</v>
      </c>
      <c r="E149" s="626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53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4"/>
      <c r="P150" s="639" t="s">
        <v>85</v>
      </c>
      <c r="Q150" s="640"/>
      <c r="R150" s="640"/>
      <c r="S150" s="640"/>
      <c r="T150" s="640"/>
      <c r="U150" s="640"/>
      <c r="V150" s="64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4"/>
      <c r="P151" s="639" t="s">
        <v>85</v>
      </c>
      <c r="Q151" s="640"/>
      <c r="R151" s="640"/>
      <c r="S151" s="640"/>
      <c r="T151" s="640"/>
      <c r="U151" s="640"/>
      <c r="V151" s="64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1" t="s">
        <v>143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25">
        <v>4607091387667</v>
      </c>
      <c r="E153" s="626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25">
        <v>4607091387636</v>
      </c>
      <c r="E154" s="626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25">
        <v>4607091382426</v>
      </c>
      <c r="E155" s="626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53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4"/>
      <c r="P156" s="639" t="s">
        <v>85</v>
      </c>
      <c r="Q156" s="640"/>
      <c r="R156" s="640"/>
      <c r="S156" s="640"/>
      <c r="T156" s="640"/>
      <c r="U156" s="640"/>
      <c r="V156" s="64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4"/>
      <c r="P157" s="639" t="s">
        <v>85</v>
      </c>
      <c r="Q157" s="640"/>
      <c r="R157" s="640"/>
      <c r="S157" s="640"/>
      <c r="T157" s="640"/>
      <c r="U157" s="640"/>
      <c r="V157" s="64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97" t="s">
        <v>266</v>
      </c>
      <c r="B158" s="698"/>
      <c r="C158" s="698"/>
      <c r="D158" s="698"/>
      <c r="E158" s="698"/>
      <c r="F158" s="698"/>
      <c r="G158" s="698"/>
      <c r="H158" s="698"/>
      <c r="I158" s="698"/>
      <c r="J158" s="698"/>
      <c r="K158" s="698"/>
      <c r="L158" s="698"/>
      <c r="M158" s="698"/>
      <c r="N158" s="698"/>
      <c r="O158" s="698"/>
      <c r="P158" s="698"/>
      <c r="Q158" s="698"/>
      <c r="R158" s="698"/>
      <c r="S158" s="698"/>
      <c r="T158" s="698"/>
      <c r="U158" s="698"/>
      <c r="V158" s="698"/>
      <c r="W158" s="698"/>
      <c r="X158" s="698"/>
      <c r="Y158" s="698"/>
      <c r="Z158" s="698"/>
      <c r="AA158" s="52"/>
      <c r="AB158" s="52"/>
      <c r="AC158" s="52"/>
    </row>
    <row r="159" spans="1:68" ht="16.5" hidden="1" customHeight="1" x14ac:dyDescent="0.25">
      <c r="A159" s="630" t="s">
        <v>267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2"/>
      <c r="AB159" s="62"/>
      <c r="AC159" s="62"/>
    </row>
    <row r="160" spans="1:68" ht="14.25" hidden="1" customHeight="1" x14ac:dyDescent="0.25">
      <c r="A160" s="621" t="s">
        <v>132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25">
        <v>4680115886223</v>
      </c>
      <c r="E161" s="626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6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53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4"/>
      <c r="P162" s="639" t="s">
        <v>85</v>
      </c>
      <c r="Q162" s="640"/>
      <c r="R162" s="640"/>
      <c r="S162" s="640"/>
      <c r="T162" s="640"/>
      <c r="U162" s="640"/>
      <c r="V162" s="64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4"/>
      <c r="P163" s="639" t="s">
        <v>85</v>
      </c>
      <c r="Q163" s="640"/>
      <c r="R163" s="640"/>
      <c r="S163" s="640"/>
      <c r="T163" s="640"/>
      <c r="U163" s="640"/>
      <c r="V163" s="64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21" t="s">
        <v>143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25">
        <v>4680115880993</v>
      </c>
      <c r="E165" s="626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25">
        <v>4680115881761</v>
      </c>
      <c r="E166" s="626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25">
        <v>4680115881563</v>
      </c>
      <c r="E167" s="626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8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7"/>
      <c r="V167" s="37"/>
      <c r="W167" s="38" t="s">
        <v>68</v>
      </c>
      <c r="X167" s="56">
        <v>19</v>
      </c>
      <c r="Y167" s="53">
        <f t="shared" si="26"/>
        <v>21</v>
      </c>
      <c r="Z167" s="39">
        <f>IFERROR(IF(Y167=0,"",ROUNDUP(Y167/H167,0)*0.00902),"")</f>
        <v>4.5100000000000001E-2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19.95</v>
      </c>
      <c r="BN167" s="75">
        <f t="shared" si="28"/>
        <v>22.049999999999997</v>
      </c>
      <c r="BO167" s="75">
        <f t="shared" si="29"/>
        <v>3.4271284271284272E-2</v>
      </c>
      <c r="BP167" s="75">
        <f t="shared" si="30"/>
        <v>3.787878787878788E-2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25">
        <v>4680115880986</v>
      </c>
      <c r="E168" s="626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7"/>
      <c r="V168" s="37"/>
      <c r="W168" s="38" t="s">
        <v>68</v>
      </c>
      <c r="X168" s="56">
        <v>8</v>
      </c>
      <c r="Y168" s="53">
        <f t="shared" si="26"/>
        <v>8.4</v>
      </c>
      <c r="Z168" s="39">
        <f>IFERROR(IF(Y168=0,"",ROUNDUP(Y168/H168,0)*0.00502),"")</f>
        <v>2.0080000000000001E-2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8.4952380952380953</v>
      </c>
      <c r="BN168" s="75">
        <f t="shared" si="28"/>
        <v>8.92</v>
      </c>
      <c r="BO168" s="75">
        <f t="shared" si="29"/>
        <v>1.6280016280016282E-2</v>
      </c>
      <c r="BP168" s="75">
        <f t="shared" si="30"/>
        <v>1.7094017094017096E-2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25">
        <v>4680115881785</v>
      </c>
      <c r="E169" s="626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8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25">
        <v>4680115886537</v>
      </c>
      <c r="E170" s="626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25">
        <v>4680115881679</v>
      </c>
      <c r="E171" s="626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25">
        <v>4680115880191</v>
      </c>
      <c r="E172" s="626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25">
        <v>4680115883963</v>
      </c>
      <c r="E173" s="626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53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4"/>
      <c r="P174" s="639" t="s">
        <v>85</v>
      </c>
      <c r="Q174" s="640"/>
      <c r="R174" s="640"/>
      <c r="S174" s="640"/>
      <c r="T174" s="640"/>
      <c r="U174" s="640"/>
      <c r="V174" s="64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8.3333333333333321</v>
      </c>
      <c r="Y174" s="41">
        <f>IFERROR(Y165/H165,"0")+IFERROR(Y166/H166,"0")+IFERROR(Y167/H167,"0")+IFERROR(Y168/H168,"0")+IFERROR(Y169/H169,"0")+IFERROR(Y170/H170,"0")+IFERROR(Y171/H171,"0")+IFERROR(Y172/H172,"0")+IFERROR(Y173/H173,"0")</f>
        <v>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6.5180000000000002E-2</v>
      </c>
      <c r="AA174" s="64"/>
      <c r="AB174" s="64"/>
      <c r="AC174" s="64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4"/>
      <c r="P175" s="639" t="s">
        <v>85</v>
      </c>
      <c r="Q175" s="640"/>
      <c r="R175" s="640"/>
      <c r="S175" s="640"/>
      <c r="T175" s="640"/>
      <c r="U175" s="640"/>
      <c r="V175" s="641"/>
      <c r="W175" s="40" t="s">
        <v>68</v>
      </c>
      <c r="X175" s="41">
        <f>IFERROR(SUM(X165:X173),"0")</f>
        <v>27</v>
      </c>
      <c r="Y175" s="41">
        <f>IFERROR(SUM(Y165:Y173),"0")</f>
        <v>29.4</v>
      </c>
      <c r="Z175" s="40"/>
      <c r="AA175" s="64"/>
      <c r="AB175" s="64"/>
      <c r="AC175" s="64"/>
    </row>
    <row r="176" spans="1:68" ht="14.25" hidden="1" customHeight="1" x14ac:dyDescent="0.25">
      <c r="A176" s="621" t="s">
        <v>87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25">
        <v>4680115886780</v>
      </c>
      <c r="E177" s="626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7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25">
        <v>4680115886742</v>
      </c>
      <c r="E178" s="626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713" t="s">
        <v>301</v>
      </c>
      <c r="Q178" s="628"/>
      <c r="R178" s="628"/>
      <c r="S178" s="628"/>
      <c r="T178" s="629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25">
        <v>4680115886766</v>
      </c>
      <c r="E179" s="626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05" t="s">
        <v>305</v>
      </c>
      <c r="Q179" s="628"/>
      <c r="R179" s="628"/>
      <c r="S179" s="628"/>
      <c r="T179" s="629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53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4"/>
      <c r="P180" s="639" t="s">
        <v>85</v>
      </c>
      <c r="Q180" s="640"/>
      <c r="R180" s="640"/>
      <c r="S180" s="640"/>
      <c r="T180" s="640"/>
      <c r="U180" s="640"/>
      <c r="V180" s="64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4"/>
      <c r="P181" s="639" t="s">
        <v>85</v>
      </c>
      <c r="Q181" s="640"/>
      <c r="R181" s="640"/>
      <c r="S181" s="640"/>
      <c r="T181" s="640"/>
      <c r="U181" s="640"/>
      <c r="V181" s="64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21" t="s">
        <v>306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25">
        <v>4680115886797</v>
      </c>
      <c r="E183" s="626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699" t="s">
        <v>309</v>
      </c>
      <c r="Q183" s="628"/>
      <c r="R183" s="628"/>
      <c r="S183" s="628"/>
      <c r="T183" s="629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53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4"/>
      <c r="P184" s="639" t="s">
        <v>85</v>
      </c>
      <c r="Q184" s="640"/>
      <c r="R184" s="640"/>
      <c r="S184" s="640"/>
      <c r="T184" s="640"/>
      <c r="U184" s="640"/>
      <c r="V184" s="64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4"/>
      <c r="P185" s="639" t="s">
        <v>85</v>
      </c>
      <c r="Q185" s="640"/>
      <c r="R185" s="640"/>
      <c r="S185" s="640"/>
      <c r="T185" s="640"/>
      <c r="U185" s="640"/>
      <c r="V185" s="64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2"/>
      <c r="AB186" s="62"/>
      <c r="AC186" s="62"/>
    </row>
    <row r="187" spans="1:68" ht="14.25" hidden="1" customHeight="1" x14ac:dyDescent="0.25">
      <c r="A187" s="621" t="s">
        <v>95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25">
        <v>4680115881402</v>
      </c>
      <c r="E188" s="626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25">
        <v>4680115881396</v>
      </c>
      <c r="E189" s="626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9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53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4"/>
      <c r="P190" s="639" t="s">
        <v>85</v>
      </c>
      <c r="Q190" s="640"/>
      <c r="R190" s="640"/>
      <c r="S190" s="640"/>
      <c r="T190" s="640"/>
      <c r="U190" s="640"/>
      <c r="V190" s="64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4"/>
      <c r="P191" s="639" t="s">
        <v>85</v>
      </c>
      <c r="Q191" s="640"/>
      <c r="R191" s="640"/>
      <c r="S191" s="640"/>
      <c r="T191" s="640"/>
      <c r="U191" s="640"/>
      <c r="V191" s="64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21" t="s">
        <v>132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25">
        <v>4680115882935</v>
      </c>
      <c r="E193" s="626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25">
        <v>4680115880764</v>
      </c>
      <c r="E194" s="626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53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4"/>
      <c r="P195" s="639" t="s">
        <v>85</v>
      </c>
      <c r="Q195" s="640"/>
      <c r="R195" s="640"/>
      <c r="S195" s="640"/>
      <c r="T195" s="640"/>
      <c r="U195" s="640"/>
      <c r="V195" s="64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4"/>
      <c r="P196" s="639" t="s">
        <v>85</v>
      </c>
      <c r="Q196" s="640"/>
      <c r="R196" s="640"/>
      <c r="S196" s="640"/>
      <c r="T196" s="640"/>
      <c r="U196" s="640"/>
      <c r="V196" s="64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21" t="s">
        <v>143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25">
        <v>4680115882683</v>
      </c>
      <c r="E198" s="626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6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25">
        <v>4680115882690</v>
      </c>
      <c r="E199" s="6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7"/>
      <c r="V199" s="37"/>
      <c r="W199" s="38" t="s">
        <v>68</v>
      </c>
      <c r="X199" s="56">
        <v>46</v>
      </c>
      <c r="Y199" s="53">
        <f t="shared" si="31"/>
        <v>48.6</v>
      </c>
      <c r="Z199" s="39">
        <f>IFERROR(IF(Y199=0,"",ROUNDUP(Y199/H199,0)*0.00902),"")</f>
        <v>8.1180000000000002E-2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47.788888888888884</v>
      </c>
      <c r="BN199" s="75">
        <f t="shared" si="33"/>
        <v>50.49</v>
      </c>
      <c r="BO199" s="75">
        <f t="shared" si="34"/>
        <v>6.4534231200897865E-2</v>
      </c>
      <c r="BP199" s="75">
        <f t="shared" si="35"/>
        <v>6.8181818181818177E-2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25">
        <v>4680115882669</v>
      </c>
      <c r="E200" s="6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25">
        <v>4680115882676</v>
      </c>
      <c r="E201" s="6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7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25">
        <v>4680115884014</v>
      </c>
      <c r="E202" s="626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6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25">
        <v>4680115884007</v>
      </c>
      <c r="E203" s="626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25">
        <v>4680115884038</v>
      </c>
      <c r="E204" s="6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25">
        <v>4680115884021</v>
      </c>
      <c r="E205" s="6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53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4"/>
      <c r="P206" s="639" t="s">
        <v>85</v>
      </c>
      <c r="Q206" s="640"/>
      <c r="R206" s="640"/>
      <c r="S206" s="640"/>
      <c r="T206" s="640"/>
      <c r="U206" s="640"/>
      <c r="V206" s="64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8.5185185185185173</v>
      </c>
      <c r="Y206" s="41">
        <f>IFERROR(Y198/H198,"0")+IFERROR(Y199/H199,"0")+IFERROR(Y200/H200,"0")+IFERROR(Y201/H201,"0")+IFERROR(Y202/H202,"0")+IFERROR(Y203/H203,"0")+IFERROR(Y204/H204,"0")+IFERROR(Y205/H205,"0")</f>
        <v>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8.1180000000000002E-2</v>
      </c>
      <c r="AA206" s="64"/>
      <c r="AB206" s="64"/>
      <c r="AC206" s="64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4"/>
      <c r="P207" s="639" t="s">
        <v>85</v>
      </c>
      <c r="Q207" s="640"/>
      <c r="R207" s="640"/>
      <c r="S207" s="640"/>
      <c r="T207" s="640"/>
      <c r="U207" s="640"/>
      <c r="V207" s="641"/>
      <c r="W207" s="40" t="s">
        <v>68</v>
      </c>
      <c r="X207" s="41">
        <f>IFERROR(SUM(X198:X205),"0")</f>
        <v>46</v>
      </c>
      <c r="Y207" s="41">
        <f>IFERROR(SUM(Y198:Y205),"0")</f>
        <v>48.6</v>
      </c>
      <c r="Z207" s="40"/>
      <c r="AA207" s="64"/>
      <c r="AB207" s="64"/>
      <c r="AC207" s="64"/>
    </row>
    <row r="208" spans="1:68" ht="14.25" hidden="1" customHeight="1" x14ac:dyDescent="0.25">
      <c r="A208" s="621" t="s">
        <v>63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25">
        <v>4680115881594</v>
      </c>
      <c r="E209" s="626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25">
        <v>4680115881617</v>
      </c>
      <c r="E210" s="626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25">
        <v>4680115880573</v>
      </c>
      <c r="E211" s="626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25">
        <v>4680115882195</v>
      </c>
      <c r="E212" s="626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7"/>
      <c r="V212" s="37"/>
      <c r="W212" s="38" t="s">
        <v>68</v>
      </c>
      <c r="X212" s="56">
        <v>108</v>
      </c>
      <c r="Y212" s="53">
        <f t="shared" si="36"/>
        <v>108</v>
      </c>
      <c r="Z212" s="39">
        <f t="shared" ref="Z212:Z217" si="41">IFERROR(IF(Y212=0,"",ROUNDUP(Y212/H212,0)*0.00651),"")</f>
        <v>0.29294999999999999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120.15</v>
      </c>
      <c r="BN212" s="75">
        <f t="shared" si="38"/>
        <v>120.15</v>
      </c>
      <c r="BO212" s="75">
        <f t="shared" si="39"/>
        <v>0.24725274725274726</v>
      </c>
      <c r="BP212" s="75">
        <f t="shared" si="40"/>
        <v>0.24725274725274726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25">
        <v>4680115882607</v>
      </c>
      <c r="E213" s="626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25">
        <v>4680115880092</v>
      </c>
      <c r="E214" s="626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7"/>
      <c r="V214" s="37"/>
      <c r="W214" s="38" t="s">
        <v>68</v>
      </c>
      <c r="X214" s="56">
        <v>46</v>
      </c>
      <c r="Y214" s="53">
        <f t="shared" si="36"/>
        <v>48</v>
      </c>
      <c r="Z214" s="39">
        <f t="shared" si="41"/>
        <v>0.13020000000000001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50.830000000000005</v>
      </c>
      <c r="BN214" s="75">
        <f t="shared" si="38"/>
        <v>53.040000000000006</v>
      </c>
      <c r="BO214" s="75">
        <f t="shared" si="39"/>
        <v>0.10531135531135533</v>
      </c>
      <c r="BP214" s="75">
        <f t="shared" si="40"/>
        <v>0.1098901098901099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25">
        <v>4680115880221</v>
      </c>
      <c r="E215" s="626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7"/>
      <c r="V215" s="37"/>
      <c r="W215" s="38" t="s">
        <v>68</v>
      </c>
      <c r="X215" s="56">
        <v>81</v>
      </c>
      <c r="Y215" s="53">
        <f t="shared" si="36"/>
        <v>81.599999999999994</v>
      </c>
      <c r="Z215" s="39">
        <f t="shared" si="41"/>
        <v>0.22134000000000001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89.50500000000001</v>
      </c>
      <c r="BN215" s="75">
        <f t="shared" si="38"/>
        <v>90.168000000000006</v>
      </c>
      <c r="BO215" s="75">
        <f t="shared" si="39"/>
        <v>0.18543956043956045</v>
      </c>
      <c r="BP215" s="75">
        <f t="shared" si="40"/>
        <v>0.18681318681318682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4301051945</v>
      </c>
      <c r="D216" s="625">
        <v>4680115880504</v>
      </c>
      <c r="E216" s="6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25">
        <v>4680115882164</v>
      </c>
      <c r="E217" s="626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7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7"/>
      <c r="V217" s="37"/>
      <c r="W217" s="38" t="s">
        <v>68</v>
      </c>
      <c r="X217" s="56">
        <v>67</v>
      </c>
      <c r="Y217" s="53">
        <f t="shared" si="36"/>
        <v>67.2</v>
      </c>
      <c r="Z217" s="39">
        <f t="shared" si="41"/>
        <v>0.18228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74.202500000000001</v>
      </c>
      <c r="BN217" s="75">
        <f t="shared" si="38"/>
        <v>74.424000000000007</v>
      </c>
      <c r="BO217" s="75">
        <f t="shared" si="39"/>
        <v>0.1533882783882784</v>
      </c>
      <c r="BP217" s="75">
        <f t="shared" si="40"/>
        <v>0.15384615384615388</v>
      </c>
    </row>
    <row r="218" spans="1:68" x14ac:dyDescent="0.2">
      <c r="A218" s="653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4"/>
      <c r="P218" s="639" t="s">
        <v>85</v>
      </c>
      <c r="Q218" s="640"/>
      <c r="R218" s="640"/>
      <c r="S218" s="640"/>
      <c r="T218" s="640"/>
      <c r="U218" s="640"/>
      <c r="V218" s="64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125.83333333333334</v>
      </c>
      <c r="Y218" s="41">
        <f>IFERROR(Y209/H209,"0")+IFERROR(Y210/H210,"0")+IFERROR(Y211/H211,"0")+IFERROR(Y212/H212,"0")+IFERROR(Y213/H213,"0")+IFERROR(Y214/H214,"0")+IFERROR(Y215/H215,"0")+IFERROR(Y216/H216,"0")+IFERROR(Y217/H217,"0")</f>
        <v>127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0.82677</v>
      </c>
      <c r="AA218" s="64"/>
      <c r="AB218" s="64"/>
      <c r="AC218" s="64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4"/>
      <c r="P219" s="639" t="s">
        <v>85</v>
      </c>
      <c r="Q219" s="640"/>
      <c r="R219" s="640"/>
      <c r="S219" s="640"/>
      <c r="T219" s="640"/>
      <c r="U219" s="640"/>
      <c r="V219" s="641"/>
      <c r="W219" s="40" t="s">
        <v>68</v>
      </c>
      <c r="X219" s="41">
        <f>IFERROR(SUM(X209:X217),"0")</f>
        <v>302</v>
      </c>
      <c r="Y219" s="41">
        <f>IFERROR(SUM(Y209:Y217),"0")</f>
        <v>304.8</v>
      </c>
      <c r="Z219" s="40"/>
      <c r="AA219" s="64"/>
      <c r="AB219" s="64"/>
      <c r="AC219" s="64"/>
    </row>
    <row r="220" spans="1:68" ht="14.25" hidden="1" customHeight="1" x14ac:dyDescent="0.25">
      <c r="A220" s="621" t="s">
        <v>169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25">
        <v>4680115880818</v>
      </c>
      <c r="E221" s="62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7"/>
      <c r="V221" s="37"/>
      <c r="W221" s="38" t="s">
        <v>68</v>
      </c>
      <c r="X221" s="56">
        <v>24</v>
      </c>
      <c r="Y221" s="53">
        <f>IFERROR(IF(X221="",0,CEILING((X221/$H221),1)*$H221),"")</f>
        <v>24</v>
      </c>
      <c r="Z221" s="39">
        <f>IFERROR(IF(Y221=0,"",ROUNDUP(Y221/H221,0)*0.00651),"")</f>
        <v>6.5100000000000005E-2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26.520000000000003</v>
      </c>
      <c r="BN221" s="75">
        <f>IFERROR(Y221*I221/H221,"0")</f>
        <v>26.520000000000003</v>
      </c>
      <c r="BO221" s="75">
        <f>IFERROR(1/J221*(X221/H221),"0")</f>
        <v>5.4945054945054951E-2</v>
      </c>
      <c r="BP221" s="75">
        <f>IFERROR(1/J221*(Y221/H221),"0")</f>
        <v>5.4945054945054951E-2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25">
        <v>4680115880801</v>
      </c>
      <c r="E222" s="626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7"/>
      <c r="V222" s="37"/>
      <c r="W222" s="38" t="s">
        <v>68</v>
      </c>
      <c r="X222" s="56">
        <v>19</v>
      </c>
      <c r="Y222" s="53">
        <f>IFERROR(IF(X222="",0,CEILING((X222/$H222),1)*$H222),"")</f>
        <v>19.2</v>
      </c>
      <c r="Z222" s="39">
        <f>IFERROR(IF(Y222=0,"",ROUNDUP(Y222/H222,0)*0.00651),"")</f>
        <v>5.2080000000000001E-2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20.995000000000005</v>
      </c>
      <c r="BN222" s="75">
        <f>IFERROR(Y222*I222/H222,"0")</f>
        <v>21.216000000000001</v>
      </c>
      <c r="BO222" s="75">
        <f>IFERROR(1/J222*(X222/H222),"0")</f>
        <v>4.3498168498168503E-2</v>
      </c>
      <c r="BP222" s="75">
        <f>IFERROR(1/J222*(Y222/H222),"0")</f>
        <v>4.3956043956043959E-2</v>
      </c>
    </row>
    <row r="223" spans="1:68" x14ac:dyDescent="0.2">
      <c r="A223" s="653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4"/>
      <c r="P223" s="639" t="s">
        <v>85</v>
      </c>
      <c r="Q223" s="640"/>
      <c r="R223" s="640"/>
      <c r="S223" s="640"/>
      <c r="T223" s="640"/>
      <c r="U223" s="640"/>
      <c r="V223" s="641"/>
      <c r="W223" s="40" t="s">
        <v>86</v>
      </c>
      <c r="X223" s="41">
        <f>IFERROR(X221/H221,"0")+IFERROR(X222/H222,"0")</f>
        <v>17.916666666666668</v>
      </c>
      <c r="Y223" s="41">
        <f>IFERROR(Y221/H221,"0")+IFERROR(Y222/H222,"0")</f>
        <v>18</v>
      </c>
      <c r="Z223" s="41">
        <f>IFERROR(IF(Z221="",0,Z221),"0")+IFERROR(IF(Z222="",0,Z222),"0")</f>
        <v>0.11718000000000001</v>
      </c>
      <c r="AA223" s="64"/>
      <c r="AB223" s="64"/>
      <c r="AC223" s="64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4"/>
      <c r="P224" s="639" t="s">
        <v>85</v>
      </c>
      <c r="Q224" s="640"/>
      <c r="R224" s="640"/>
      <c r="S224" s="640"/>
      <c r="T224" s="640"/>
      <c r="U224" s="640"/>
      <c r="V224" s="641"/>
      <c r="W224" s="40" t="s">
        <v>68</v>
      </c>
      <c r="X224" s="41">
        <f>IFERROR(SUM(X221:X222),"0")</f>
        <v>43</v>
      </c>
      <c r="Y224" s="41">
        <f>IFERROR(SUM(Y221:Y222),"0")</f>
        <v>43.2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2"/>
      <c r="AB225" s="62"/>
      <c r="AC225" s="62"/>
    </row>
    <row r="226" spans="1:68" ht="14.25" hidden="1" customHeight="1" x14ac:dyDescent="0.25">
      <c r="A226" s="621" t="s">
        <v>95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25">
        <v>4680115884137</v>
      </c>
      <c r="E227" s="626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7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25">
        <v>4680115884137</v>
      </c>
      <c r="E228" s="626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7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25">
        <v>4680115884236</v>
      </c>
      <c r="E229" s="626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25">
        <v>4680115884175</v>
      </c>
      <c r="E230" s="626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25">
        <v>4680115884175</v>
      </c>
      <c r="E231" s="626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25">
        <v>4680115884144</v>
      </c>
      <c r="E232" s="626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7"/>
      <c r="V232" s="37"/>
      <c r="W232" s="38" t="s">
        <v>68</v>
      </c>
      <c r="X232" s="56">
        <v>3</v>
      </c>
      <c r="Y232" s="53">
        <f t="shared" si="42"/>
        <v>4</v>
      </c>
      <c r="Z232" s="39">
        <f>IFERROR(IF(Y232=0,"",ROUNDUP(Y232/H232,0)*0.00902),"")</f>
        <v>9.0200000000000002E-3</v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3.1574999999999998</v>
      </c>
      <c r="BN232" s="75">
        <f t="shared" si="44"/>
        <v>4.21</v>
      </c>
      <c r="BO232" s="75">
        <f t="shared" si="45"/>
        <v>5.681818181818182E-3</v>
      </c>
      <c r="BP232" s="75">
        <f t="shared" si="46"/>
        <v>7.575757575757576E-3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25">
        <v>4680115884182</v>
      </c>
      <c r="E233" s="626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25">
        <v>4680115884205</v>
      </c>
      <c r="E234" s="626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53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4"/>
      <c r="P235" s="639" t="s">
        <v>85</v>
      </c>
      <c r="Q235" s="640"/>
      <c r="R235" s="640"/>
      <c r="S235" s="640"/>
      <c r="T235" s="640"/>
      <c r="U235" s="640"/>
      <c r="V235" s="64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0.75</v>
      </c>
      <c r="Y235" s="41">
        <f>IFERROR(Y227/H227,"0")+IFERROR(Y228/H228,"0")+IFERROR(Y229/H229,"0")+IFERROR(Y230/H230,"0")+IFERROR(Y231/H231,"0")+IFERROR(Y232/H232,"0")+IFERROR(Y233/H233,"0")+IFERROR(Y234/H234,"0")</f>
        <v>1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9.0200000000000002E-3</v>
      </c>
      <c r="AA235" s="64"/>
      <c r="AB235" s="64"/>
      <c r="AC235" s="64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4"/>
      <c r="P236" s="639" t="s">
        <v>85</v>
      </c>
      <c r="Q236" s="640"/>
      <c r="R236" s="640"/>
      <c r="S236" s="640"/>
      <c r="T236" s="640"/>
      <c r="U236" s="640"/>
      <c r="V236" s="641"/>
      <c r="W236" s="40" t="s">
        <v>68</v>
      </c>
      <c r="X236" s="41">
        <f>IFERROR(SUM(X227:X234),"0")</f>
        <v>3</v>
      </c>
      <c r="Y236" s="41">
        <f>IFERROR(SUM(Y227:Y234),"0")</f>
        <v>4</v>
      </c>
      <c r="Z236" s="40"/>
      <c r="AA236" s="64"/>
      <c r="AB236" s="64"/>
      <c r="AC236" s="64"/>
    </row>
    <row r="237" spans="1:68" ht="14.25" hidden="1" customHeight="1" x14ac:dyDescent="0.25">
      <c r="A237" s="621" t="s">
        <v>132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25">
        <v>4680115885981</v>
      </c>
      <c r="E238" s="626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25">
        <v>4680115885721</v>
      </c>
      <c r="E239" s="626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53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4"/>
      <c r="P240" s="639" t="s">
        <v>85</v>
      </c>
      <c r="Q240" s="640"/>
      <c r="R240" s="640"/>
      <c r="S240" s="640"/>
      <c r="T240" s="640"/>
      <c r="U240" s="640"/>
      <c r="V240" s="64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4"/>
      <c r="P241" s="639" t="s">
        <v>85</v>
      </c>
      <c r="Q241" s="640"/>
      <c r="R241" s="640"/>
      <c r="S241" s="640"/>
      <c r="T241" s="640"/>
      <c r="U241" s="640"/>
      <c r="V241" s="64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21" t="s">
        <v>395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25">
        <v>4680115886803</v>
      </c>
      <c r="E243" s="626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65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53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4"/>
      <c r="P244" s="639" t="s">
        <v>85</v>
      </c>
      <c r="Q244" s="640"/>
      <c r="R244" s="640"/>
      <c r="S244" s="640"/>
      <c r="T244" s="640"/>
      <c r="U244" s="640"/>
      <c r="V244" s="64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4"/>
      <c r="P245" s="639" t="s">
        <v>85</v>
      </c>
      <c r="Q245" s="640"/>
      <c r="R245" s="640"/>
      <c r="S245" s="640"/>
      <c r="T245" s="640"/>
      <c r="U245" s="640"/>
      <c r="V245" s="64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21" t="s">
        <v>399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25">
        <v>4680115886704</v>
      </c>
      <c r="E247" s="626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712" t="s">
        <v>402</v>
      </c>
      <c r="Q247" s="628"/>
      <c r="R247" s="628"/>
      <c r="S247" s="628"/>
      <c r="T247" s="629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25">
        <v>4680115886681</v>
      </c>
      <c r="E248" s="626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25">
        <v>4680115886735</v>
      </c>
      <c r="E249" s="626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962" t="s">
        <v>408</v>
      </c>
      <c r="Q249" s="628"/>
      <c r="R249" s="628"/>
      <c r="S249" s="628"/>
      <c r="T249" s="629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25">
        <v>4680115886728</v>
      </c>
      <c r="E250" s="626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888" t="s">
        <v>411</v>
      </c>
      <c r="Q250" s="628"/>
      <c r="R250" s="628"/>
      <c r="S250" s="628"/>
      <c r="T250" s="629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25">
        <v>4680115886711</v>
      </c>
      <c r="E251" s="626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768" t="s">
        <v>414</v>
      </c>
      <c r="Q251" s="628"/>
      <c r="R251" s="628"/>
      <c r="S251" s="628"/>
      <c r="T251" s="629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53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4"/>
      <c r="P252" s="639" t="s">
        <v>85</v>
      </c>
      <c r="Q252" s="640"/>
      <c r="R252" s="640"/>
      <c r="S252" s="640"/>
      <c r="T252" s="640"/>
      <c r="U252" s="640"/>
      <c r="V252" s="64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4"/>
      <c r="P253" s="639" t="s">
        <v>85</v>
      </c>
      <c r="Q253" s="640"/>
      <c r="R253" s="640"/>
      <c r="S253" s="640"/>
      <c r="T253" s="640"/>
      <c r="U253" s="640"/>
      <c r="V253" s="64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2"/>
      <c r="AB254" s="62"/>
      <c r="AC254" s="62"/>
    </row>
    <row r="255" spans="1:68" ht="14.25" hidden="1" customHeight="1" x14ac:dyDescent="0.25">
      <c r="A255" s="621" t="s">
        <v>95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25">
        <v>4680115885837</v>
      </c>
      <c r="E256" s="626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25">
        <v>4680115885806</v>
      </c>
      <c r="E257" s="626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7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25">
        <v>4680115885806</v>
      </c>
      <c r="E258" s="626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25">
        <v>4680115885851</v>
      </c>
      <c r="E259" s="626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25">
        <v>4680115885844</v>
      </c>
      <c r="E260" s="626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25">
        <v>4680115885820</v>
      </c>
      <c r="E261" s="62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53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4"/>
      <c r="P262" s="639" t="s">
        <v>85</v>
      </c>
      <c r="Q262" s="640"/>
      <c r="R262" s="640"/>
      <c r="S262" s="640"/>
      <c r="T262" s="640"/>
      <c r="U262" s="640"/>
      <c r="V262" s="64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4"/>
      <c r="P263" s="639" t="s">
        <v>85</v>
      </c>
      <c r="Q263" s="640"/>
      <c r="R263" s="640"/>
      <c r="S263" s="640"/>
      <c r="T263" s="640"/>
      <c r="U263" s="640"/>
      <c r="V263" s="64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2"/>
      <c r="AB264" s="62"/>
      <c r="AC264" s="62"/>
    </row>
    <row r="265" spans="1:68" ht="14.25" hidden="1" customHeight="1" x14ac:dyDescent="0.25">
      <c r="A265" s="621" t="s">
        <v>95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25">
        <v>4607091383423</v>
      </c>
      <c r="E266" s="626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9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25">
        <v>4680115885691</v>
      </c>
      <c r="E267" s="6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25">
        <v>4680115885660</v>
      </c>
      <c r="E268" s="62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25">
        <v>4680115886773</v>
      </c>
      <c r="E269" s="626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719" t="s">
        <v>444</v>
      </c>
      <c r="Q269" s="628"/>
      <c r="R269" s="628"/>
      <c r="S269" s="628"/>
      <c r="T269" s="629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53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4"/>
      <c r="P270" s="639" t="s">
        <v>85</v>
      </c>
      <c r="Q270" s="640"/>
      <c r="R270" s="640"/>
      <c r="S270" s="640"/>
      <c r="T270" s="640"/>
      <c r="U270" s="640"/>
      <c r="V270" s="64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4"/>
      <c r="P271" s="639" t="s">
        <v>85</v>
      </c>
      <c r="Q271" s="640"/>
      <c r="R271" s="640"/>
      <c r="S271" s="640"/>
      <c r="T271" s="640"/>
      <c r="U271" s="640"/>
      <c r="V271" s="64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2"/>
      <c r="AB272" s="62"/>
      <c r="AC272" s="62"/>
    </row>
    <row r="273" spans="1:68" ht="14.25" hidden="1" customHeight="1" x14ac:dyDescent="0.25">
      <c r="A273" s="621" t="s">
        <v>63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25">
        <v>4680115886186</v>
      </c>
      <c r="E274" s="626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7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25">
        <v>4680115881228</v>
      </c>
      <c r="E275" s="626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7"/>
      <c r="V275" s="37"/>
      <c r="W275" s="38" t="s">
        <v>68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64.09</v>
      </c>
      <c r="BN275" s="75">
        <f>IFERROR(Y275*I275/H275,"0")</f>
        <v>66.300000000000011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25">
        <v>4680115881211</v>
      </c>
      <c r="E276" s="626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7"/>
      <c r="V276" s="37"/>
      <c r="W276" s="38" t="s">
        <v>68</v>
      </c>
      <c r="X276" s="56">
        <v>76</v>
      </c>
      <c r="Y276" s="53">
        <f>IFERROR(IF(X276="",0,CEILING((X276/$H276),1)*$H276),"")</f>
        <v>76.8</v>
      </c>
      <c r="Z276" s="39">
        <f>IFERROR(IF(Y276=0,"",ROUNDUP(Y276/H276,0)*0.00651),"")</f>
        <v>0.20832000000000001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81.7</v>
      </c>
      <c r="BN276" s="75">
        <f>IFERROR(Y276*I276/H276,"0")</f>
        <v>82.56</v>
      </c>
      <c r="BO276" s="75">
        <f>IFERROR(1/J276*(X276/H276),"0")</f>
        <v>0.17399267399267401</v>
      </c>
      <c r="BP276" s="75">
        <f>IFERROR(1/J276*(Y276/H276),"0")</f>
        <v>0.17582417582417584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25">
        <v>4680115881020</v>
      </c>
      <c r="E277" s="626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8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53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4"/>
      <c r="P278" s="639" t="s">
        <v>85</v>
      </c>
      <c r="Q278" s="640"/>
      <c r="R278" s="640"/>
      <c r="S278" s="640"/>
      <c r="T278" s="640"/>
      <c r="U278" s="640"/>
      <c r="V278" s="641"/>
      <c r="W278" s="40" t="s">
        <v>86</v>
      </c>
      <c r="X278" s="41">
        <f>IFERROR(X274/H274,"0")+IFERROR(X275/H275,"0")+IFERROR(X276/H276,"0")+IFERROR(X277/H277,"0")</f>
        <v>55.833333333333336</v>
      </c>
      <c r="Y278" s="41">
        <f>IFERROR(Y274/H274,"0")+IFERROR(Y275/H275,"0")+IFERROR(Y276/H276,"0")+IFERROR(Y277/H277,"0")</f>
        <v>57</v>
      </c>
      <c r="Z278" s="41">
        <f>IFERROR(IF(Z274="",0,Z274),"0")+IFERROR(IF(Z275="",0,Z275),"0")+IFERROR(IF(Z276="",0,Z276),"0")+IFERROR(IF(Z277="",0,Z277),"0")</f>
        <v>0.37107000000000001</v>
      </c>
      <c r="AA278" s="64"/>
      <c r="AB278" s="64"/>
      <c r="AC278" s="64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4"/>
      <c r="P279" s="639" t="s">
        <v>85</v>
      </c>
      <c r="Q279" s="640"/>
      <c r="R279" s="640"/>
      <c r="S279" s="640"/>
      <c r="T279" s="640"/>
      <c r="U279" s="640"/>
      <c r="V279" s="641"/>
      <c r="W279" s="40" t="s">
        <v>68</v>
      </c>
      <c r="X279" s="41">
        <f>IFERROR(SUM(X274:X277),"0")</f>
        <v>134</v>
      </c>
      <c r="Y279" s="41">
        <f>IFERROR(SUM(Y274:Y277),"0")</f>
        <v>136.80000000000001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2"/>
      <c r="AB280" s="62"/>
      <c r="AC280" s="62"/>
    </row>
    <row r="281" spans="1:68" ht="14.25" hidden="1" customHeight="1" x14ac:dyDescent="0.25">
      <c r="A281" s="621" t="s">
        <v>143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25">
        <v>4680115880344</v>
      </c>
      <c r="E282" s="626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7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53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4"/>
      <c r="P283" s="639" t="s">
        <v>85</v>
      </c>
      <c r="Q283" s="640"/>
      <c r="R283" s="640"/>
      <c r="S283" s="640"/>
      <c r="T283" s="640"/>
      <c r="U283" s="640"/>
      <c r="V283" s="64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4"/>
      <c r="P284" s="639" t="s">
        <v>85</v>
      </c>
      <c r="Q284" s="640"/>
      <c r="R284" s="640"/>
      <c r="S284" s="640"/>
      <c r="T284" s="640"/>
      <c r="U284" s="640"/>
      <c r="V284" s="64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21" t="s">
        <v>63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25">
        <v>4680115884618</v>
      </c>
      <c r="E286" s="626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53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4"/>
      <c r="P287" s="639" t="s">
        <v>85</v>
      </c>
      <c r="Q287" s="640"/>
      <c r="R287" s="640"/>
      <c r="S287" s="640"/>
      <c r="T287" s="640"/>
      <c r="U287" s="640"/>
      <c r="V287" s="64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4"/>
      <c r="P288" s="639" t="s">
        <v>85</v>
      </c>
      <c r="Q288" s="640"/>
      <c r="R288" s="640"/>
      <c r="S288" s="640"/>
      <c r="T288" s="640"/>
      <c r="U288" s="640"/>
      <c r="V288" s="64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2"/>
      <c r="AB289" s="62"/>
      <c r="AC289" s="62"/>
    </row>
    <row r="290" spans="1:68" ht="14.25" hidden="1" customHeight="1" x14ac:dyDescent="0.25">
      <c r="A290" s="621" t="s">
        <v>63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25">
        <v>4680115880511</v>
      </c>
      <c r="E291" s="626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7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53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4"/>
      <c r="P292" s="639" t="s">
        <v>85</v>
      </c>
      <c r="Q292" s="640"/>
      <c r="R292" s="640"/>
      <c r="S292" s="640"/>
      <c r="T292" s="640"/>
      <c r="U292" s="640"/>
      <c r="V292" s="64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4"/>
      <c r="P293" s="639" t="s">
        <v>85</v>
      </c>
      <c r="Q293" s="640"/>
      <c r="R293" s="640"/>
      <c r="S293" s="640"/>
      <c r="T293" s="640"/>
      <c r="U293" s="640"/>
      <c r="V293" s="64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2"/>
      <c r="AB294" s="62"/>
      <c r="AC294" s="62"/>
    </row>
    <row r="295" spans="1:68" ht="14.25" hidden="1" customHeight="1" x14ac:dyDescent="0.25">
      <c r="A295" s="621" t="s">
        <v>143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25">
        <v>4607091389845</v>
      </c>
      <c r="E296" s="626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25">
        <v>4680115882881</v>
      </c>
      <c r="E297" s="626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7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53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4"/>
      <c r="P298" s="639" t="s">
        <v>85</v>
      </c>
      <c r="Q298" s="640"/>
      <c r="R298" s="640"/>
      <c r="S298" s="640"/>
      <c r="T298" s="640"/>
      <c r="U298" s="640"/>
      <c r="V298" s="64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4"/>
      <c r="P299" s="639" t="s">
        <v>85</v>
      </c>
      <c r="Q299" s="640"/>
      <c r="R299" s="640"/>
      <c r="S299" s="640"/>
      <c r="T299" s="640"/>
      <c r="U299" s="640"/>
      <c r="V299" s="64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2"/>
      <c r="AB300" s="62"/>
      <c r="AC300" s="62"/>
    </row>
    <row r="301" spans="1:68" ht="14.25" hidden="1" customHeight="1" x14ac:dyDescent="0.25">
      <c r="A301" s="621" t="s">
        <v>95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25">
        <v>4680115883703</v>
      </c>
      <c r="E302" s="626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97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53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4"/>
      <c r="P303" s="639" t="s">
        <v>85</v>
      </c>
      <c r="Q303" s="640"/>
      <c r="R303" s="640"/>
      <c r="S303" s="640"/>
      <c r="T303" s="640"/>
      <c r="U303" s="640"/>
      <c r="V303" s="64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4"/>
      <c r="P304" s="639" t="s">
        <v>85</v>
      </c>
      <c r="Q304" s="640"/>
      <c r="R304" s="640"/>
      <c r="S304" s="640"/>
      <c r="T304" s="640"/>
      <c r="U304" s="640"/>
      <c r="V304" s="64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2"/>
      <c r="AB305" s="62"/>
      <c r="AC305" s="62"/>
    </row>
    <row r="306" spans="1:68" ht="14.25" hidden="1" customHeight="1" x14ac:dyDescent="0.25">
      <c r="A306" s="621" t="s">
        <v>95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25">
        <v>4680115885615</v>
      </c>
      <c r="E307" s="626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6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25">
        <v>4680115885554</v>
      </c>
      <c r="E308" s="626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25">
        <v>4680115885554</v>
      </c>
      <c r="E309" s="626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25">
        <v>4680115885646</v>
      </c>
      <c r="E310" s="626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8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7"/>
      <c r="V310" s="37"/>
      <c r="W310" s="38" t="s">
        <v>68</v>
      </c>
      <c r="X310" s="56">
        <v>4</v>
      </c>
      <c r="Y310" s="53">
        <f t="shared" si="52"/>
        <v>10.8</v>
      </c>
      <c r="Z310" s="39">
        <f>IFERROR(IF(Y310=0,"",ROUNDUP(Y310/H310,0)*0.01898),"")</f>
        <v>1.898E-2</v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4.1611111111111105</v>
      </c>
      <c r="BN310" s="75">
        <f t="shared" si="54"/>
        <v>11.234999999999999</v>
      </c>
      <c r="BO310" s="75">
        <f t="shared" si="55"/>
        <v>5.7870370370370367E-3</v>
      </c>
      <c r="BP310" s="75">
        <f t="shared" si="56"/>
        <v>1.5625E-2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25">
        <v>4680115885622</v>
      </c>
      <c r="E311" s="626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8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25">
        <v>4680115885608</v>
      </c>
      <c r="E312" s="6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53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4"/>
      <c r="P313" s="639" t="s">
        <v>85</v>
      </c>
      <c r="Q313" s="640"/>
      <c r="R313" s="640"/>
      <c r="S313" s="640"/>
      <c r="T313" s="640"/>
      <c r="U313" s="640"/>
      <c r="V313" s="641"/>
      <c r="W313" s="40" t="s">
        <v>86</v>
      </c>
      <c r="X313" s="41">
        <f>IFERROR(X307/H307,"0")+IFERROR(X308/H308,"0")+IFERROR(X309/H309,"0")+IFERROR(X310/H310,"0")+IFERROR(X311/H311,"0")+IFERROR(X312/H312,"0")</f>
        <v>0.37037037037037035</v>
      </c>
      <c r="Y313" s="41">
        <f>IFERROR(Y307/H307,"0")+IFERROR(Y308/H308,"0")+IFERROR(Y309/H309,"0")+IFERROR(Y310/H310,"0")+IFERROR(Y311/H311,"0")+IFERROR(Y312/H312,"0")</f>
        <v>1</v>
      </c>
      <c r="Z313" s="41">
        <f>IFERROR(IF(Z307="",0,Z307),"0")+IFERROR(IF(Z308="",0,Z308),"0")+IFERROR(IF(Z309="",0,Z309),"0")+IFERROR(IF(Z310="",0,Z310),"0")+IFERROR(IF(Z311="",0,Z311),"0")+IFERROR(IF(Z312="",0,Z312),"0")</f>
        <v>1.898E-2</v>
      </c>
      <c r="AA313" s="64"/>
      <c r="AB313" s="64"/>
      <c r="AC313" s="64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4"/>
      <c r="P314" s="639" t="s">
        <v>85</v>
      </c>
      <c r="Q314" s="640"/>
      <c r="R314" s="640"/>
      <c r="S314" s="640"/>
      <c r="T314" s="640"/>
      <c r="U314" s="640"/>
      <c r="V314" s="641"/>
      <c r="W314" s="40" t="s">
        <v>68</v>
      </c>
      <c r="X314" s="41">
        <f>IFERROR(SUM(X307:X312),"0")</f>
        <v>4</v>
      </c>
      <c r="Y314" s="41">
        <f>IFERROR(SUM(Y307:Y312),"0")</f>
        <v>10.8</v>
      </c>
      <c r="Z314" s="40"/>
      <c r="AA314" s="64"/>
      <c r="AB314" s="64"/>
      <c r="AC314" s="64"/>
    </row>
    <row r="315" spans="1:68" ht="14.25" hidden="1" customHeight="1" x14ac:dyDescent="0.25">
      <c r="A315" s="621" t="s">
        <v>143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25">
        <v>4607091387193</v>
      </c>
      <c r="E316" s="626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25">
        <v>4607091387230</v>
      </c>
      <c r="E317" s="626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25">
        <v>4607091387292</v>
      </c>
      <c r="E318" s="626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25">
        <v>4607091387285</v>
      </c>
      <c r="E319" s="626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53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4"/>
      <c r="P320" s="639" t="s">
        <v>85</v>
      </c>
      <c r="Q320" s="640"/>
      <c r="R320" s="640"/>
      <c r="S320" s="640"/>
      <c r="T320" s="640"/>
      <c r="U320" s="640"/>
      <c r="V320" s="64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4"/>
      <c r="P321" s="639" t="s">
        <v>85</v>
      </c>
      <c r="Q321" s="640"/>
      <c r="R321" s="640"/>
      <c r="S321" s="640"/>
      <c r="T321" s="640"/>
      <c r="U321" s="640"/>
      <c r="V321" s="64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21" t="s">
        <v>63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25">
        <v>4607091387766</v>
      </c>
      <c r="E323" s="626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7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25">
        <v>4607091387957</v>
      </c>
      <c r="E324" s="626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25">
        <v>4607091387964</v>
      </c>
      <c r="E325" s="626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25">
        <v>4680115884588</v>
      </c>
      <c r="E326" s="626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25">
        <v>4607091387513</v>
      </c>
      <c r="E327" s="626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53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4"/>
      <c r="P328" s="639" t="s">
        <v>85</v>
      </c>
      <c r="Q328" s="640"/>
      <c r="R328" s="640"/>
      <c r="S328" s="640"/>
      <c r="T328" s="640"/>
      <c r="U328" s="640"/>
      <c r="V328" s="64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4"/>
      <c r="P329" s="639" t="s">
        <v>85</v>
      </c>
      <c r="Q329" s="640"/>
      <c r="R329" s="640"/>
      <c r="S329" s="640"/>
      <c r="T329" s="640"/>
      <c r="U329" s="640"/>
      <c r="V329" s="64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21" t="s">
        <v>169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25">
        <v>4607091380880</v>
      </c>
      <c r="E331" s="626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7"/>
      <c r="V331" s="37"/>
      <c r="W331" s="38" t="s">
        <v>68</v>
      </c>
      <c r="X331" s="56">
        <v>26</v>
      </c>
      <c r="Y331" s="53">
        <f>IFERROR(IF(X331="",0,CEILING((X331/$H331),1)*$H331),"")</f>
        <v>33.6</v>
      </c>
      <c r="Z331" s="39">
        <f>IFERROR(IF(Y331=0,"",ROUNDUP(Y331/H331,0)*0.01898),"")</f>
        <v>7.5920000000000001E-2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27.60642857142857</v>
      </c>
      <c r="BN331" s="75">
        <f>IFERROR(Y331*I331/H331,"0")</f>
        <v>35.676000000000002</v>
      </c>
      <c r="BO331" s="75">
        <f>IFERROR(1/J331*(X331/H331),"0")</f>
        <v>4.8363095238095233E-2</v>
      </c>
      <c r="BP331" s="75">
        <f>IFERROR(1/J331*(Y331/H331),"0")</f>
        <v>6.25E-2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25">
        <v>4607091384482</v>
      </c>
      <c r="E332" s="626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7"/>
      <c r="V332" s="37"/>
      <c r="W332" s="38" t="s">
        <v>68</v>
      </c>
      <c r="X332" s="56">
        <v>15</v>
      </c>
      <c r="Y332" s="53">
        <f>IFERROR(IF(X332="",0,CEILING((X332/$H332),1)*$H332),"")</f>
        <v>15.6</v>
      </c>
      <c r="Z332" s="39">
        <f>IFERROR(IF(Y332=0,"",ROUNDUP(Y332/H332,0)*0.01898),"")</f>
        <v>3.7960000000000001E-2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15.998076923076924</v>
      </c>
      <c r="BN332" s="75">
        <f>IFERROR(Y332*I332/H332,"0")</f>
        <v>16.638000000000002</v>
      </c>
      <c r="BO332" s="75">
        <f>IFERROR(1/J332*(X332/H332),"0")</f>
        <v>3.0048076923076924E-2</v>
      </c>
      <c r="BP332" s="75">
        <f>IFERROR(1/J332*(Y332/H332),"0")</f>
        <v>3.125E-2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25">
        <v>4607091380897</v>
      </c>
      <c r="E333" s="626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53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4"/>
      <c r="P334" s="639" t="s">
        <v>85</v>
      </c>
      <c r="Q334" s="640"/>
      <c r="R334" s="640"/>
      <c r="S334" s="640"/>
      <c r="T334" s="640"/>
      <c r="U334" s="640"/>
      <c r="V334" s="641"/>
      <c r="W334" s="40" t="s">
        <v>86</v>
      </c>
      <c r="X334" s="41">
        <f>IFERROR(X331/H331,"0")+IFERROR(X332/H332,"0")+IFERROR(X333/H333,"0")</f>
        <v>5.0183150183150182</v>
      </c>
      <c r="Y334" s="41">
        <f>IFERROR(Y331/H331,"0")+IFERROR(Y332/H332,"0")+IFERROR(Y333/H333,"0")</f>
        <v>6</v>
      </c>
      <c r="Z334" s="41">
        <f>IFERROR(IF(Z331="",0,Z331),"0")+IFERROR(IF(Z332="",0,Z332),"0")+IFERROR(IF(Z333="",0,Z333),"0")</f>
        <v>0.11388000000000001</v>
      </c>
      <c r="AA334" s="64"/>
      <c r="AB334" s="64"/>
      <c r="AC334" s="64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4"/>
      <c r="P335" s="639" t="s">
        <v>85</v>
      </c>
      <c r="Q335" s="640"/>
      <c r="R335" s="640"/>
      <c r="S335" s="640"/>
      <c r="T335" s="640"/>
      <c r="U335" s="640"/>
      <c r="V335" s="641"/>
      <c r="W335" s="40" t="s">
        <v>68</v>
      </c>
      <c r="X335" s="41">
        <f>IFERROR(SUM(X331:X333),"0")</f>
        <v>41</v>
      </c>
      <c r="Y335" s="41">
        <f>IFERROR(SUM(Y331:Y333),"0")</f>
        <v>49.2</v>
      </c>
      <c r="Z335" s="40"/>
      <c r="AA335" s="64"/>
      <c r="AB335" s="64"/>
      <c r="AC335" s="64"/>
    </row>
    <row r="336" spans="1:68" ht="14.25" hidden="1" customHeight="1" x14ac:dyDescent="0.25">
      <c r="A336" s="621" t="s">
        <v>87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25">
        <v>4680115886476</v>
      </c>
      <c r="E337" s="626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909" t="s">
        <v>534</v>
      </c>
      <c r="Q337" s="628"/>
      <c r="R337" s="628"/>
      <c r="S337" s="628"/>
      <c r="T337" s="629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25">
        <v>4607091388374</v>
      </c>
      <c r="E338" s="626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627" t="s">
        <v>538</v>
      </c>
      <c r="Q338" s="628"/>
      <c r="R338" s="628"/>
      <c r="S338" s="628"/>
      <c r="T338" s="629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25">
        <v>4607091383102</v>
      </c>
      <c r="E339" s="626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25">
        <v>4607091388404</v>
      </c>
      <c r="E340" s="626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8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53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4"/>
      <c r="P341" s="639" t="s">
        <v>85</v>
      </c>
      <c r="Q341" s="640"/>
      <c r="R341" s="640"/>
      <c r="S341" s="640"/>
      <c r="T341" s="640"/>
      <c r="U341" s="640"/>
      <c r="V341" s="641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4"/>
      <c r="P342" s="639" t="s">
        <v>85</v>
      </c>
      <c r="Q342" s="640"/>
      <c r="R342" s="640"/>
      <c r="S342" s="640"/>
      <c r="T342" s="640"/>
      <c r="U342" s="640"/>
      <c r="V342" s="641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21" t="s">
        <v>545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25">
        <v>4680115881808</v>
      </c>
      <c r="E344" s="626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25">
        <v>4680115881822</v>
      </c>
      <c r="E345" s="626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7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25">
        <v>4680115880016</v>
      </c>
      <c r="E346" s="626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53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4"/>
      <c r="P347" s="639" t="s">
        <v>85</v>
      </c>
      <c r="Q347" s="640"/>
      <c r="R347" s="640"/>
      <c r="S347" s="640"/>
      <c r="T347" s="640"/>
      <c r="U347" s="640"/>
      <c r="V347" s="64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4"/>
      <c r="P348" s="639" t="s">
        <v>85</v>
      </c>
      <c r="Q348" s="640"/>
      <c r="R348" s="640"/>
      <c r="S348" s="640"/>
      <c r="T348" s="640"/>
      <c r="U348" s="640"/>
      <c r="V348" s="64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2"/>
      <c r="AB349" s="62"/>
      <c r="AC349" s="62"/>
    </row>
    <row r="350" spans="1:68" ht="14.25" hidden="1" customHeight="1" x14ac:dyDescent="0.25">
      <c r="A350" s="621" t="s">
        <v>143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25">
        <v>4607091383836</v>
      </c>
      <c r="E351" s="626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53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4"/>
      <c r="P352" s="639" t="s">
        <v>85</v>
      </c>
      <c r="Q352" s="640"/>
      <c r="R352" s="640"/>
      <c r="S352" s="640"/>
      <c r="T352" s="640"/>
      <c r="U352" s="640"/>
      <c r="V352" s="64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4"/>
      <c r="P353" s="639" t="s">
        <v>85</v>
      </c>
      <c r="Q353" s="640"/>
      <c r="R353" s="640"/>
      <c r="S353" s="640"/>
      <c r="T353" s="640"/>
      <c r="U353" s="640"/>
      <c r="V353" s="64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21" t="s">
        <v>63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25">
        <v>4607091387919</v>
      </c>
      <c r="E355" s="626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25">
        <v>4680115883604</v>
      </c>
      <c r="E356" s="626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25">
        <v>4680115883567</v>
      </c>
      <c r="E357" s="626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6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53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4"/>
      <c r="P358" s="639" t="s">
        <v>85</v>
      </c>
      <c r="Q358" s="640"/>
      <c r="R358" s="640"/>
      <c r="S358" s="640"/>
      <c r="T358" s="640"/>
      <c r="U358" s="640"/>
      <c r="V358" s="64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4"/>
      <c r="P359" s="639" t="s">
        <v>85</v>
      </c>
      <c r="Q359" s="640"/>
      <c r="R359" s="640"/>
      <c r="S359" s="640"/>
      <c r="T359" s="640"/>
      <c r="U359" s="640"/>
      <c r="V359" s="64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97" t="s">
        <v>567</v>
      </c>
      <c r="B360" s="698"/>
      <c r="C360" s="698"/>
      <c r="D360" s="698"/>
      <c r="E360" s="698"/>
      <c r="F360" s="698"/>
      <c r="G360" s="698"/>
      <c r="H360" s="698"/>
      <c r="I360" s="698"/>
      <c r="J360" s="698"/>
      <c r="K360" s="698"/>
      <c r="L360" s="698"/>
      <c r="M360" s="698"/>
      <c r="N360" s="698"/>
      <c r="O360" s="698"/>
      <c r="P360" s="698"/>
      <c r="Q360" s="698"/>
      <c r="R360" s="698"/>
      <c r="S360" s="698"/>
      <c r="T360" s="698"/>
      <c r="U360" s="698"/>
      <c r="V360" s="698"/>
      <c r="W360" s="698"/>
      <c r="X360" s="698"/>
      <c r="Y360" s="698"/>
      <c r="Z360" s="698"/>
      <c r="AA360" s="52"/>
      <c r="AB360" s="52"/>
      <c r="AC360" s="52"/>
    </row>
    <row r="361" spans="1:68" ht="16.5" hidden="1" customHeight="1" x14ac:dyDescent="0.25">
      <c r="A361" s="630" t="s">
        <v>568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2"/>
      <c r="AB361" s="62"/>
      <c r="AC361" s="62"/>
    </row>
    <row r="362" spans="1:68" ht="14.25" hidden="1" customHeight="1" x14ac:dyDescent="0.25">
      <c r="A362" s="621" t="s">
        <v>95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25">
        <v>4680115884847</v>
      </c>
      <c r="E363" s="626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6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7"/>
      <c r="V363" s="37"/>
      <c r="W363" s="38" t="s">
        <v>68</v>
      </c>
      <c r="X363" s="56">
        <v>77</v>
      </c>
      <c r="Y363" s="53">
        <f t="shared" ref="Y363:Y369" si="57">IFERROR(IF(X363="",0,CEILING((X363/$H363),1)*$H363),"")</f>
        <v>90</v>
      </c>
      <c r="Z363" s="39">
        <f>IFERROR(IF(Y363=0,"",ROUNDUP(Y363/H363,0)*0.02175),"")</f>
        <v>0.1305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79.463999999999999</v>
      </c>
      <c r="BN363" s="75">
        <f t="shared" ref="BN363:BN369" si="59">IFERROR(Y363*I363/H363,"0")</f>
        <v>92.88000000000001</v>
      </c>
      <c r="BO363" s="75">
        <f t="shared" ref="BO363:BO369" si="60">IFERROR(1/J363*(X363/H363),"0")</f>
        <v>0.10694444444444445</v>
      </c>
      <c r="BP363" s="75">
        <f t="shared" ref="BP363:BP369" si="61">IFERROR(1/J363*(Y363/H363),"0")</f>
        <v>0.125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25">
        <v>4680115884854</v>
      </c>
      <c r="E364" s="626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25">
        <v>4680115884830</v>
      </c>
      <c r="E365" s="626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8"/>
      <c r="R365" s="628"/>
      <c r="S365" s="628"/>
      <c r="T365" s="629"/>
      <c r="U365" s="37"/>
      <c r="V365" s="37"/>
      <c r="W365" s="38" t="s">
        <v>68</v>
      </c>
      <c r="X365" s="56">
        <v>383</v>
      </c>
      <c r="Y365" s="53">
        <f t="shared" si="57"/>
        <v>390</v>
      </c>
      <c r="Z365" s="39">
        <f>IFERROR(IF(Y365=0,"",ROUNDUP(Y365/H365,0)*0.02175),"")</f>
        <v>0.5655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395.25600000000003</v>
      </c>
      <c r="BN365" s="75">
        <f t="shared" si="59"/>
        <v>402.47999999999996</v>
      </c>
      <c r="BO365" s="75">
        <f t="shared" si="60"/>
        <v>0.53194444444444444</v>
      </c>
      <c r="BP365" s="75">
        <f t="shared" si="61"/>
        <v>0.54166666666666663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25">
        <v>4607091383997</v>
      </c>
      <c r="E366" s="626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8"/>
      <c r="R366" s="628"/>
      <c r="S366" s="628"/>
      <c r="T366" s="629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25">
        <v>4680115882638</v>
      </c>
      <c r="E367" s="626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25">
        <v>4680115884922</v>
      </c>
      <c r="E368" s="626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6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25">
        <v>4680115884861</v>
      </c>
      <c r="E369" s="626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6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53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4"/>
      <c r="P370" s="639" t="s">
        <v>85</v>
      </c>
      <c r="Q370" s="640"/>
      <c r="R370" s="640"/>
      <c r="S370" s="640"/>
      <c r="T370" s="640"/>
      <c r="U370" s="640"/>
      <c r="V370" s="641"/>
      <c r="W370" s="40" t="s">
        <v>86</v>
      </c>
      <c r="X370" s="41">
        <f>IFERROR(X363/H363,"0")+IFERROR(X364/H364,"0")+IFERROR(X365/H365,"0")+IFERROR(X366/H366,"0")+IFERROR(X367/H367,"0")+IFERROR(X368/H368,"0")+IFERROR(X369/H369,"0")</f>
        <v>30.666666666666668</v>
      </c>
      <c r="Y370" s="41">
        <f>IFERROR(Y363/H363,"0")+IFERROR(Y364/H364,"0")+IFERROR(Y365/H365,"0")+IFERROR(Y366/H366,"0")+IFERROR(Y367/H367,"0")+IFERROR(Y368/H368,"0")+IFERROR(Y369/H369,"0")</f>
        <v>32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0.69599999999999995</v>
      </c>
      <c r="AA370" s="64"/>
      <c r="AB370" s="64"/>
      <c r="AC370" s="64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4"/>
      <c r="P371" s="639" t="s">
        <v>85</v>
      </c>
      <c r="Q371" s="640"/>
      <c r="R371" s="640"/>
      <c r="S371" s="640"/>
      <c r="T371" s="640"/>
      <c r="U371" s="640"/>
      <c r="V371" s="641"/>
      <c r="W371" s="40" t="s">
        <v>68</v>
      </c>
      <c r="X371" s="41">
        <f>IFERROR(SUM(X363:X369),"0")</f>
        <v>460</v>
      </c>
      <c r="Y371" s="41">
        <f>IFERROR(SUM(Y363:Y369),"0")</f>
        <v>480</v>
      </c>
      <c r="Z371" s="40"/>
      <c r="AA371" s="64"/>
      <c r="AB371" s="64"/>
      <c r="AC371" s="64"/>
    </row>
    <row r="372" spans="1:68" ht="14.25" hidden="1" customHeight="1" x14ac:dyDescent="0.25">
      <c r="A372" s="621" t="s">
        <v>132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3"/>
      <c r="AB372" s="63"/>
      <c r="AC372" s="63"/>
    </row>
    <row r="373" spans="1:68" ht="27" hidden="1" customHeight="1" x14ac:dyDescent="0.25">
      <c r="A373" s="60" t="s">
        <v>588</v>
      </c>
      <c r="B373" s="60" t="s">
        <v>589</v>
      </c>
      <c r="C373" s="34">
        <v>4301020178</v>
      </c>
      <c r="D373" s="625">
        <v>4607091383980</v>
      </c>
      <c r="E373" s="626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25">
        <v>4607091384178</v>
      </c>
      <c r="E374" s="626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8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653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4"/>
      <c r="P375" s="639" t="s">
        <v>85</v>
      </c>
      <c r="Q375" s="640"/>
      <c r="R375" s="640"/>
      <c r="S375" s="640"/>
      <c r="T375" s="640"/>
      <c r="U375" s="640"/>
      <c r="V375" s="641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hidden="1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4"/>
      <c r="P376" s="639" t="s">
        <v>85</v>
      </c>
      <c r="Q376" s="640"/>
      <c r="R376" s="640"/>
      <c r="S376" s="640"/>
      <c r="T376" s="640"/>
      <c r="U376" s="640"/>
      <c r="V376" s="641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621" t="s">
        <v>63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25">
        <v>4607091383928</v>
      </c>
      <c r="E378" s="626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8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25">
        <v>4607091384260</v>
      </c>
      <c r="E379" s="626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9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53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4"/>
      <c r="P380" s="639" t="s">
        <v>85</v>
      </c>
      <c r="Q380" s="640"/>
      <c r="R380" s="640"/>
      <c r="S380" s="640"/>
      <c r="T380" s="640"/>
      <c r="U380" s="640"/>
      <c r="V380" s="64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4"/>
      <c r="P381" s="639" t="s">
        <v>85</v>
      </c>
      <c r="Q381" s="640"/>
      <c r="R381" s="640"/>
      <c r="S381" s="640"/>
      <c r="T381" s="640"/>
      <c r="U381" s="640"/>
      <c r="V381" s="64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21" t="s">
        <v>169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25">
        <v>4607091384673</v>
      </c>
      <c r="E383" s="626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6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7"/>
      <c r="V383" s="37"/>
      <c r="W383" s="38" t="s">
        <v>68</v>
      </c>
      <c r="X383" s="56">
        <v>57</v>
      </c>
      <c r="Y383" s="53">
        <f>IFERROR(IF(X383="",0,CEILING((X383/$H383),1)*$H383),"")</f>
        <v>63</v>
      </c>
      <c r="Z383" s="39">
        <f>IFERROR(IF(Y383=0,"",ROUNDUP(Y383/H383,0)*0.01898),"")</f>
        <v>0.13286000000000001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60.286999999999999</v>
      </c>
      <c r="BN383" s="75">
        <f>IFERROR(Y383*I383/H383,"0")</f>
        <v>66.632999999999996</v>
      </c>
      <c r="BO383" s="75">
        <f>IFERROR(1/J383*(X383/H383),"0")</f>
        <v>9.8958333333333329E-2</v>
      </c>
      <c r="BP383" s="75">
        <f>IFERROR(1/J383*(Y383/H383),"0")</f>
        <v>0.109375</v>
      </c>
    </row>
    <row r="384" spans="1:68" x14ac:dyDescent="0.2">
      <c r="A384" s="653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4"/>
      <c r="P384" s="639" t="s">
        <v>85</v>
      </c>
      <c r="Q384" s="640"/>
      <c r="R384" s="640"/>
      <c r="S384" s="640"/>
      <c r="T384" s="640"/>
      <c r="U384" s="640"/>
      <c r="V384" s="641"/>
      <c r="W384" s="40" t="s">
        <v>86</v>
      </c>
      <c r="X384" s="41">
        <f>IFERROR(X383/H383,"0")</f>
        <v>6.333333333333333</v>
      </c>
      <c r="Y384" s="41">
        <f>IFERROR(Y383/H383,"0")</f>
        <v>7</v>
      </c>
      <c r="Z384" s="41">
        <f>IFERROR(IF(Z383="",0,Z383),"0")</f>
        <v>0.13286000000000001</v>
      </c>
      <c r="AA384" s="64"/>
      <c r="AB384" s="64"/>
      <c r="AC384" s="64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4"/>
      <c r="P385" s="639" t="s">
        <v>85</v>
      </c>
      <c r="Q385" s="640"/>
      <c r="R385" s="640"/>
      <c r="S385" s="640"/>
      <c r="T385" s="640"/>
      <c r="U385" s="640"/>
      <c r="V385" s="641"/>
      <c r="W385" s="40" t="s">
        <v>68</v>
      </c>
      <c r="X385" s="41">
        <f>IFERROR(SUM(X383:X383),"0")</f>
        <v>57</v>
      </c>
      <c r="Y385" s="41">
        <f>IFERROR(SUM(Y383:Y383),"0")</f>
        <v>63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2"/>
      <c r="AB386" s="62"/>
      <c r="AC386" s="62"/>
    </row>
    <row r="387" spans="1:68" ht="14.25" hidden="1" customHeight="1" x14ac:dyDescent="0.25">
      <c r="A387" s="621" t="s">
        <v>95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25">
        <v>4680115881907</v>
      </c>
      <c r="E388" s="626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7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25">
        <v>4680115881907</v>
      </c>
      <c r="E389" s="626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9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25">
        <v>4680115884892</v>
      </c>
      <c r="E390" s="626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25">
        <v>4680115884885</v>
      </c>
      <c r="E391" s="626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25">
        <v>4680115884908</v>
      </c>
      <c r="E392" s="626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53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4"/>
      <c r="P393" s="639" t="s">
        <v>85</v>
      </c>
      <c r="Q393" s="640"/>
      <c r="R393" s="640"/>
      <c r="S393" s="640"/>
      <c r="T393" s="640"/>
      <c r="U393" s="640"/>
      <c r="V393" s="64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4"/>
      <c r="P394" s="639" t="s">
        <v>85</v>
      </c>
      <c r="Q394" s="640"/>
      <c r="R394" s="640"/>
      <c r="S394" s="640"/>
      <c r="T394" s="640"/>
      <c r="U394" s="640"/>
      <c r="V394" s="64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21" t="s">
        <v>143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25">
        <v>4607091384802</v>
      </c>
      <c r="E396" s="626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53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4"/>
      <c r="P397" s="639" t="s">
        <v>85</v>
      </c>
      <c r="Q397" s="640"/>
      <c r="R397" s="640"/>
      <c r="S397" s="640"/>
      <c r="T397" s="640"/>
      <c r="U397" s="640"/>
      <c r="V397" s="64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4"/>
      <c r="P398" s="639" t="s">
        <v>85</v>
      </c>
      <c r="Q398" s="640"/>
      <c r="R398" s="640"/>
      <c r="S398" s="640"/>
      <c r="T398" s="640"/>
      <c r="U398" s="640"/>
      <c r="V398" s="64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21" t="s">
        <v>63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3"/>
      <c r="AB399" s="63"/>
      <c r="AC399" s="63"/>
    </row>
    <row r="400" spans="1:68" ht="27" hidden="1" customHeight="1" x14ac:dyDescent="0.25">
      <c r="A400" s="60" t="s">
        <v>618</v>
      </c>
      <c r="B400" s="60" t="s">
        <v>619</v>
      </c>
      <c r="C400" s="34">
        <v>4301051899</v>
      </c>
      <c r="D400" s="625">
        <v>4607091384246</v>
      </c>
      <c r="E400" s="626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25">
        <v>4680115881976</v>
      </c>
      <c r="E401" s="626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25">
        <v>4607091384253</v>
      </c>
      <c r="E402" s="626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25">
        <v>4680115881969</v>
      </c>
      <c r="E403" s="626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653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4"/>
      <c r="P404" s="639" t="s">
        <v>85</v>
      </c>
      <c r="Q404" s="640"/>
      <c r="R404" s="640"/>
      <c r="S404" s="640"/>
      <c r="T404" s="640"/>
      <c r="U404" s="640"/>
      <c r="V404" s="641"/>
      <c r="W404" s="40" t="s">
        <v>86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4"/>
      <c r="P405" s="639" t="s">
        <v>85</v>
      </c>
      <c r="Q405" s="640"/>
      <c r="R405" s="640"/>
      <c r="S405" s="640"/>
      <c r="T405" s="640"/>
      <c r="U405" s="640"/>
      <c r="V405" s="641"/>
      <c r="W405" s="40" t="s">
        <v>68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621" t="s">
        <v>169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25">
        <v>4607091389357</v>
      </c>
      <c r="E407" s="626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53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4"/>
      <c r="P408" s="639" t="s">
        <v>85</v>
      </c>
      <c r="Q408" s="640"/>
      <c r="R408" s="640"/>
      <c r="S408" s="640"/>
      <c r="T408" s="640"/>
      <c r="U408" s="640"/>
      <c r="V408" s="64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4"/>
      <c r="P409" s="639" t="s">
        <v>85</v>
      </c>
      <c r="Q409" s="640"/>
      <c r="R409" s="640"/>
      <c r="S409" s="640"/>
      <c r="T409" s="640"/>
      <c r="U409" s="640"/>
      <c r="V409" s="64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97" t="s">
        <v>632</v>
      </c>
      <c r="B410" s="698"/>
      <c r="C410" s="698"/>
      <c r="D410" s="698"/>
      <c r="E410" s="698"/>
      <c r="F410" s="698"/>
      <c r="G410" s="698"/>
      <c r="H410" s="698"/>
      <c r="I410" s="698"/>
      <c r="J410" s="698"/>
      <c r="K410" s="698"/>
      <c r="L410" s="698"/>
      <c r="M410" s="698"/>
      <c r="N410" s="698"/>
      <c r="O410" s="698"/>
      <c r="P410" s="698"/>
      <c r="Q410" s="698"/>
      <c r="R410" s="698"/>
      <c r="S410" s="698"/>
      <c r="T410" s="698"/>
      <c r="U410" s="698"/>
      <c r="V410" s="698"/>
      <c r="W410" s="698"/>
      <c r="X410" s="698"/>
      <c r="Y410" s="698"/>
      <c r="Z410" s="698"/>
      <c r="AA410" s="52"/>
      <c r="AB410" s="52"/>
      <c r="AC410" s="52"/>
    </row>
    <row r="411" spans="1:68" ht="16.5" hidden="1" customHeight="1" x14ac:dyDescent="0.25">
      <c r="A411" s="630" t="s">
        <v>633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2"/>
      <c r="AB411" s="62"/>
      <c r="AC411" s="62"/>
    </row>
    <row r="412" spans="1:68" ht="14.25" hidden="1" customHeight="1" x14ac:dyDescent="0.25">
      <c r="A412" s="621" t="s">
        <v>143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25">
        <v>4680115886100</v>
      </c>
      <c r="E413" s="62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25">
        <v>4680115886117</v>
      </c>
      <c r="E414" s="626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25">
        <v>4680115886117</v>
      </c>
      <c r="E415" s="626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7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25">
        <v>4680115886124</v>
      </c>
      <c r="E416" s="626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8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25">
        <v>4680115883147</v>
      </c>
      <c r="E417" s="626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6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25">
        <v>4607091384338</v>
      </c>
      <c r="E418" s="626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25">
        <v>4607091389524</v>
      </c>
      <c r="E419" s="626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25">
        <v>4680115883161</v>
      </c>
      <c r="E420" s="626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25">
        <v>4607091389531</v>
      </c>
      <c r="E421" s="626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25">
        <v>4607091384345</v>
      </c>
      <c r="E422" s="626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53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4"/>
      <c r="P423" s="639" t="s">
        <v>85</v>
      </c>
      <c r="Q423" s="640"/>
      <c r="R423" s="640"/>
      <c r="S423" s="640"/>
      <c r="T423" s="640"/>
      <c r="U423" s="640"/>
      <c r="V423" s="64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4"/>
      <c r="P424" s="639" t="s">
        <v>85</v>
      </c>
      <c r="Q424" s="640"/>
      <c r="R424" s="640"/>
      <c r="S424" s="640"/>
      <c r="T424" s="640"/>
      <c r="U424" s="640"/>
      <c r="V424" s="641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21" t="s">
        <v>63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25">
        <v>4607091384352</v>
      </c>
      <c r="E426" s="626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25">
        <v>4607091389654</v>
      </c>
      <c r="E427" s="626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8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53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4"/>
      <c r="P428" s="639" t="s">
        <v>85</v>
      </c>
      <c r="Q428" s="640"/>
      <c r="R428" s="640"/>
      <c r="S428" s="640"/>
      <c r="T428" s="640"/>
      <c r="U428" s="640"/>
      <c r="V428" s="64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4"/>
      <c r="P429" s="639" t="s">
        <v>85</v>
      </c>
      <c r="Q429" s="640"/>
      <c r="R429" s="640"/>
      <c r="S429" s="640"/>
      <c r="T429" s="640"/>
      <c r="U429" s="640"/>
      <c r="V429" s="64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2"/>
      <c r="AB430" s="62"/>
      <c r="AC430" s="62"/>
    </row>
    <row r="431" spans="1:68" ht="14.25" hidden="1" customHeight="1" x14ac:dyDescent="0.25">
      <c r="A431" s="621" t="s">
        <v>132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25">
        <v>4680115885240</v>
      </c>
      <c r="E432" s="626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25">
        <v>4607091389364</v>
      </c>
      <c r="E433" s="626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53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4"/>
      <c r="P434" s="639" t="s">
        <v>85</v>
      </c>
      <c r="Q434" s="640"/>
      <c r="R434" s="640"/>
      <c r="S434" s="640"/>
      <c r="T434" s="640"/>
      <c r="U434" s="640"/>
      <c r="V434" s="64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4"/>
      <c r="P435" s="639" t="s">
        <v>85</v>
      </c>
      <c r="Q435" s="640"/>
      <c r="R435" s="640"/>
      <c r="S435" s="640"/>
      <c r="T435" s="640"/>
      <c r="U435" s="640"/>
      <c r="V435" s="64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21" t="s">
        <v>143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25">
        <v>4680115886094</v>
      </c>
      <c r="E437" s="626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9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25">
        <v>4607091389425</v>
      </c>
      <c r="E438" s="626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25">
        <v>4680115880771</v>
      </c>
      <c r="E439" s="626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25">
        <v>4607091389500</v>
      </c>
      <c r="E440" s="626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53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4"/>
      <c r="P441" s="639" t="s">
        <v>85</v>
      </c>
      <c r="Q441" s="640"/>
      <c r="R441" s="640"/>
      <c r="S441" s="640"/>
      <c r="T441" s="640"/>
      <c r="U441" s="640"/>
      <c r="V441" s="64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4"/>
      <c r="P442" s="639" t="s">
        <v>85</v>
      </c>
      <c r="Q442" s="640"/>
      <c r="R442" s="640"/>
      <c r="S442" s="640"/>
      <c r="T442" s="640"/>
      <c r="U442" s="640"/>
      <c r="V442" s="64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2"/>
      <c r="AB443" s="62"/>
      <c r="AC443" s="62"/>
    </row>
    <row r="444" spans="1:68" ht="14.25" hidden="1" customHeight="1" x14ac:dyDescent="0.25">
      <c r="A444" s="621" t="s">
        <v>143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25">
        <v>4680115885189</v>
      </c>
      <c r="E445" s="626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25">
        <v>4680115885110</v>
      </c>
      <c r="E446" s="626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7"/>
      <c r="V446" s="37"/>
      <c r="W446" s="38" t="s">
        <v>68</v>
      </c>
      <c r="X446" s="56">
        <v>9</v>
      </c>
      <c r="Y446" s="53">
        <f>IFERROR(IF(X446="",0,CEILING((X446/$H446),1)*$H446),"")</f>
        <v>9.6</v>
      </c>
      <c r="Z446" s="39">
        <f>IFERROR(IF(Y446=0,"",ROUNDUP(Y446/H446,0)*0.00651),"")</f>
        <v>5.2080000000000001E-2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15.750000000000002</v>
      </c>
      <c r="BN446" s="75">
        <f>IFERROR(Y446*I446/H446,"0")</f>
        <v>16.8</v>
      </c>
      <c r="BO446" s="75">
        <f>IFERROR(1/J446*(X446/H446),"0")</f>
        <v>4.1208791208791215E-2</v>
      </c>
      <c r="BP446" s="75">
        <f>IFERROR(1/J446*(Y446/H446),"0")</f>
        <v>4.3956043956043959E-2</v>
      </c>
    </row>
    <row r="447" spans="1:68" x14ac:dyDescent="0.2">
      <c r="A447" s="653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4"/>
      <c r="P447" s="639" t="s">
        <v>85</v>
      </c>
      <c r="Q447" s="640"/>
      <c r="R447" s="640"/>
      <c r="S447" s="640"/>
      <c r="T447" s="640"/>
      <c r="U447" s="640"/>
      <c r="V447" s="641"/>
      <c r="W447" s="40" t="s">
        <v>86</v>
      </c>
      <c r="X447" s="41">
        <f>IFERROR(X445/H445,"0")+IFERROR(X446/H446,"0")</f>
        <v>7.5</v>
      </c>
      <c r="Y447" s="41">
        <f>IFERROR(Y445/H445,"0")+IFERROR(Y446/H446,"0")</f>
        <v>8</v>
      </c>
      <c r="Z447" s="41">
        <f>IFERROR(IF(Z445="",0,Z445),"0")+IFERROR(IF(Z446="",0,Z446),"0")</f>
        <v>5.2080000000000001E-2</v>
      </c>
      <c r="AA447" s="64"/>
      <c r="AB447" s="64"/>
      <c r="AC447" s="64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4"/>
      <c r="P448" s="639" t="s">
        <v>85</v>
      </c>
      <c r="Q448" s="640"/>
      <c r="R448" s="640"/>
      <c r="S448" s="640"/>
      <c r="T448" s="640"/>
      <c r="U448" s="640"/>
      <c r="V448" s="641"/>
      <c r="W448" s="40" t="s">
        <v>68</v>
      </c>
      <c r="X448" s="41">
        <f>IFERROR(SUM(X445:X446),"0")</f>
        <v>9</v>
      </c>
      <c r="Y448" s="41">
        <f>IFERROR(SUM(Y445:Y446),"0")</f>
        <v>9.6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2"/>
      <c r="AB449" s="62"/>
      <c r="AC449" s="62"/>
    </row>
    <row r="450" spans="1:68" ht="14.25" hidden="1" customHeight="1" x14ac:dyDescent="0.25">
      <c r="A450" s="621" t="s">
        <v>143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25">
        <v>4680115885103</v>
      </c>
      <c r="E451" s="626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53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4"/>
      <c r="P452" s="639" t="s">
        <v>85</v>
      </c>
      <c r="Q452" s="640"/>
      <c r="R452" s="640"/>
      <c r="S452" s="640"/>
      <c r="T452" s="640"/>
      <c r="U452" s="640"/>
      <c r="V452" s="64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4"/>
      <c r="P453" s="639" t="s">
        <v>85</v>
      </c>
      <c r="Q453" s="640"/>
      <c r="R453" s="640"/>
      <c r="S453" s="640"/>
      <c r="T453" s="640"/>
      <c r="U453" s="640"/>
      <c r="V453" s="64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21" t="s">
        <v>169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25">
        <v>4680115885509</v>
      </c>
      <c r="E455" s="626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53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4"/>
      <c r="P456" s="639" t="s">
        <v>85</v>
      </c>
      <c r="Q456" s="640"/>
      <c r="R456" s="640"/>
      <c r="S456" s="640"/>
      <c r="T456" s="640"/>
      <c r="U456" s="640"/>
      <c r="V456" s="64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4"/>
      <c r="P457" s="639" t="s">
        <v>85</v>
      </c>
      <c r="Q457" s="640"/>
      <c r="R457" s="640"/>
      <c r="S457" s="640"/>
      <c r="T457" s="640"/>
      <c r="U457" s="640"/>
      <c r="V457" s="64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97" t="s">
        <v>697</v>
      </c>
      <c r="B458" s="698"/>
      <c r="C458" s="698"/>
      <c r="D458" s="698"/>
      <c r="E458" s="698"/>
      <c r="F458" s="698"/>
      <c r="G458" s="698"/>
      <c r="H458" s="698"/>
      <c r="I458" s="698"/>
      <c r="J458" s="698"/>
      <c r="K458" s="698"/>
      <c r="L458" s="698"/>
      <c r="M458" s="698"/>
      <c r="N458" s="698"/>
      <c r="O458" s="698"/>
      <c r="P458" s="698"/>
      <c r="Q458" s="698"/>
      <c r="R458" s="698"/>
      <c r="S458" s="698"/>
      <c r="T458" s="698"/>
      <c r="U458" s="698"/>
      <c r="V458" s="698"/>
      <c r="W458" s="698"/>
      <c r="X458" s="698"/>
      <c r="Y458" s="698"/>
      <c r="Z458" s="698"/>
      <c r="AA458" s="52"/>
      <c r="AB458" s="52"/>
      <c r="AC458" s="52"/>
    </row>
    <row r="459" spans="1:68" ht="16.5" hidden="1" customHeight="1" x14ac:dyDescent="0.25">
      <c r="A459" s="630" t="s">
        <v>697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2"/>
      <c r="AB459" s="62"/>
      <c r="AC459" s="62"/>
    </row>
    <row r="460" spans="1:68" ht="14.25" hidden="1" customHeight="1" x14ac:dyDescent="0.25">
      <c r="A460" s="621" t="s">
        <v>95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25">
        <v>4607091389067</v>
      </c>
      <c r="E461" s="626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7"/>
      <c r="V461" s="37"/>
      <c r="W461" s="38" t="s">
        <v>68</v>
      </c>
      <c r="X461" s="56">
        <v>99</v>
      </c>
      <c r="Y461" s="53">
        <f t="shared" ref="Y461:Y476" si="68">IFERROR(IF(X461="",0,CEILING((X461/$H461),1)*$H461),"")</f>
        <v>100.32000000000001</v>
      </c>
      <c r="Z461" s="39">
        <f t="shared" ref="Z461:Z466" si="69">IFERROR(IF(Y461=0,"",ROUNDUP(Y461/H461,0)*0.01196),"")</f>
        <v>0.22724</v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105.75</v>
      </c>
      <c r="BN461" s="75">
        <f t="shared" ref="BN461:BN476" si="71">IFERROR(Y461*I461/H461,"0")</f>
        <v>107.16</v>
      </c>
      <c r="BO461" s="75">
        <f t="shared" ref="BO461:BO476" si="72">IFERROR(1/J461*(X461/H461),"0")</f>
        <v>0.18028846153846154</v>
      </c>
      <c r="BP461" s="75">
        <f t="shared" ref="BP461:BP476" si="73">IFERROR(1/J461*(Y461/H461),"0")</f>
        <v>0.18269230769230771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25">
        <v>4680115885271</v>
      </c>
      <c r="E462" s="626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25">
        <v>4680115885226</v>
      </c>
      <c r="E463" s="626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25">
        <v>4680115884502</v>
      </c>
      <c r="E464" s="626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25">
        <v>4607091389104</v>
      </c>
      <c r="E465" s="626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7"/>
      <c r="V465" s="37"/>
      <c r="W465" s="38" t="s">
        <v>68</v>
      </c>
      <c r="X465" s="56">
        <v>102</v>
      </c>
      <c r="Y465" s="53">
        <f t="shared" si="68"/>
        <v>105.60000000000001</v>
      </c>
      <c r="Z465" s="39">
        <f t="shared" si="69"/>
        <v>0.2392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108.95454545454544</v>
      </c>
      <c r="BN465" s="75">
        <f t="shared" si="71"/>
        <v>112.80000000000001</v>
      </c>
      <c r="BO465" s="75">
        <f t="shared" si="72"/>
        <v>0.18575174825174826</v>
      </c>
      <c r="BP465" s="75">
        <f t="shared" si="73"/>
        <v>0.19230769230769232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25">
        <v>4680115884519</v>
      </c>
      <c r="E466" s="626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25">
        <v>4680115886391</v>
      </c>
      <c r="E467" s="626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8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25">
        <v>4680115880603</v>
      </c>
      <c r="E468" s="626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8"/>
      <c r="R468" s="628"/>
      <c r="S468" s="628"/>
      <c r="T468" s="629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25">
        <v>4680115880603</v>
      </c>
      <c r="E469" s="626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8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8"/>
      <c r="R469" s="628"/>
      <c r="S469" s="628"/>
      <c r="T469" s="629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25">
        <v>4680115882782</v>
      </c>
      <c r="E470" s="626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7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25">
        <v>4680115886469</v>
      </c>
      <c r="E471" s="626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25">
        <v>4680115886483</v>
      </c>
      <c r="E472" s="626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76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25">
        <v>4680115885479</v>
      </c>
      <c r="E473" s="626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9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25">
        <v>4607091389982</v>
      </c>
      <c r="E474" s="626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25">
        <v>4607091389982</v>
      </c>
      <c r="E475" s="626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7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25">
        <v>4680115886490</v>
      </c>
      <c r="E476" s="626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53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4"/>
      <c r="P477" s="639" t="s">
        <v>85</v>
      </c>
      <c r="Q477" s="640"/>
      <c r="R477" s="640"/>
      <c r="S477" s="640"/>
      <c r="T477" s="640"/>
      <c r="U477" s="640"/>
      <c r="V477" s="64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38.068181818181813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39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0.46643999999999997</v>
      </c>
      <c r="AA477" s="64"/>
      <c r="AB477" s="64"/>
      <c r="AC477" s="64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4"/>
      <c r="P478" s="639" t="s">
        <v>85</v>
      </c>
      <c r="Q478" s="640"/>
      <c r="R478" s="640"/>
      <c r="S478" s="640"/>
      <c r="T478" s="640"/>
      <c r="U478" s="640"/>
      <c r="V478" s="641"/>
      <c r="W478" s="40" t="s">
        <v>68</v>
      </c>
      <c r="X478" s="41">
        <f>IFERROR(SUM(X461:X476),"0")</f>
        <v>201</v>
      </c>
      <c r="Y478" s="41">
        <f>IFERROR(SUM(Y461:Y476),"0")</f>
        <v>205.92000000000002</v>
      </c>
      <c r="Z478" s="40"/>
      <c r="AA478" s="64"/>
      <c r="AB478" s="64"/>
      <c r="AC478" s="64"/>
    </row>
    <row r="479" spans="1:68" ht="14.25" hidden="1" customHeight="1" x14ac:dyDescent="0.25">
      <c r="A479" s="621" t="s">
        <v>132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3"/>
      <c r="AB479" s="63"/>
      <c r="AC479" s="63"/>
    </row>
    <row r="480" spans="1:68" ht="16.5" hidden="1" customHeight="1" x14ac:dyDescent="0.25">
      <c r="A480" s="60" t="s">
        <v>734</v>
      </c>
      <c r="B480" s="60" t="s">
        <v>735</v>
      </c>
      <c r="C480" s="34">
        <v>4301020334</v>
      </c>
      <c r="D480" s="625">
        <v>4607091388930</v>
      </c>
      <c r="E480" s="626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25">
        <v>4680115886407</v>
      </c>
      <c r="E481" s="626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25">
        <v>4680115880054</v>
      </c>
      <c r="E482" s="626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53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4"/>
      <c r="P483" s="639" t="s">
        <v>85</v>
      </c>
      <c r="Q483" s="640"/>
      <c r="R483" s="640"/>
      <c r="S483" s="640"/>
      <c r="T483" s="640"/>
      <c r="U483" s="640"/>
      <c r="V483" s="641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4"/>
      <c r="P484" s="639" t="s">
        <v>85</v>
      </c>
      <c r="Q484" s="640"/>
      <c r="R484" s="640"/>
      <c r="S484" s="640"/>
      <c r="T484" s="640"/>
      <c r="U484" s="640"/>
      <c r="V484" s="641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21" t="s">
        <v>143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25">
        <v>4680115883116</v>
      </c>
      <c r="E486" s="626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6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25">
        <v>4680115883093</v>
      </c>
      <c r="E487" s="626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25">
        <v>4680115883109</v>
      </c>
      <c r="E488" s="626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7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7"/>
      <c r="V488" s="37"/>
      <c r="W488" s="38" t="s">
        <v>68</v>
      </c>
      <c r="X488" s="56">
        <v>27</v>
      </c>
      <c r="Y488" s="53">
        <f t="shared" si="74"/>
        <v>31.68</v>
      </c>
      <c r="Z488" s="39">
        <f>IFERROR(IF(Y488=0,"",ROUNDUP(Y488/H488,0)*0.01196),"")</f>
        <v>7.1760000000000004E-2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28.84090909090909</v>
      </c>
      <c r="BN488" s="75">
        <f t="shared" si="76"/>
        <v>33.839999999999996</v>
      </c>
      <c r="BO488" s="75">
        <f t="shared" si="77"/>
        <v>4.9169580419580416E-2</v>
      </c>
      <c r="BP488" s="75">
        <f t="shared" si="78"/>
        <v>5.7692307692307696E-2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25">
        <v>4680115886438</v>
      </c>
      <c r="E489" s="626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97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25">
        <v>4680115882072</v>
      </c>
      <c r="E490" s="626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7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25">
        <v>4680115882072</v>
      </c>
      <c r="E491" s="626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25">
        <v>4680115882102</v>
      </c>
      <c r="E492" s="626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25">
        <v>4680115882096</v>
      </c>
      <c r="E493" s="626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25">
        <v>4680115882096</v>
      </c>
      <c r="E494" s="626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53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4"/>
      <c r="P495" s="639" t="s">
        <v>85</v>
      </c>
      <c r="Q495" s="640"/>
      <c r="R495" s="640"/>
      <c r="S495" s="640"/>
      <c r="T495" s="640"/>
      <c r="U495" s="640"/>
      <c r="V495" s="64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5.1136363636363633</v>
      </c>
      <c r="Y495" s="41">
        <f>IFERROR(Y486/H486,"0")+IFERROR(Y487/H487,"0")+IFERROR(Y488/H488,"0")+IFERROR(Y489/H489,"0")+IFERROR(Y490/H490,"0")+IFERROR(Y491/H491,"0")+IFERROR(Y492/H492,"0")+IFERROR(Y493/H493,"0")+IFERROR(Y494/H494,"0")</f>
        <v>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4"/>
      <c r="AB495" s="64"/>
      <c r="AC495" s="64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4"/>
      <c r="P496" s="639" t="s">
        <v>85</v>
      </c>
      <c r="Q496" s="640"/>
      <c r="R496" s="640"/>
      <c r="S496" s="640"/>
      <c r="T496" s="640"/>
      <c r="U496" s="640"/>
      <c r="V496" s="641"/>
      <c r="W496" s="40" t="s">
        <v>68</v>
      </c>
      <c r="X496" s="41">
        <f>IFERROR(SUM(X486:X494),"0")</f>
        <v>27</v>
      </c>
      <c r="Y496" s="41">
        <f>IFERROR(SUM(Y486:Y494),"0")</f>
        <v>31.68</v>
      </c>
      <c r="Z496" s="40"/>
      <c r="AA496" s="64"/>
      <c r="AB496" s="64"/>
      <c r="AC496" s="64"/>
    </row>
    <row r="497" spans="1:68" ht="14.25" hidden="1" customHeight="1" x14ac:dyDescent="0.25">
      <c r="A497" s="621" t="s">
        <v>63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25">
        <v>4607091383409</v>
      </c>
      <c r="E498" s="626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25">
        <v>4607091383416</v>
      </c>
      <c r="E499" s="626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25">
        <v>4680115883536</v>
      </c>
      <c r="E500" s="626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7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53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4"/>
      <c r="P501" s="639" t="s">
        <v>85</v>
      </c>
      <c r="Q501" s="640"/>
      <c r="R501" s="640"/>
      <c r="S501" s="640"/>
      <c r="T501" s="640"/>
      <c r="U501" s="640"/>
      <c r="V501" s="64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4"/>
      <c r="P502" s="639" t="s">
        <v>85</v>
      </c>
      <c r="Q502" s="640"/>
      <c r="R502" s="640"/>
      <c r="S502" s="640"/>
      <c r="T502" s="640"/>
      <c r="U502" s="640"/>
      <c r="V502" s="64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21" t="s">
        <v>169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25">
        <v>4680115885035</v>
      </c>
      <c r="E504" s="626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25">
        <v>4680115885936</v>
      </c>
      <c r="E505" s="626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66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53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4"/>
      <c r="P506" s="639" t="s">
        <v>85</v>
      </c>
      <c r="Q506" s="640"/>
      <c r="R506" s="640"/>
      <c r="S506" s="640"/>
      <c r="T506" s="640"/>
      <c r="U506" s="640"/>
      <c r="V506" s="64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4"/>
      <c r="P507" s="639" t="s">
        <v>85</v>
      </c>
      <c r="Q507" s="640"/>
      <c r="R507" s="640"/>
      <c r="S507" s="640"/>
      <c r="T507" s="640"/>
      <c r="U507" s="640"/>
      <c r="V507" s="64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97" t="s">
        <v>774</v>
      </c>
      <c r="B508" s="698"/>
      <c r="C508" s="698"/>
      <c r="D508" s="698"/>
      <c r="E508" s="698"/>
      <c r="F508" s="698"/>
      <c r="G508" s="698"/>
      <c r="H508" s="698"/>
      <c r="I508" s="698"/>
      <c r="J508" s="698"/>
      <c r="K508" s="698"/>
      <c r="L508" s="698"/>
      <c r="M508" s="698"/>
      <c r="N508" s="698"/>
      <c r="O508" s="698"/>
      <c r="P508" s="698"/>
      <c r="Q508" s="698"/>
      <c r="R508" s="698"/>
      <c r="S508" s="698"/>
      <c r="T508" s="698"/>
      <c r="U508" s="698"/>
      <c r="V508" s="698"/>
      <c r="W508" s="698"/>
      <c r="X508" s="698"/>
      <c r="Y508" s="698"/>
      <c r="Z508" s="698"/>
      <c r="AA508" s="52"/>
      <c r="AB508" s="52"/>
      <c r="AC508" s="52"/>
    </row>
    <row r="509" spans="1:68" ht="16.5" hidden="1" customHeight="1" x14ac:dyDescent="0.25">
      <c r="A509" s="630" t="s">
        <v>774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2"/>
      <c r="AB509" s="62"/>
      <c r="AC509" s="62"/>
    </row>
    <row r="510" spans="1:68" ht="14.25" hidden="1" customHeight="1" x14ac:dyDescent="0.25">
      <c r="A510" s="621" t="s">
        <v>95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25">
        <v>4640242181011</v>
      </c>
      <c r="E511" s="626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976" t="s">
        <v>777</v>
      </c>
      <c r="Q511" s="628"/>
      <c r="R511" s="628"/>
      <c r="S511" s="628"/>
      <c r="T511" s="629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25">
        <v>4640242180441</v>
      </c>
      <c r="E512" s="626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791" t="s">
        <v>781</v>
      </c>
      <c r="Q512" s="628"/>
      <c r="R512" s="628"/>
      <c r="S512" s="628"/>
      <c r="T512" s="629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25">
        <v>4640242180564</v>
      </c>
      <c r="E513" s="626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856" t="s">
        <v>785</v>
      </c>
      <c r="Q513" s="628"/>
      <c r="R513" s="628"/>
      <c r="S513" s="628"/>
      <c r="T513" s="629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53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4"/>
      <c r="P514" s="639" t="s">
        <v>85</v>
      </c>
      <c r="Q514" s="640"/>
      <c r="R514" s="640"/>
      <c r="S514" s="640"/>
      <c r="T514" s="640"/>
      <c r="U514" s="640"/>
      <c r="V514" s="64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4"/>
      <c r="P515" s="639" t="s">
        <v>85</v>
      </c>
      <c r="Q515" s="640"/>
      <c r="R515" s="640"/>
      <c r="S515" s="640"/>
      <c r="T515" s="640"/>
      <c r="U515" s="640"/>
      <c r="V515" s="64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21" t="s">
        <v>132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25">
        <v>4640242180519</v>
      </c>
      <c r="E517" s="626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20" t="s">
        <v>789</v>
      </c>
      <c r="Q517" s="628"/>
      <c r="R517" s="628"/>
      <c r="S517" s="628"/>
      <c r="T517" s="629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25">
        <v>4640242180519</v>
      </c>
      <c r="E518" s="626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959" t="s">
        <v>792</v>
      </c>
      <c r="Q518" s="628"/>
      <c r="R518" s="628"/>
      <c r="S518" s="628"/>
      <c r="T518" s="629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25">
        <v>4640242180526</v>
      </c>
      <c r="E519" s="626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852" t="s">
        <v>796</v>
      </c>
      <c r="Q519" s="628"/>
      <c r="R519" s="628"/>
      <c r="S519" s="628"/>
      <c r="T519" s="629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25">
        <v>4640242181363</v>
      </c>
      <c r="E520" s="626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963" t="s">
        <v>799</v>
      </c>
      <c r="Q520" s="628"/>
      <c r="R520" s="628"/>
      <c r="S520" s="628"/>
      <c r="T520" s="629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53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4"/>
      <c r="P521" s="639" t="s">
        <v>85</v>
      </c>
      <c r="Q521" s="640"/>
      <c r="R521" s="640"/>
      <c r="S521" s="640"/>
      <c r="T521" s="640"/>
      <c r="U521" s="640"/>
      <c r="V521" s="64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4"/>
      <c r="P522" s="639" t="s">
        <v>85</v>
      </c>
      <c r="Q522" s="640"/>
      <c r="R522" s="640"/>
      <c r="S522" s="640"/>
      <c r="T522" s="640"/>
      <c r="U522" s="640"/>
      <c r="V522" s="64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21" t="s">
        <v>143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25">
        <v>4640242180816</v>
      </c>
      <c r="E524" s="626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855" t="s">
        <v>803</v>
      </c>
      <c r="Q524" s="628"/>
      <c r="R524" s="628"/>
      <c r="S524" s="628"/>
      <c r="T524" s="629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25">
        <v>4640242180595</v>
      </c>
      <c r="E525" s="626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741" t="s">
        <v>807</v>
      </c>
      <c r="Q525" s="628"/>
      <c r="R525" s="628"/>
      <c r="S525" s="628"/>
      <c r="T525" s="629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53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4"/>
      <c r="P526" s="639" t="s">
        <v>85</v>
      </c>
      <c r="Q526" s="640"/>
      <c r="R526" s="640"/>
      <c r="S526" s="640"/>
      <c r="T526" s="640"/>
      <c r="U526" s="640"/>
      <c r="V526" s="64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4"/>
      <c r="P527" s="639" t="s">
        <v>85</v>
      </c>
      <c r="Q527" s="640"/>
      <c r="R527" s="640"/>
      <c r="S527" s="640"/>
      <c r="T527" s="640"/>
      <c r="U527" s="640"/>
      <c r="V527" s="64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21" t="s">
        <v>63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25">
        <v>4640242180533</v>
      </c>
      <c r="E529" s="626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940" t="s">
        <v>811</v>
      </c>
      <c r="Q529" s="628"/>
      <c r="R529" s="628"/>
      <c r="S529" s="628"/>
      <c r="T529" s="629"/>
      <c r="U529" s="37"/>
      <c r="V529" s="37"/>
      <c r="W529" s="38" t="s">
        <v>68</v>
      </c>
      <c r="X529" s="56">
        <v>90</v>
      </c>
      <c r="Y529" s="53">
        <f>IFERROR(IF(X529="",0,CEILING((X529/$H529),1)*$H529),"")</f>
        <v>90</v>
      </c>
      <c r="Z529" s="39">
        <f>IFERROR(IF(Y529=0,"",ROUNDUP(Y529/H529,0)*0.01898),"")</f>
        <v>0.1898</v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95.19</v>
      </c>
      <c r="BN529" s="75">
        <f>IFERROR(Y529*I529/H529,"0")</f>
        <v>95.19</v>
      </c>
      <c r="BO529" s="75">
        <f>IFERROR(1/J529*(X529/H529),"0")</f>
        <v>0.15625</v>
      </c>
      <c r="BP529" s="75">
        <f>IFERROR(1/J529*(Y529/H529),"0")</f>
        <v>0.15625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25">
        <v>4640242180533</v>
      </c>
      <c r="E530" s="626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22" t="s">
        <v>811</v>
      </c>
      <c r="Q530" s="628"/>
      <c r="R530" s="628"/>
      <c r="S530" s="628"/>
      <c r="T530" s="629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53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4"/>
      <c r="P531" s="639" t="s">
        <v>85</v>
      </c>
      <c r="Q531" s="640"/>
      <c r="R531" s="640"/>
      <c r="S531" s="640"/>
      <c r="T531" s="640"/>
      <c r="U531" s="640"/>
      <c r="V531" s="641"/>
      <c r="W531" s="40" t="s">
        <v>86</v>
      </c>
      <c r="X531" s="41">
        <f>IFERROR(X529/H529,"0")+IFERROR(X530/H530,"0")</f>
        <v>10</v>
      </c>
      <c r="Y531" s="41">
        <f>IFERROR(Y529/H529,"0")+IFERROR(Y530/H530,"0")</f>
        <v>10</v>
      </c>
      <c r="Z531" s="41">
        <f>IFERROR(IF(Z529="",0,Z529),"0")+IFERROR(IF(Z530="",0,Z530),"0")</f>
        <v>0.1898</v>
      </c>
      <c r="AA531" s="64"/>
      <c r="AB531" s="64"/>
      <c r="AC531" s="64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4"/>
      <c r="P532" s="639" t="s">
        <v>85</v>
      </c>
      <c r="Q532" s="640"/>
      <c r="R532" s="640"/>
      <c r="S532" s="640"/>
      <c r="T532" s="640"/>
      <c r="U532" s="640"/>
      <c r="V532" s="641"/>
      <c r="W532" s="40" t="s">
        <v>68</v>
      </c>
      <c r="X532" s="41">
        <f>IFERROR(SUM(X529:X530),"0")</f>
        <v>90</v>
      </c>
      <c r="Y532" s="41">
        <f>IFERROR(SUM(Y529:Y530),"0")</f>
        <v>90</v>
      </c>
      <c r="Z532" s="40"/>
      <c r="AA532" s="64"/>
      <c r="AB532" s="64"/>
      <c r="AC532" s="64"/>
    </row>
    <row r="533" spans="1:68" ht="14.25" hidden="1" customHeight="1" x14ac:dyDescent="0.25">
      <c r="A533" s="621" t="s">
        <v>169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25">
        <v>4640242180120</v>
      </c>
      <c r="E534" s="626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668" t="s">
        <v>816</v>
      </c>
      <c r="Q534" s="628"/>
      <c r="R534" s="628"/>
      <c r="S534" s="628"/>
      <c r="T534" s="629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25">
        <v>4640242180120</v>
      </c>
      <c r="E535" s="626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21" t="s">
        <v>819</v>
      </c>
      <c r="Q535" s="628"/>
      <c r="R535" s="628"/>
      <c r="S535" s="628"/>
      <c r="T535" s="629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25">
        <v>4640242180137</v>
      </c>
      <c r="E536" s="626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663" t="s">
        <v>822</v>
      </c>
      <c r="Q536" s="628"/>
      <c r="R536" s="628"/>
      <c r="S536" s="628"/>
      <c r="T536" s="629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25">
        <v>4640242180137</v>
      </c>
      <c r="E537" s="626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908" t="s">
        <v>825</v>
      </c>
      <c r="Q537" s="628"/>
      <c r="R537" s="628"/>
      <c r="S537" s="628"/>
      <c r="T537" s="629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53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4"/>
      <c r="P538" s="639" t="s">
        <v>85</v>
      </c>
      <c r="Q538" s="640"/>
      <c r="R538" s="640"/>
      <c r="S538" s="640"/>
      <c r="T538" s="640"/>
      <c r="U538" s="640"/>
      <c r="V538" s="64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4"/>
      <c r="P539" s="639" t="s">
        <v>85</v>
      </c>
      <c r="Q539" s="640"/>
      <c r="R539" s="640"/>
      <c r="S539" s="640"/>
      <c r="T539" s="640"/>
      <c r="U539" s="640"/>
      <c r="V539" s="64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2"/>
      <c r="AB540" s="62"/>
      <c r="AC540" s="62"/>
    </row>
    <row r="541" spans="1:68" ht="14.25" hidden="1" customHeight="1" x14ac:dyDescent="0.25">
      <c r="A541" s="621" t="s">
        <v>95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25">
        <v>4640242180045</v>
      </c>
      <c r="E542" s="626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905" t="s">
        <v>829</v>
      </c>
      <c r="Q542" s="628"/>
      <c r="R542" s="628"/>
      <c r="S542" s="628"/>
      <c r="T542" s="629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53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4"/>
      <c r="P543" s="639" t="s">
        <v>85</v>
      </c>
      <c r="Q543" s="640"/>
      <c r="R543" s="640"/>
      <c r="S543" s="640"/>
      <c r="T543" s="640"/>
      <c r="U543" s="640"/>
      <c r="V543" s="64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4"/>
      <c r="P544" s="639" t="s">
        <v>85</v>
      </c>
      <c r="Q544" s="640"/>
      <c r="R544" s="640"/>
      <c r="S544" s="640"/>
      <c r="T544" s="640"/>
      <c r="U544" s="640"/>
      <c r="V544" s="64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21" t="s">
        <v>132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25">
        <v>4640242180090</v>
      </c>
      <c r="E546" s="626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24" t="s">
        <v>833</v>
      </c>
      <c r="Q546" s="628"/>
      <c r="R546" s="628"/>
      <c r="S546" s="628"/>
      <c r="T546" s="629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53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4"/>
      <c r="P547" s="639" t="s">
        <v>85</v>
      </c>
      <c r="Q547" s="640"/>
      <c r="R547" s="640"/>
      <c r="S547" s="640"/>
      <c r="T547" s="640"/>
      <c r="U547" s="640"/>
      <c r="V547" s="64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4"/>
      <c r="P548" s="639" t="s">
        <v>85</v>
      </c>
      <c r="Q548" s="640"/>
      <c r="R548" s="640"/>
      <c r="S548" s="640"/>
      <c r="T548" s="640"/>
      <c r="U548" s="640"/>
      <c r="V548" s="64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1" t="s">
        <v>143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25">
        <v>4640242180076</v>
      </c>
      <c r="E550" s="626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25" t="s">
        <v>837</v>
      </c>
      <c r="Q550" s="628"/>
      <c r="R550" s="628"/>
      <c r="S550" s="628"/>
      <c r="T550" s="629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53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4"/>
      <c r="P551" s="639" t="s">
        <v>85</v>
      </c>
      <c r="Q551" s="640"/>
      <c r="R551" s="640"/>
      <c r="S551" s="640"/>
      <c r="T551" s="640"/>
      <c r="U551" s="640"/>
      <c r="V551" s="64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4"/>
      <c r="P552" s="639" t="s">
        <v>85</v>
      </c>
      <c r="Q552" s="640"/>
      <c r="R552" s="640"/>
      <c r="S552" s="640"/>
      <c r="T552" s="640"/>
      <c r="U552" s="640"/>
      <c r="V552" s="64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854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8"/>
      <c r="P553" s="694" t="s">
        <v>839</v>
      </c>
      <c r="Q553" s="695"/>
      <c r="R553" s="695"/>
      <c r="S553" s="695"/>
      <c r="T553" s="695"/>
      <c r="U553" s="695"/>
      <c r="V553" s="645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1757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1841.5</v>
      </c>
      <c r="Z553" s="40"/>
      <c r="AA553" s="64"/>
      <c r="AB553" s="64"/>
      <c r="AC553" s="64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8"/>
      <c r="P554" s="694" t="s">
        <v>840</v>
      </c>
      <c r="Q554" s="695"/>
      <c r="R554" s="695"/>
      <c r="S554" s="695"/>
      <c r="T554" s="695"/>
      <c r="U554" s="695"/>
      <c r="V554" s="645"/>
      <c r="W554" s="40" t="s">
        <v>68</v>
      </c>
      <c r="X554" s="41">
        <f>IFERROR(SUM(BM22:BM550),"0")</f>
        <v>1875.7785870240873</v>
      </c>
      <c r="Y554" s="41">
        <f>IFERROR(SUM(BN22:BN550),"0")</f>
        <v>1965.0840000000001</v>
      </c>
      <c r="Z554" s="40"/>
      <c r="AA554" s="64"/>
      <c r="AB554" s="64"/>
      <c r="AC554" s="64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8"/>
      <c r="P555" s="694" t="s">
        <v>841</v>
      </c>
      <c r="Q555" s="695"/>
      <c r="R555" s="695"/>
      <c r="S555" s="695"/>
      <c r="T555" s="695"/>
      <c r="U555" s="695"/>
      <c r="V555" s="645"/>
      <c r="W555" s="40" t="s">
        <v>842</v>
      </c>
      <c r="X555" s="42">
        <f>ROUNDUP(SUM(BO22:BO550),0)</f>
        <v>4</v>
      </c>
      <c r="Y555" s="42">
        <f>ROUNDUP(SUM(BP22:BP550),0)</f>
        <v>4</v>
      </c>
      <c r="Z555" s="40"/>
      <c r="AA555" s="64"/>
      <c r="AB555" s="64"/>
      <c r="AC555" s="64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8"/>
      <c r="P556" s="694" t="s">
        <v>843</v>
      </c>
      <c r="Q556" s="695"/>
      <c r="R556" s="695"/>
      <c r="S556" s="695"/>
      <c r="T556" s="695"/>
      <c r="U556" s="695"/>
      <c r="V556" s="645"/>
      <c r="W556" s="40" t="s">
        <v>68</v>
      </c>
      <c r="X556" s="41">
        <f>GrossWeightTotal+PalletQtyTotal*25</f>
        <v>1975.7785870240873</v>
      </c>
      <c r="Y556" s="41">
        <f>GrossWeightTotalR+PalletQtyTotalR*25</f>
        <v>2065.0839999999998</v>
      </c>
      <c r="Z556" s="40"/>
      <c r="AA556" s="64"/>
      <c r="AB556" s="64"/>
      <c r="AC556" s="64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8"/>
      <c r="P557" s="694" t="s">
        <v>844</v>
      </c>
      <c r="Q557" s="695"/>
      <c r="R557" s="695"/>
      <c r="S557" s="695"/>
      <c r="T557" s="695"/>
      <c r="U557" s="695"/>
      <c r="V557" s="645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399.35754060754061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413</v>
      </c>
      <c r="Z557" s="40"/>
      <c r="AA557" s="64"/>
      <c r="AB557" s="64"/>
      <c r="AC557" s="64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8"/>
      <c r="P558" s="694" t="s">
        <v>845</v>
      </c>
      <c r="Q558" s="695"/>
      <c r="R558" s="695"/>
      <c r="S558" s="695"/>
      <c r="T558" s="695"/>
      <c r="U558" s="695"/>
      <c r="V558" s="645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3.9609199999999998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23" t="s">
        <v>93</v>
      </c>
      <c r="D560" s="706"/>
      <c r="E560" s="706"/>
      <c r="F560" s="706"/>
      <c r="G560" s="706"/>
      <c r="H560" s="707"/>
      <c r="I560" s="623" t="s">
        <v>266</v>
      </c>
      <c r="J560" s="706"/>
      <c r="K560" s="706"/>
      <c r="L560" s="706"/>
      <c r="M560" s="706"/>
      <c r="N560" s="706"/>
      <c r="O560" s="706"/>
      <c r="P560" s="706"/>
      <c r="Q560" s="706"/>
      <c r="R560" s="706"/>
      <c r="S560" s="706"/>
      <c r="T560" s="706"/>
      <c r="U560" s="707"/>
      <c r="V560" s="623" t="s">
        <v>567</v>
      </c>
      <c r="W560" s="707"/>
      <c r="X560" s="623" t="s">
        <v>632</v>
      </c>
      <c r="Y560" s="706"/>
      <c r="Z560" s="706"/>
      <c r="AA560" s="707"/>
      <c r="AB560" s="80" t="s">
        <v>697</v>
      </c>
      <c r="AC560" s="623" t="s">
        <v>774</v>
      </c>
      <c r="AD560" s="707"/>
      <c r="AF560" s="1"/>
    </row>
    <row r="561" spans="1:32" ht="14.25" customHeight="1" thickTop="1" x14ac:dyDescent="0.2">
      <c r="A561" s="840" t="s">
        <v>848</v>
      </c>
      <c r="B561" s="623" t="s">
        <v>62</v>
      </c>
      <c r="C561" s="623" t="s">
        <v>94</v>
      </c>
      <c r="D561" s="623" t="s">
        <v>113</v>
      </c>
      <c r="E561" s="623" t="s">
        <v>176</v>
      </c>
      <c r="F561" s="623" t="s">
        <v>203</v>
      </c>
      <c r="G561" s="623" t="s">
        <v>242</v>
      </c>
      <c r="H561" s="623" t="s">
        <v>93</v>
      </c>
      <c r="I561" s="623" t="s">
        <v>267</v>
      </c>
      <c r="J561" s="623" t="s">
        <v>310</v>
      </c>
      <c r="K561" s="623" t="s">
        <v>371</v>
      </c>
      <c r="L561" s="623" t="s">
        <v>415</v>
      </c>
      <c r="M561" s="623" t="s">
        <v>433</v>
      </c>
      <c r="N561" s="1"/>
      <c r="O561" s="623" t="s">
        <v>446</v>
      </c>
      <c r="P561" s="623" t="s">
        <v>458</v>
      </c>
      <c r="Q561" s="623" t="s">
        <v>465</v>
      </c>
      <c r="R561" s="623" t="s">
        <v>469</v>
      </c>
      <c r="S561" s="623" t="s">
        <v>475</v>
      </c>
      <c r="T561" s="623" t="s">
        <v>480</v>
      </c>
      <c r="U561" s="623" t="s">
        <v>554</v>
      </c>
      <c r="V561" s="623" t="s">
        <v>568</v>
      </c>
      <c r="W561" s="623" t="s">
        <v>602</v>
      </c>
      <c r="X561" s="623" t="s">
        <v>633</v>
      </c>
      <c r="Y561" s="623" t="s">
        <v>665</v>
      </c>
      <c r="Z561" s="623" t="s">
        <v>683</v>
      </c>
      <c r="AA561" s="623" t="s">
        <v>690</v>
      </c>
      <c r="AB561" s="623" t="s">
        <v>697</v>
      </c>
      <c r="AC561" s="623" t="s">
        <v>774</v>
      </c>
      <c r="AD561" s="623" t="s">
        <v>826</v>
      </c>
      <c r="AF561" s="1"/>
    </row>
    <row r="562" spans="1:32" ht="13.5" customHeight="1" thickBot="1" x14ac:dyDescent="0.25">
      <c r="A562" s="841"/>
      <c r="B562" s="624"/>
      <c r="C562" s="624"/>
      <c r="D562" s="624"/>
      <c r="E562" s="624"/>
      <c r="F562" s="624"/>
      <c r="G562" s="624"/>
      <c r="H562" s="624"/>
      <c r="I562" s="624"/>
      <c r="J562" s="624"/>
      <c r="K562" s="624"/>
      <c r="L562" s="624"/>
      <c r="M562" s="624"/>
      <c r="N562" s="1"/>
      <c r="O562" s="624"/>
      <c r="P562" s="624"/>
      <c r="Q562" s="624"/>
      <c r="R562" s="624"/>
      <c r="S562" s="624"/>
      <c r="T562" s="624"/>
      <c r="U562" s="624"/>
      <c r="V562" s="624"/>
      <c r="W562" s="624"/>
      <c r="X562" s="624"/>
      <c r="Y562" s="624"/>
      <c r="Z562" s="624"/>
      <c r="AA562" s="624"/>
      <c r="AB562" s="624"/>
      <c r="AC562" s="624"/>
      <c r="AD562" s="624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43.2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55.8</v>
      </c>
      <c r="E563" s="50">
        <f>IFERROR(Y86*1,"0")+IFERROR(Y87*1,"0")+IFERROR(Y88*1,"0")+IFERROR(Y92*1,"0")+IFERROR(Y93*1,"0")+IFERROR(Y94*1,"0")+IFERROR(Y95*1,"0")+IFERROR(Y96*1,"0")+IFERROR(Y97*1,"0")+IFERROR(Y98*1,"0")+IFERROR(Y99*1,"0")</f>
        <v>89.1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146.4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29.4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396.59999999999997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4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136.80000000000001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60.000000000000007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543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9.6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237.60000000000002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90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75"/>
        <filter val="1 757,00"/>
        <filter val="1 875,78"/>
        <filter val="1 975,78"/>
        <filter val="10,00"/>
        <filter val="10,83"/>
        <filter val="102,00"/>
        <filter val="108,00"/>
        <filter val="11,56"/>
        <filter val="12,22"/>
        <filter val="125,83"/>
        <filter val="134,00"/>
        <filter val="15,00"/>
        <filter val="17,92"/>
        <filter val="19,00"/>
        <filter val="2,59"/>
        <filter val="201,00"/>
        <filter val="21,00"/>
        <filter val="24,00"/>
        <filter val="25,00"/>
        <filter val="26,00"/>
        <filter val="27,00"/>
        <filter val="28,00"/>
        <filter val="29,00"/>
        <filter val="3,00"/>
        <filter val="3,15"/>
        <filter val="30,00"/>
        <filter val="30,67"/>
        <filter val="302,00"/>
        <filter val="33,00"/>
        <filter val="34,00"/>
        <filter val="38,07"/>
        <filter val="383,00"/>
        <filter val="399,36"/>
        <filter val="4"/>
        <filter val="4,00"/>
        <filter val="41,00"/>
        <filter val="43,00"/>
        <filter val="46,00"/>
        <filter val="460,00"/>
        <filter val="5,02"/>
        <filter val="5,11"/>
        <filter val="52,00"/>
        <filter val="54,00"/>
        <filter val="55,83"/>
        <filter val="57,00"/>
        <filter val="58,00"/>
        <filter val="6,33"/>
        <filter val="67,00"/>
        <filter val="7,50"/>
        <filter val="76,00"/>
        <filter val="77,00"/>
        <filter val="8,00"/>
        <filter val="8,33"/>
        <filter val="8,52"/>
        <filter val="8,75"/>
        <filter val="81,00"/>
        <filter val="9,00"/>
        <filter val="90,00"/>
        <filter val="91,00"/>
        <filter val="99,00"/>
      </filters>
    </filterColumn>
    <filterColumn colId="29" showButton="0"/>
    <filterColumn colId="30" showButton="0"/>
  </autoFilter>
  <mergeCells count="986"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245:V245"/>
    <mergeCell ref="P73:T73"/>
    <mergeCell ref="P445:T445"/>
    <mergeCell ref="P90:V90"/>
    <mergeCell ref="P224:V224"/>
    <mergeCell ref="P89:V89"/>
    <mergeCell ref="P453:V453"/>
    <mergeCell ref="P379:T37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P118:T118"/>
    <mergeCell ref="P416:T416"/>
    <mergeCell ref="P167:T167"/>
    <mergeCell ref="D88:E88"/>
    <mergeCell ref="D26:E26"/>
    <mergeCell ref="A459:Z459"/>
    <mergeCell ref="P403:T40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6:C6"/>
    <mergeCell ref="P286:T286"/>
    <mergeCell ref="A34:Z34"/>
    <mergeCell ref="W17:W18"/>
    <mergeCell ref="H9:I9"/>
    <mergeCell ref="A36:Z36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487:T487"/>
    <mergeCell ref="A235:O236"/>
    <mergeCell ref="P87:T87"/>
    <mergeCell ref="P451:T451"/>
    <mergeCell ref="D201:E201"/>
    <mergeCell ref="A375:O376"/>
    <mergeCell ref="D188:E188"/>
    <mergeCell ref="A341:O342"/>
    <mergeCell ref="P260:T260"/>
    <mergeCell ref="P211:T211"/>
    <mergeCell ref="P309:T309"/>
    <mergeCell ref="A206:O207"/>
    <mergeCell ref="D59:E59"/>
    <mergeCell ref="D178:E178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P512:T512"/>
    <mergeCell ref="P491:T491"/>
    <mergeCell ref="P24:T24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30:T530"/>
    <mergeCell ref="A28:O29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D465:E465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A116:Z116"/>
    <mergeCell ref="D231:E231"/>
    <mergeCell ref="P214:T214"/>
    <mergeCell ref="D86:E86"/>
    <mergeCell ref="D213:E213"/>
    <mergeCell ref="D243:E243"/>
    <mergeCell ref="D99:E99"/>
    <mergeCell ref="D80:E80"/>
    <mergeCell ref="D194:E194"/>
    <mergeCell ref="D172:E172"/>
    <mergeCell ref="P138:T138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P405:V405"/>
    <mergeCell ref="D222:E222"/>
    <mergeCell ref="A295:Z295"/>
    <mergeCell ref="D107:E107"/>
    <mergeCell ref="P291:T291"/>
    <mergeCell ref="P439:T439"/>
    <mergeCell ref="P42:V42"/>
    <mergeCell ref="P284:V284"/>
    <mergeCell ref="P107:T107"/>
    <mergeCell ref="P129:V129"/>
    <mergeCell ref="P63:V63"/>
    <mergeCell ref="P465:T46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X561:X562"/>
    <mergeCell ref="A91:Z91"/>
    <mergeCell ref="Z561:Z562"/>
    <mergeCell ref="A460:Z460"/>
    <mergeCell ref="A454:Z454"/>
    <mergeCell ref="C560:H560"/>
    <mergeCell ref="D215:E215"/>
    <mergeCell ref="P188:T188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P323:T323"/>
    <mergeCell ref="P463:T463"/>
    <mergeCell ref="P428:V428"/>
    <mergeCell ref="P420:T420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P364:T364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Y17:Y18"/>
    <mergeCell ref="D355:E355"/>
    <mergeCell ref="D561:D562"/>
    <mergeCell ref="D455:E455"/>
    <mergeCell ref="D475:E475"/>
    <mergeCell ref="P486:T486"/>
    <mergeCell ref="P121:T121"/>
    <mergeCell ref="P357:T357"/>
    <mergeCell ref="P344:T344"/>
    <mergeCell ref="D216:E21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