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8B2180-AD38-4BA5-8B8D-F765C3C85DB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Y550" i="1"/>
  <c r="BN550" i="1" s="1"/>
  <c r="X548" i="1"/>
  <c r="Y547" i="1"/>
  <c r="X547" i="1"/>
  <c r="BO546" i="1"/>
  <c r="BM546" i="1"/>
  <c r="Y546" i="1"/>
  <c r="Y548" i="1" s="1"/>
  <c r="X544" i="1"/>
  <c r="X543" i="1"/>
  <c r="BO542" i="1"/>
  <c r="BM542" i="1"/>
  <c r="Y542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N534" i="1" s="1"/>
  <c r="X532" i="1"/>
  <c r="X531" i="1"/>
  <c r="BO530" i="1"/>
  <c r="BM530" i="1"/>
  <c r="Y530" i="1"/>
  <c r="BO529" i="1"/>
  <c r="BM529" i="1"/>
  <c r="Y529" i="1"/>
  <c r="Z529" i="1" s="1"/>
  <c r="X527" i="1"/>
  <c r="X526" i="1"/>
  <c r="BO525" i="1"/>
  <c r="BM525" i="1"/>
  <c r="Y525" i="1"/>
  <c r="BP525" i="1" s="1"/>
  <c r="BO524" i="1"/>
  <c r="BM524" i="1"/>
  <c r="Y524" i="1"/>
  <c r="BP524" i="1" s="1"/>
  <c r="X522" i="1"/>
  <c r="X521" i="1"/>
  <c r="BO520" i="1"/>
  <c r="BM520" i="1"/>
  <c r="Y520" i="1"/>
  <c r="BP520" i="1" s="1"/>
  <c r="BO519" i="1"/>
  <c r="BM519" i="1"/>
  <c r="Y519" i="1"/>
  <c r="BP519" i="1" s="1"/>
  <c r="BO518" i="1"/>
  <c r="BM518" i="1"/>
  <c r="Y518" i="1"/>
  <c r="Z518" i="1" s="1"/>
  <c r="BO517" i="1"/>
  <c r="BM517" i="1"/>
  <c r="Y517" i="1"/>
  <c r="BP517" i="1" s="1"/>
  <c r="X515" i="1"/>
  <c r="X514" i="1"/>
  <c r="BO513" i="1"/>
  <c r="BM513" i="1"/>
  <c r="Y513" i="1"/>
  <c r="BP512" i="1"/>
  <c r="BO512" i="1"/>
  <c r="BN512" i="1"/>
  <c r="BM512" i="1"/>
  <c r="Z512" i="1"/>
  <c r="Y512" i="1"/>
  <c r="BO511" i="1"/>
  <c r="BM511" i="1"/>
  <c r="Y511" i="1"/>
  <c r="AC563" i="1" s="1"/>
  <c r="X507" i="1"/>
  <c r="X506" i="1"/>
  <c r="BO505" i="1"/>
  <c r="BM505" i="1"/>
  <c r="Y505" i="1"/>
  <c r="Z505" i="1" s="1"/>
  <c r="P505" i="1"/>
  <c r="BO504" i="1"/>
  <c r="BM504" i="1"/>
  <c r="Y504" i="1"/>
  <c r="Z504" i="1" s="1"/>
  <c r="P504" i="1"/>
  <c r="X502" i="1"/>
  <c r="X501" i="1"/>
  <c r="BP500" i="1"/>
  <c r="BO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Y498" i="1"/>
  <c r="Z498" i="1" s="1"/>
  <c r="P498" i="1"/>
  <c r="X496" i="1"/>
  <c r="X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N492" i="1" s="1"/>
  <c r="P492" i="1"/>
  <c r="BP491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Z489" i="1" s="1"/>
  <c r="P489" i="1"/>
  <c r="BO488" i="1"/>
  <c r="BM488" i="1"/>
  <c r="Y488" i="1"/>
  <c r="Z488" i="1" s="1"/>
  <c r="P488" i="1"/>
  <c r="BO487" i="1"/>
  <c r="BM487" i="1"/>
  <c r="Y487" i="1"/>
  <c r="Z487" i="1" s="1"/>
  <c r="P487" i="1"/>
  <c r="BO486" i="1"/>
  <c r="BM486" i="1"/>
  <c r="Y486" i="1"/>
  <c r="BP486" i="1" s="1"/>
  <c r="P486" i="1"/>
  <c r="X484" i="1"/>
  <c r="X483" i="1"/>
  <c r="BO482" i="1"/>
  <c r="BM482" i="1"/>
  <c r="Y482" i="1"/>
  <c r="P482" i="1"/>
  <c r="BO481" i="1"/>
  <c r="BM481" i="1"/>
  <c r="Y481" i="1"/>
  <c r="Z481" i="1" s="1"/>
  <c r="P481" i="1"/>
  <c r="BO480" i="1"/>
  <c r="BM480" i="1"/>
  <c r="Y480" i="1"/>
  <c r="BN480" i="1" s="1"/>
  <c r="P480" i="1"/>
  <c r="X478" i="1"/>
  <c r="X477" i="1"/>
  <c r="BO476" i="1"/>
  <c r="BM476" i="1"/>
  <c r="Y476" i="1"/>
  <c r="BN476" i="1" s="1"/>
  <c r="P476" i="1"/>
  <c r="BO475" i="1"/>
  <c r="BM475" i="1"/>
  <c r="Y475" i="1"/>
  <c r="BN475" i="1" s="1"/>
  <c r="P475" i="1"/>
  <c r="BO474" i="1"/>
  <c r="BM474" i="1"/>
  <c r="Y474" i="1"/>
  <c r="P474" i="1"/>
  <c r="BO473" i="1"/>
  <c r="BN473" i="1"/>
  <c r="BM473" i="1"/>
  <c r="Y473" i="1"/>
  <c r="Z473" i="1" s="1"/>
  <c r="P473" i="1"/>
  <c r="BO472" i="1"/>
  <c r="BM472" i="1"/>
  <c r="Y472" i="1"/>
  <c r="Z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Z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Z464" i="1" s="1"/>
  <c r="P464" i="1"/>
  <c r="BO463" i="1"/>
  <c r="BN463" i="1"/>
  <c r="BM463" i="1"/>
  <c r="Y463" i="1"/>
  <c r="Z463" i="1" s="1"/>
  <c r="P463" i="1"/>
  <c r="BO462" i="1"/>
  <c r="BN462" i="1"/>
  <c r="BM462" i="1"/>
  <c r="Y462" i="1"/>
  <c r="P462" i="1"/>
  <c r="BO461" i="1"/>
  <c r="BM461" i="1"/>
  <c r="Y461" i="1"/>
  <c r="Z461" i="1" s="1"/>
  <c r="P461" i="1"/>
  <c r="X457" i="1"/>
  <c r="X456" i="1"/>
  <c r="BO455" i="1"/>
  <c r="BN455" i="1"/>
  <c r="BM455" i="1"/>
  <c r="Y455" i="1"/>
  <c r="Y457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Z446" i="1" s="1"/>
  <c r="P446" i="1"/>
  <c r="BO445" i="1"/>
  <c r="BM445" i="1"/>
  <c r="Y445" i="1"/>
  <c r="Z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X435" i="1"/>
  <c r="X434" i="1"/>
  <c r="BO433" i="1"/>
  <c r="BM433" i="1"/>
  <c r="Y433" i="1"/>
  <c r="BP433" i="1" s="1"/>
  <c r="P433" i="1"/>
  <c r="BP432" i="1"/>
  <c r="BO432" i="1"/>
  <c r="BM432" i="1"/>
  <c r="Z432" i="1"/>
  <c r="Y432" i="1"/>
  <c r="P432" i="1"/>
  <c r="X429" i="1"/>
  <c r="X428" i="1"/>
  <c r="BO427" i="1"/>
  <c r="BM427" i="1"/>
  <c r="Y427" i="1"/>
  <c r="BP427" i="1" s="1"/>
  <c r="P427" i="1"/>
  <c r="BO426" i="1"/>
  <c r="BM426" i="1"/>
  <c r="Y426" i="1"/>
  <c r="Y428" i="1" s="1"/>
  <c r="P426" i="1"/>
  <c r="X424" i="1"/>
  <c r="X423" i="1"/>
  <c r="BO422" i="1"/>
  <c r="BM422" i="1"/>
  <c r="Y422" i="1"/>
  <c r="Z422" i="1" s="1"/>
  <c r="P422" i="1"/>
  <c r="BO421" i="1"/>
  <c r="BM421" i="1"/>
  <c r="Y421" i="1"/>
  <c r="BN421" i="1" s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N416" i="1" s="1"/>
  <c r="P416" i="1"/>
  <c r="BO415" i="1"/>
  <c r="BM415" i="1"/>
  <c r="Y415" i="1"/>
  <c r="BN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BN403" i="1" s="1"/>
  <c r="P403" i="1"/>
  <c r="BO402" i="1"/>
  <c r="BM402" i="1"/>
  <c r="Y402" i="1"/>
  <c r="Z402" i="1" s="1"/>
  <c r="P402" i="1"/>
  <c r="BO401" i="1"/>
  <c r="BN401" i="1"/>
  <c r="BM401" i="1"/>
  <c r="Z401" i="1"/>
  <c r="Y401" i="1"/>
  <c r="BP401" i="1" s="1"/>
  <c r="P401" i="1"/>
  <c r="BO400" i="1"/>
  <c r="BM400" i="1"/>
  <c r="Y400" i="1"/>
  <c r="BP400" i="1" s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P391" i="1"/>
  <c r="BO391" i="1"/>
  <c r="BM391" i="1"/>
  <c r="Y391" i="1"/>
  <c r="Z391" i="1" s="1"/>
  <c r="P391" i="1"/>
  <c r="BO390" i="1"/>
  <c r="BM390" i="1"/>
  <c r="Y390" i="1"/>
  <c r="BP390" i="1" s="1"/>
  <c r="P390" i="1"/>
  <c r="BO389" i="1"/>
  <c r="BM389" i="1"/>
  <c r="Y389" i="1"/>
  <c r="Z389" i="1" s="1"/>
  <c r="P389" i="1"/>
  <c r="BO388" i="1"/>
  <c r="BM388" i="1"/>
  <c r="Y388" i="1"/>
  <c r="Z388" i="1" s="1"/>
  <c r="P388" i="1"/>
  <c r="X385" i="1"/>
  <c r="X384" i="1"/>
  <c r="BP383" i="1"/>
  <c r="BO383" i="1"/>
  <c r="BM383" i="1"/>
  <c r="Y383" i="1"/>
  <c r="BN383" i="1" s="1"/>
  <c r="P383" i="1"/>
  <c r="X381" i="1"/>
  <c r="X380" i="1"/>
  <c r="BO379" i="1"/>
  <c r="BM379" i="1"/>
  <c r="Y379" i="1"/>
  <c r="Z379" i="1" s="1"/>
  <c r="P379" i="1"/>
  <c r="BO378" i="1"/>
  <c r="BM378" i="1"/>
  <c r="Y378" i="1"/>
  <c r="BP378" i="1" s="1"/>
  <c r="P378" i="1"/>
  <c r="X376" i="1"/>
  <c r="X375" i="1"/>
  <c r="BO374" i="1"/>
  <c r="BM374" i="1"/>
  <c r="Y374" i="1"/>
  <c r="BN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BP369" i="1" s="1"/>
  <c r="P369" i="1"/>
  <c r="BO368" i="1"/>
  <c r="BM368" i="1"/>
  <c r="Z368" i="1"/>
  <c r="Y368" i="1"/>
  <c r="BN368" i="1" s="1"/>
  <c r="P368" i="1"/>
  <c r="BO367" i="1"/>
  <c r="BM367" i="1"/>
  <c r="Y367" i="1"/>
  <c r="BP367" i="1" s="1"/>
  <c r="P367" i="1"/>
  <c r="BO366" i="1"/>
  <c r="BM366" i="1"/>
  <c r="Y366" i="1"/>
  <c r="BN366" i="1" s="1"/>
  <c r="P366" i="1"/>
  <c r="BO365" i="1"/>
  <c r="BM365" i="1"/>
  <c r="Y365" i="1"/>
  <c r="Z365" i="1" s="1"/>
  <c r="P365" i="1"/>
  <c r="BO364" i="1"/>
  <c r="BM364" i="1"/>
  <c r="Y364" i="1"/>
  <c r="P364" i="1"/>
  <c r="BO363" i="1"/>
  <c r="BM363" i="1"/>
  <c r="Y363" i="1"/>
  <c r="P363" i="1"/>
  <c r="X359" i="1"/>
  <c r="X358" i="1"/>
  <c r="BP357" i="1"/>
  <c r="BO357" i="1"/>
  <c r="BM357" i="1"/>
  <c r="Y357" i="1"/>
  <c r="Z357" i="1" s="1"/>
  <c r="P357" i="1"/>
  <c r="BO356" i="1"/>
  <c r="BM356" i="1"/>
  <c r="Y356" i="1"/>
  <c r="BN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BP351" i="1" s="1"/>
  <c r="P351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N344" i="1"/>
  <c r="BM344" i="1"/>
  <c r="Y344" i="1"/>
  <c r="BP344" i="1" s="1"/>
  <c r="P344" i="1"/>
  <c r="X342" i="1"/>
  <c r="X341" i="1"/>
  <c r="BO340" i="1"/>
  <c r="BM340" i="1"/>
  <c r="Y340" i="1"/>
  <c r="Z340" i="1" s="1"/>
  <c r="P340" i="1"/>
  <c r="BO339" i="1"/>
  <c r="BM339" i="1"/>
  <c r="Y339" i="1"/>
  <c r="Z339" i="1" s="1"/>
  <c r="P339" i="1"/>
  <c r="BO338" i="1"/>
  <c r="BM338" i="1"/>
  <c r="Y338" i="1"/>
  <c r="Z338" i="1" s="1"/>
  <c r="BP337" i="1"/>
  <c r="BO337" i="1"/>
  <c r="BN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BN331" i="1" s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Z323" i="1" s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N317" i="1"/>
  <c r="BM317" i="1"/>
  <c r="Y317" i="1"/>
  <c r="BP317" i="1" s="1"/>
  <c r="P317" i="1"/>
  <c r="BO316" i="1"/>
  <c r="BM316" i="1"/>
  <c r="Y316" i="1"/>
  <c r="P316" i="1"/>
  <c r="X314" i="1"/>
  <c r="X313" i="1"/>
  <c r="BO312" i="1"/>
  <c r="BN312" i="1"/>
  <c r="BM312" i="1"/>
  <c r="Y312" i="1"/>
  <c r="Z312" i="1" s="1"/>
  <c r="P312" i="1"/>
  <c r="BO311" i="1"/>
  <c r="BM311" i="1"/>
  <c r="Y311" i="1"/>
  <c r="P311" i="1"/>
  <c r="BO310" i="1"/>
  <c r="BM310" i="1"/>
  <c r="Y310" i="1"/>
  <c r="Z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X304" i="1"/>
  <c r="X303" i="1"/>
  <c r="BO302" i="1"/>
  <c r="BM302" i="1"/>
  <c r="Y302" i="1"/>
  <c r="Y304" i="1" s="1"/>
  <c r="P302" i="1"/>
  <c r="X299" i="1"/>
  <c r="Y298" i="1"/>
  <c r="X298" i="1"/>
  <c r="BO297" i="1"/>
  <c r="BM297" i="1"/>
  <c r="Y297" i="1"/>
  <c r="BN297" i="1" s="1"/>
  <c r="P297" i="1"/>
  <c r="BO296" i="1"/>
  <c r="BN296" i="1"/>
  <c r="BM296" i="1"/>
  <c r="Z296" i="1"/>
  <c r="Y296" i="1"/>
  <c r="BP296" i="1" s="1"/>
  <c r="P296" i="1"/>
  <c r="X293" i="1"/>
  <c r="X292" i="1"/>
  <c r="BO291" i="1"/>
  <c r="BM291" i="1"/>
  <c r="Y291" i="1"/>
  <c r="Y292" i="1" s="1"/>
  <c r="P291" i="1"/>
  <c r="X288" i="1"/>
  <c r="X287" i="1"/>
  <c r="BO286" i="1"/>
  <c r="BM286" i="1"/>
  <c r="Y286" i="1"/>
  <c r="Y287" i="1" s="1"/>
  <c r="P286" i="1"/>
  <c r="X284" i="1"/>
  <c r="X283" i="1"/>
  <c r="BP282" i="1"/>
  <c r="BO282" i="1"/>
  <c r="BM282" i="1"/>
  <c r="Y282" i="1"/>
  <c r="BN282" i="1" s="1"/>
  <c r="P282" i="1"/>
  <c r="X279" i="1"/>
  <c r="X278" i="1"/>
  <c r="BO277" i="1"/>
  <c r="BM277" i="1"/>
  <c r="Y277" i="1"/>
  <c r="Z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N274" i="1" s="1"/>
  <c r="P274" i="1"/>
  <c r="X271" i="1"/>
  <c r="X270" i="1"/>
  <c r="BO269" i="1"/>
  <c r="BM269" i="1"/>
  <c r="Y269" i="1"/>
  <c r="BN269" i="1" s="1"/>
  <c r="BO268" i="1"/>
  <c r="BM268" i="1"/>
  <c r="Y268" i="1"/>
  <c r="BN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Z261" i="1"/>
  <c r="Y261" i="1"/>
  <c r="BN261" i="1" s="1"/>
  <c r="P261" i="1"/>
  <c r="BP260" i="1"/>
  <c r="BO260" i="1"/>
  <c r="BM260" i="1"/>
  <c r="Y260" i="1"/>
  <c r="BN260" i="1" s="1"/>
  <c r="P260" i="1"/>
  <c r="BO259" i="1"/>
  <c r="BM259" i="1"/>
  <c r="Y259" i="1"/>
  <c r="BN259" i="1" s="1"/>
  <c r="P259" i="1"/>
  <c r="BO258" i="1"/>
  <c r="BM258" i="1"/>
  <c r="Z258" i="1"/>
  <c r="Y258" i="1"/>
  <c r="BN258" i="1" s="1"/>
  <c r="P258" i="1"/>
  <c r="BO257" i="1"/>
  <c r="BM257" i="1"/>
  <c r="Y257" i="1"/>
  <c r="P257" i="1"/>
  <c r="BO256" i="1"/>
  <c r="BM256" i="1"/>
  <c r="Y256" i="1"/>
  <c r="Y262" i="1" s="1"/>
  <c r="P256" i="1"/>
  <c r="X253" i="1"/>
  <c r="X252" i="1"/>
  <c r="BO251" i="1"/>
  <c r="BN251" i="1"/>
  <c r="BM251" i="1"/>
  <c r="Z251" i="1"/>
  <c r="Y251" i="1"/>
  <c r="BP251" i="1" s="1"/>
  <c r="BP250" i="1"/>
  <c r="BO250" i="1"/>
  <c r="BM250" i="1"/>
  <c r="Y250" i="1"/>
  <c r="BO249" i="1"/>
  <c r="BM249" i="1"/>
  <c r="Y249" i="1"/>
  <c r="BN249" i="1" s="1"/>
  <c r="BO248" i="1"/>
  <c r="BM248" i="1"/>
  <c r="Y248" i="1"/>
  <c r="P248" i="1"/>
  <c r="BO247" i="1"/>
  <c r="BM247" i="1"/>
  <c r="Y247" i="1"/>
  <c r="BP247" i="1" s="1"/>
  <c r="X245" i="1"/>
  <c r="Y244" i="1"/>
  <c r="X244" i="1"/>
  <c r="BO243" i="1"/>
  <c r="BM243" i="1"/>
  <c r="Y243" i="1"/>
  <c r="Z243" i="1" s="1"/>
  <c r="Z244" i="1" s="1"/>
  <c r="P243" i="1"/>
  <c r="X241" i="1"/>
  <c r="X240" i="1"/>
  <c r="BO239" i="1"/>
  <c r="BM239" i="1"/>
  <c r="Y239" i="1"/>
  <c r="Z239" i="1" s="1"/>
  <c r="P239" i="1"/>
  <c r="BO238" i="1"/>
  <c r="BM238" i="1"/>
  <c r="Y238" i="1"/>
  <c r="BP238" i="1" s="1"/>
  <c r="P238" i="1"/>
  <c r="X236" i="1"/>
  <c r="X235" i="1"/>
  <c r="BO234" i="1"/>
  <c r="BM234" i="1"/>
  <c r="Y234" i="1"/>
  <c r="BN234" i="1" s="1"/>
  <c r="P234" i="1"/>
  <c r="BP233" i="1"/>
  <c r="BO233" i="1"/>
  <c r="BM233" i="1"/>
  <c r="Y233" i="1"/>
  <c r="BN233" i="1" s="1"/>
  <c r="P233" i="1"/>
  <c r="BO232" i="1"/>
  <c r="BN232" i="1"/>
  <c r="BM232" i="1"/>
  <c r="Y232" i="1"/>
  <c r="P232" i="1"/>
  <c r="BO231" i="1"/>
  <c r="BM231" i="1"/>
  <c r="Y231" i="1"/>
  <c r="Z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N228" i="1"/>
  <c r="BM228" i="1"/>
  <c r="Y228" i="1"/>
  <c r="P228" i="1"/>
  <c r="BO227" i="1"/>
  <c r="BM227" i="1"/>
  <c r="Z227" i="1"/>
  <c r="Y227" i="1"/>
  <c r="BN227" i="1" s="1"/>
  <c r="P227" i="1"/>
  <c r="X224" i="1"/>
  <c r="X223" i="1"/>
  <c r="BO222" i="1"/>
  <c r="BM222" i="1"/>
  <c r="Y222" i="1"/>
  <c r="Y223" i="1" s="1"/>
  <c r="P222" i="1"/>
  <c r="BO221" i="1"/>
  <c r="BN221" i="1"/>
  <c r="BM221" i="1"/>
  <c r="Y221" i="1"/>
  <c r="BP221" i="1" s="1"/>
  <c r="P221" i="1"/>
  <c r="X219" i="1"/>
  <c r="X218" i="1"/>
  <c r="BO217" i="1"/>
  <c r="BM217" i="1"/>
  <c r="Y217" i="1"/>
  <c r="BN217" i="1" s="1"/>
  <c r="P217" i="1"/>
  <c r="BO216" i="1"/>
  <c r="BM216" i="1"/>
  <c r="Z216" i="1"/>
  <c r="Y216" i="1"/>
  <c r="BP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N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BN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P201" i="1"/>
  <c r="BO201" i="1"/>
  <c r="BM201" i="1"/>
  <c r="Z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Z199" i="1" s="1"/>
  <c r="P199" i="1"/>
  <c r="BO198" i="1"/>
  <c r="BM198" i="1"/>
  <c r="Y198" i="1"/>
  <c r="Z198" i="1" s="1"/>
  <c r="P198" i="1"/>
  <c r="X196" i="1"/>
  <c r="Y195" i="1"/>
  <c r="X195" i="1"/>
  <c r="BO194" i="1"/>
  <c r="BN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N189" i="1"/>
  <c r="BM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O178" i="1"/>
  <c r="BN178" i="1"/>
  <c r="BM178" i="1"/>
  <c r="Y178" i="1"/>
  <c r="BO177" i="1"/>
  <c r="BM177" i="1"/>
  <c r="Y177" i="1"/>
  <c r="Z177" i="1" s="1"/>
  <c r="P177" i="1"/>
  <c r="X175" i="1"/>
  <c r="X174" i="1"/>
  <c r="BO173" i="1"/>
  <c r="BM173" i="1"/>
  <c r="Y173" i="1"/>
  <c r="BP173" i="1" s="1"/>
  <c r="P173" i="1"/>
  <c r="BO172" i="1"/>
  <c r="BN172" i="1"/>
  <c r="BM172" i="1"/>
  <c r="Z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Z169" i="1" s="1"/>
  <c r="P169" i="1"/>
  <c r="BO168" i="1"/>
  <c r="BM168" i="1"/>
  <c r="Y168" i="1"/>
  <c r="Z168" i="1" s="1"/>
  <c r="P168" i="1"/>
  <c r="BO167" i="1"/>
  <c r="BM167" i="1"/>
  <c r="Y167" i="1"/>
  <c r="Z167" i="1" s="1"/>
  <c r="P167" i="1"/>
  <c r="BO166" i="1"/>
  <c r="BM166" i="1"/>
  <c r="Y166" i="1"/>
  <c r="P166" i="1"/>
  <c r="BO165" i="1"/>
  <c r="BM165" i="1"/>
  <c r="Y165" i="1"/>
  <c r="BN165" i="1" s="1"/>
  <c r="P165" i="1"/>
  <c r="X163" i="1"/>
  <c r="X162" i="1"/>
  <c r="BP161" i="1"/>
  <c r="BO161" i="1"/>
  <c r="BM161" i="1"/>
  <c r="Y161" i="1"/>
  <c r="Y163" i="1" s="1"/>
  <c r="P161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N153" i="1" s="1"/>
  <c r="P153" i="1"/>
  <c r="Y151" i="1"/>
  <c r="X151" i="1"/>
  <c r="X150" i="1"/>
  <c r="BO149" i="1"/>
  <c r="BM149" i="1"/>
  <c r="Y149" i="1"/>
  <c r="BP149" i="1" s="1"/>
  <c r="P149" i="1"/>
  <c r="X146" i="1"/>
  <c r="X145" i="1"/>
  <c r="BO144" i="1"/>
  <c r="BM144" i="1"/>
  <c r="Y144" i="1"/>
  <c r="BN144" i="1" s="1"/>
  <c r="P144" i="1"/>
  <c r="BO143" i="1"/>
  <c r="BM143" i="1"/>
  <c r="Y143" i="1"/>
  <c r="P143" i="1"/>
  <c r="X141" i="1"/>
  <c r="X140" i="1"/>
  <c r="BO139" i="1"/>
  <c r="BM139" i="1"/>
  <c r="Y139" i="1"/>
  <c r="BN139" i="1" s="1"/>
  <c r="P139" i="1"/>
  <c r="BO138" i="1"/>
  <c r="BM138" i="1"/>
  <c r="Y138" i="1"/>
  <c r="BN138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Z128" i="1" s="1"/>
  <c r="P128" i="1"/>
  <c r="BO127" i="1"/>
  <c r="BM127" i="1"/>
  <c r="Y127" i="1"/>
  <c r="P127" i="1"/>
  <c r="X125" i="1"/>
  <c r="X124" i="1"/>
  <c r="BO123" i="1"/>
  <c r="BM123" i="1"/>
  <c r="Y123" i="1"/>
  <c r="BN123" i="1" s="1"/>
  <c r="P123" i="1"/>
  <c r="BO122" i="1"/>
  <c r="BM122" i="1"/>
  <c r="Y122" i="1"/>
  <c r="BP122" i="1" s="1"/>
  <c r="P122" i="1"/>
  <c r="BP121" i="1"/>
  <c r="BO121" i="1"/>
  <c r="BN121" i="1"/>
  <c r="BM121" i="1"/>
  <c r="Y121" i="1"/>
  <c r="Z121" i="1" s="1"/>
  <c r="P121" i="1"/>
  <c r="BO120" i="1"/>
  <c r="BM120" i="1"/>
  <c r="Y120" i="1"/>
  <c r="Z120" i="1" s="1"/>
  <c r="P120" i="1"/>
  <c r="BO119" i="1"/>
  <c r="BM119" i="1"/>
  <c r="Y119" i="1"/>
  <c r="Z119" i="1" s="1"/>
  <c r="P119" i="1"/>
  <c r="BO118" i="1"/>
  <c r="BM118" i="1"/>
  <c r="Y118" i="1"/>
  <c r="P118" i="1"/>
  <c r="BO117" i="1"/>
  <c r="BM117" i="1"/>
  <c r="Y117" i="1"/>
  <c r="BN117" i="1" s="1"/>
  <c r="P117" i="1"/>
  <c r="X115" i="1"/>
  <c r="X114" i="1"/>
  <c r="BO113" i="1"/>
  <c r="BM113" i="1"/>
  <c r="Y113" i="1"/>
  <c r="Z113" i="1" s="1"/>
  <c r="P113" i="1"/>
  <c r="BO112" i="1"/>
  <c r="BM112" i="1"/>
  <c r="Y112" i="1"/>
  <c r="Z112" i="1" s="1"/>
  <c r="P112" i="1"/>
  <c r="BP111" i="1"/>
  <c r="BO111" i="1"/>
  <c r="BM111" i="1"/>
  <c r="Y111" i="1"/>
  <c r="P111" i="1"/>
  <c r="X109" i="1"/>
  <c r="X108" i="1"/>
  <c r="BP107" i="1"/>
  <c r="BO107" i="1"/>
  <c r="BM107" i="1"/>
  <c r="Y107" i="1"/>
  <c r="BN107" i="1" s="1"/>
  <c r="P107" i="1"/>
  <c r="BO106" i="1"/>
  <c r="BM106" i="1"/>
  <c r="Y106" i="1"/>
  <c r="BP106" i="1" s="1"/>
  <c r="P106" i="1"/>
  <c r="BP105" i="1"/>
  <c r="BO105" i="1"/>
  <c r="BN105" i="1"/>
  <c r="BM105" i="1"/>
  <c r="Y105" i="1"/>
  <c r="Z105" i="1" s="1"/>
  <c r="P105" i="1"/>
  <c r="BP104" i="1"/>
  <c r="BO104" i="1"/>
  <c r="BM104" i="1"/>
  <c r="Y104" i="1"/>
  <c r="BN104" i="1" s="1"/>
  <c r="P104" i="1"/>
  <c r="X101" i="1"/>
  <c r="X100" i="1"/>
  <c r="BO99" i="1"/>
  <c r="BN99" i="1"/>
  <c r="BM99" i="1"/>
  <c r="Y99" i="1"/>
  <c r="BP99" i="1" s="1"/>
  <c r="P99" i="1"/>
  <c r="BO98" i="1"/>
  <c r="BM98" i="1"/>
  <c r="Z98" i="1"/>
  <c r="Y98" i="1"/>
  <c r="BN98" i="1" s="1"/>
  <c r="P98" i="1"/>
  <c r="BO97" i="1"/>
  <c r="BM97" i="1"/>
  <c r="Y97" i="1"/>
  <c r="BN97" i="1" s="1"/>
  <c r="P97" i="1"/>
  <c r="BO96" i="1"/>
  <c r="BM96" i="1"/>
  <c r="Y96" i="1"/>
  <c r="Z96" i="1" s="1"/>
  <c r="P96" i="1"/>
  <c r="BO95" i="1"/>
  <c r="BN95" i="1"/>
  <c r="BM95" i="1"/>
  <c r="Y95" i="1"/>
  <c r="Z95" i="1" s="1"/>
  <c r="P95" i="1"/>
  <c r="BO94" i="1"/>
  <c r="BM94" i="1"/>
  <c r="Y94" i="1"/>
  <c r="Z94" i="1" s="1"/>
  <c r="P94" i="1"/>
  <c r="BO93" i="1"/>
  <c r="BM93" i="1"/>
  <c r="Y93" i="1"/>
  <c r="BO92" i="1"/>
  <c r="BM92" i="1"/>
  <c r="Y92" i="1"/>
  <c r="BP92" i="1" s="1"/>
  <c r="P92" i="1"/>
  <c r="X90" i="1"/>
  <c r="X89" i="1"/>
  <c r="BO88" i="1"/>
  <c r="BN88" i="1"/>
  <c r="BM88" i="1"/>
  <c r="Y88" i="1"/>
  <c r="Z88" i="1" s="1"/>
  <c r="P88" i="1"/>
  <c r="BP87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N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N72" i="1"/>
  <c r="BM72" i="1"/>
  <c r="Y72" i="1"/>
  <c r="P72" i="1"/>
  <c r="BO71" i="1"/>
  <c r="BM71" i="1"/>
  <c r="Y71" i="1"/>
  <c r="BP71" i="1" s="1"/>
  <c r="P71" i="1"/>
  <c r="X69" i="1"/>
  <c r="Y68" i="1"/>
  <c r="X68" i="1"/>
  <c r="BO67" i="1"/>
  <c r="BM67" i="1"/>
  <c r="Y67" i="1"/>
  <c r="BP67" i="1" s="1"/>
  <c r="P67" i="1"/>
  <c r="BO66" i="1"/>
  <c r="BM66" i="1"/>
  <c r="Y66" i="1"/>
  <c r="BN66" i="1" s="1"/>
  <c r="P66" i="1"/>
  <c r="BO65" i="1"/>
  <c r="BN65" i="1"/>
  <c r="BM65" i="1"/>
  <c r="Z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P53" i="1"/>
  <c r="BO53" i="1"/>
  <c r="BM53" i="1"/>
  <c r="Y53" i="1"/>
  <c r="BN53" i="1" s="1"/>
  <c r="P53" i="1"/>
  <c r="BO52" i="1"/>
  <c r="BM52" i="1"/>
  <c r="Y52" i="1"/>
  <c r="BN52" i="1" s="1"/>
  <c r="P52" i="1"/>
  <c r="BO51" i="1"/>
  <c r="BN51" i="1"/>
  <c r="BM51" i="1"/>
  <c r="Z51" i="1"/>
  <c r="Y51" i="1"/>
  <c r="BP51" i="1" s="1"/>
  <c r="P51" i="1"/>
  <c r="BO50" i="1"/>
  <c r="BM50" i="1"/>
  <c r="Y50" i="1"/>
  <c r="BN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N40" i="1" s="1"/>
  <c r="P40" i="1"/>
  <c r="BO39" i="1"/>
  <c r="BM39" i="1"/>
  <c r="Y39" i="1"/>
  <c r="BN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X33" i="1"/>
  <c r="X32" i="1"/>
  <c r="BO31" i="1"/>
  <c r="BM31" i="1"/>
  <c r="Y31" i="1"/>
  <c r="BN31" i="1" s="1"/>
  <c r="P31" i="1"/>
  <c r="X29" i="1"/>
  <c r="X28" i="1"/>
  <c r="BO27" i="1"/>
  <c r="BM27" i="1"/>
  <c r="Y27" i="1"/>
  <c r="Z27" i="1" s="1"/>
  <c r="P27" i="1"/>
  <c r="BO26" i="1"/>
  <c r="BM26" i="1"/>
  <c r="Y26" i="1"/>
  <c r="Z26" i="1" s="1"/>
  <c r="P26" i="1"/>
  <c r="BO25" i="1"/>
  <c r="BM25" i="1"/>
  <c r="Y25" i="1"/>
  <c r="P25" i="1"/>
  <c r="BP24" i="1"/>
  <c r="BO24" i="1"/>
  <c r="BM24" i="1"/>
  <c r="Y24" i="1"/>
  <c r="BN24" i="1" s="1"/>
  <c r="P24" i="1"/>
  <c r="BO23" i="1"/>
  <c r="BM23" i="1"/>
  <c r="Y23" i="1"/>
  <c r="BN23" i="1" s="1"/>
  <c r="P23" i="1"/>
  <c r="BO22" i="1"/>
  <c r="BM22" i="1"/>
  <c r="Y22" i="1"/>
  <c r="P22" i="1"/>
  <c r="H10" i="1"/>
  <c r="A9" i="1"/>
  <c r="A10" i="1" s="1"/>
  <c r="D7" i="1"/>
  <c r="Q6" i="1"/>
  <c r="P2" i="1"/>
  <c r="Z23" i="1" l="1"/>
  <c r="Y45" i="1"/>
  <c r="Z59" i="1"/>
  <c r="BP94" i="1"/>
  <c r="Z154" i="1"/>
  <c r="BP183" i="1"/>
  <c r="Z214" i="1"/>
  <c r="BN323" i="1"/>
  <c r="BN276" i="1"/>
  <c r="BN365" i="1"/>
  <c r="BN389" i="1"/>
  <c r="BN451" i="1"/>
  <c r="BN154" i="1"/>
  <c r="Y184" i="1"/>
  <c r="Y394" i="1"/>
  <c r="Z426" i="1"/>
  <c r="Z440" i="1"/>
  <c r="Z467" i="1"/>
  <c r="BP27" i="1"/>
  <c r="Z53" i="1"/>
  <c r="BP120" i="1"/>
  <c r="Z138" i="1"/>
  <c r="Z233" i="1"/>
  <c r="BP113" i="1"/>
  <c r="BP200" i="1"/>
  <c r="BN426" i="1"/>
  <c r="BN440" i="1"/>
  <c r="BN467" i="1"/>
  <c r="Y515" i="1"/>
  <c r="BP249" i="1"/>
  <c r="BN357" i="1"/>
  <c r="Z390" i="1"/>
  <c r="BP95" i="1"/>
  <c r="BP138" i="1"/>
  <c r="BP291" i="1"/>
  <c r="BP426" i="1"/>
  <c r="Z491" i="1"/>
  <c r="BP534" i="1"/>
  <c r="BN546" i="1"/>
  <c r="BP546" i="1"/>
  <c r="BN74" i="1"/>
  <c r="Z139" i="1"/>
  <c r="BN325" i="1"/>
  <c r="Z367" i="1"/>
  <c r="BN464" i="1"/>
  <c r="Z525" i="1"/>
  <c r="BN535" i="1"/>
  <c r="BN96" i="1"/>
  <c r="BN243" i="1"/>
  <c r="BN427" i="1"/>
  <c r="BN437" i="1"/>
  <c r="Y156" i="1"/>
  <c r="BP258" i="1"/>
  <c r="BN367" i="1"/>
  <c r="BN391" i="1"/>
  <c r="BN517" i="1"/>
  <c r="BN525" i="1"/>
  <c r="Z71" i="1"/>
  <c r="BP139" i="1"/>
  <c r="BN216" i="1"/>
  <c r="BP234" i="1"/>
  <c r="Z44" i="1"/>
  <c r="Z45" i="1" s="1"/>
  <c r="BN71" i="1"/>
  <c r="Z153" i="1"/>
  <c r="Z259" i="1"/>
  <c r="BN465" i="1"/>
  <c r="Z511" i="1"/>
  <c r="Y29" i="1"/>
  <c r="BN26" i="1"/>
  <c r="BN86" i="1"/>
  <c r="BN168" i="1"/>
  <c r="BN388" i="1"/>
  <c r="BN481" i="1"/>
  <c r="Y62" i="1"/>
  <c r="BN44" i="1"/>
  <c r="BP97" i="1"/>
  <c r="Y146" i="1"/>
  <c r="Z183" i="1"/>
  <c r="Z184" i="1" s="1"/>
  <c r="BP209" i="1"/>
  <c r="BN213" i="1"/>
  <c r="BN275" i="1"/>
  <c r="Z392" i="1"/>
  <c r="Y434" i="1"/>
  <c r="BN511" i="1"/>
  <c r="BP518" i="1"/>
  <c r="Y551" i="1"/>
  <c r="BP153" i="1"/>
  <c r="BP388" i="1"/>
  <c r="BP481" i="1"/>
  <c r="BP26" i="1"/>
  <c r="BP44" i="1"/>
  <c r="BP123" i="1"/>
  <c r="BN183" i="1"/>
  <c r="BP227" i="1"/>
  <c r="BN238" i="1"/>
  <c r="BN392" i="1"/>
  <c r="Z475" i="1"/>
  <c r="Y175" i="1"/>
  <c r="BN59" i="1"/>
  <c r="Y83" i="1"/>
  <c r="BP88" i="1"/>
  <c r="Z143" i="1"/>
  <c r="Y150" i="1"/>
  <c r="Z170" i="1"/>
  <c r="Z173" i="1"/>
  <c r="Y196" i="1"/>
  <c r="Z204" i="1"/>
  <c r="Y218" i="1"/>
  <c r="BP243" i="1"/>
  <c r="BN309" i="1"/>
  <c r="BN333" i="1"/>
  <c r="BN340" i="1"/>
  <c r="Y384" i="1"/>
  <c r="BN390" i="1"/>
  <c r="BP416" i="1"/>
  <c r="BN446" i="1"/>
  <c r="BN488" i="1"/>
  <c r="Z492" i="1"/>
  <c r="BN504" i="1"/>
  <c r="Z536" i="1"/>
  <c r="Y109" i="1"/>
  <c r="Y283" i="1"/>
  <c r="BP368" i="1"/>
  <c r="BN439" i="1"/>
  <c r="BP464" i="1"/>
  <c r="BP475" i="1"/>
  <c r="BN529" i="1"/>
  <c r="Y313" i="1"/>
  <c r="Y89" i="1"/>
  <c r="BN143" i="1"/>
  <c r="BN170" i="1"/>
  <c r="BN204" i="1"/>
  <c r="Y293" i="1"/>
  <c r="BP340" i="1"/>
  <c r="BP446" i="1"/>
  <c r="BN536" i="1"/>
  <c r="F9" i="1"/>
  <c r="Z86" i="1"/>
  <c r="Y347" i="1"/>
  <c r="Y385" i="1"/>
  <c r="BN396" i="1"/>
  <c r="BP439" i="1"/>
  <c r="BP492" i="1"/>
  <c r="BP529" i="1"/>
  <c r="BP39" i="1"/>
  <c r="F10" i="1"/>
  <c r="Y32" i="1"/>
  <c r="Y90" i="1"/>
  <c r="BP98" i="1"/>
  <c r="BP143" i="1"/>
  <c r="BN198" i="1"/>
  <c r="BN214" i="1"/>
  <c r="BP261" i="1"/>
  <c r="Y284" i="1"/>
  <c r="Y299" i="1"/>
  <c r="BP365" i="1"/>
  <c r="BN378" i="1"/>
  <c r="Z427" i="1"/>
  <c r="Z428" i="1" s="1"/>
  <c r="Y447" i="1"/>
  <c r="Z465" i="1"/>
  <c r="BN472" i="1"/>
  <c r="Z476" i="1"/>
  <c r="Z499" i="1"/>
  <c r="BN513" i="1"/>
  <c r="BN520" i="1"/>
  <c r="Y531" i="1"/>
  <c r="Y33" i="1"/>
  <c r="Y245" i="1"/>
  <c r="Y329" i="1"/>
  <c r="Y348" i="1"/>
  <c r="Z393" i="1"/>
  <c r="BP396" i="1"/>
  <c r="BN489" i="1"/>
  <c r="BN505" i="1"/>
  <c r="Y563" i="1"/>
  <c r="BP198" i="1"/>
  <c r="BN499" i="1"/>
  <c r="Z550" i="1"/>
  <c r="Z551" i="1" s="1"/>
  <c r="Z99" i="1"/>
  <c r="Z144" i="1"/>
  <c r="BN161" i="1"/>
  <c r="Z171" i="1"/>
  <c r="BN205" i="1"/>
  <c r="Z324" i="1"/>
  <c r="Z344" i="1"/>
  <c r="Z418" i="1"/>
  <c r="BP476" i="1"/>
  <c r="BP489" i="1"/>
  <c r="BP505" i="1"/>
  <c r="Z61" i="1"/>
  <c r="Z67" i="1"/>
  <c r="BN92" i="1"/>
  <c r="Z106" i="1"/>
  <c r="Z122" i="1"/>
  <c r="BN128" i="1"/>
  <c r="BN177" i="1"/>
  <c r="BN247" i="1"/>
  <c r="BN286" i="1"/>
  <c r="Z307" i="1"/>
  <c r="Z331" i="1"/>
  <c r="BN418" i="1"/>
  <c r="Z517" i="1"/>
  <c r="Y539" i="1"/>
  <c r="BP550" i="1"/>
  <c r="BN61" i="1"/>
  <c r="BN67" i="1"/>
  <c r="Z87" i="1"/>
  <c r="BN106" i="1"/>
  <c r="BN112" i="1"/>
  <c r="BN122" i="1"/>
  <c r="BP128" i="1"/>
  <c r="BP144" i="1"/>
  <c r="BP171" i="1"/>
  <c r="BP177" i="1"/>
  <c r="BN199" i="1"/>
  <c r="Z274" i="1"/>
  <c r="BP286" i="1"/>
  <c r="Z400" i="1"/>
  <c r="Z404" i="1" s="1"/>
  <c r="BN422" i="1"/>
  <c r="Z466" i="1"/>
  <c r="BN469" i="1"/>
  <c r="BN486" i="1"/>
  <c r="Y501" i="1"/>
  <c r="BN524" i="1"/>
  <c r="Z534" i="1"/>
  <c r="AD563" i="1"/>
  <c r="BP96" i="1"/>
  <c r="BP168" i="1"/>
  <c r="Y207" i="1"/>
  <c r="Y278" i="1"/>
  <c r="BP473" i="1"/>
  <c r="Y484" i="1"/>
  <c r="BN27" i="1"/>
  <c r="BP112" i="1"/>
  <c r="Y191" i="1"/>
  <c r="Z194" i="1"/>
  <c r="Z195" i="1" s="1"/>
  <c r="BP199" i="1"/>
  <c r="Z297" i="1"/>
  <c r="Z298" i="1" s="1"/>
  <c r="Y370" i="1"/>
  <c r="BN373" i="1"/>
  <c r="BN400" i="1"/>
  <c r="Y405" i="1"/>
  <c r="Z415" i="1"/>
  <c r="BP422" i="1"/>
  <c r="Y435" i="1"/>
  <c r="BN466" i="1"/>
  <c r="Y135" i="1"/>
  <c r="Z209" i="1"/>
  <c r="Z260" i="1"/>
  <c r="Z345" i="1"/>
  <c r="Z383" i="1"/>
  <c r="Z384" i="1" s="1"/>
  <c r="Z419" i="1"/>
  <c r="Z447" i="1"/>
  <c r="Y496" i="1"/>
  <c r="Z107" i="1"/>
  <c r="Z123" i="1"/>
  <c r="BN169" i="1"/>
  <c r="Z200" i="1"/>
  <c r="BN230" i="1"/>
  <c r="Z249" i="1"/>
  <c r="Z282" i="1"/>
  <c r="Z283" i="1" s="1"/>
  <c r="Z291" i="1"/>
  <c r="Z292" i="1" s="1"/>
  <c r="BP297" i="1"/>
  <c r="BN308" i="1"/>
  <c r="BN332" i="1"/>
  <c r="BN355" i="1"/>
  <c r="BP389" i="1"/>
  <c r="BP415" i="1"/>
  <c r="BN432" i="1"/>
  <c r="Z455" i="1"/>
  <c r="Z456" i="1" s="1"/>
  <c r="BP463" i="1"/>
  <c r="BN470" i="1"/>
  <c r="BP511" i="1"/>
  <c r="P563" i="1"/>
  <c r="Z97" i="1"/>
  <c r="BN81" i="1"/>
  <c r="BN113" i="1"/>
  <c r="Y140" i="1"/>
  <c r="Z234" i="1"/>
  <c r="Z275" i="1"/>
  <c r="BP312" i="1"/>
  <c r="BP339" i="1"/>
  <c r="BN345" i="1"/>
  <c r="BN419" i="1"/>
  <c r="Y429" i="1"/>
  <c r="Y502" i="1"/>
  <c r="BN518" i="1"/>
  <c r="Z546" i="1"/>
  <c r="Z547" i="1" s="1"/>
  <c r="R563" i="1"/>
  <c r="BN94" i="1"/>
  <c r="BN120" i="1"/>
  <c r="BN149" i="1"/>
  <c r="BP169" i="1"/>
  <c r="BN291" i="1"/>
  <c r="Y393" i="1"/>
  <c r="Y129" i="1"/>
  <c r="Z127" i="1"/>
  <c r="Z129" i="1" s="1"/>
  <c r="Y130" i="1"/>
  <c r="Z60" i="1"/>
  <c r="BP60" i="1"/>
  <c r="BP93" i="1"/>
  <c r="BN93" i="1"/>
  <c r="Z93" i="1"/>
  <c r="Y236" i="1"/>
  <c r="BP228" i="1"/>
  <c r="Z257" i="1"/>
  <c r="BP257" i="1"/>
  <c r="Y376" i="1"/>
  <c r="BN22" i="1"/>
  <c r="Y28" i="1"/>
  <c r="B563" i="1"/>
  <c r="Z31" i="1"/>
  <c r="Z32" i="1" s="1"/>
  <c r="Z54" i="1"/>
  <c r="Z228" i="1"/>
  <c r="BP417" i="1"/>
  <c r="BN417" i="1"/>
  <c r="Z417" i="1"/>
  <c r="BP25" i="1"/>
  <c r="Z25" i="1"/>
  <c r="BP134" i="1"/>
  <c r="Z134" i="1"/>
  <c r="Z203" i="1"/>
  <c r="BP379" i="1"/>
  <c r="BN379" i="1"/>
  <c r="Y381" i="1"/>
  <c r="BN127" i="1"/>
  <c r="Z22" i="1"/>
  <c r="BN25" i="1"/>
  <c r="BN60" i="1"/>
  <c r="BP66" i="1"/>
  <c r="Z66" i="1"/>
  <c r="Z75" i="1"/>
  <c r="Z81" i="1"/>
  <c r="Y100" i="1"/>
  <c r="Z118" i="1"/>
  <c r="BP118" i="1"/>
  <c r="BN118" i="1"/>
  <c r="BN134" i="1"/>
  <c r="Y190" i="1"/>
  <c r="BN203" i="1"/>
  <c r="Z212" i="1"/>
  <c r="Z232" i="1"/>
  <c r="BP232" i="1"/>
  <c r="BN250" i="1"/>
  <c r="Z250" i="1"/>
  <c r="BN257" i="1"/>
  <c r="Y334" i="1"/>
  <c r="BP403" i="1"/>
  <c r="Z403" i="1"/>
  <c r="BP421" i="1"/>
  <c r="Z421" i="1"/>
  <c r="AB563" i="1"/>
  <c r="BP468" i="1"/>
  <c r="BN468" i="1"/>
  <c r="BP482" i="1"/>
  <c r="BN482" i="1"/>
  <c r="Z482" i="1"/>
  <c r="X554" i="1"/>
  <c r="BP31" i="1"/>
  <c r="BP54" i="1"/>
  <c r="BP72" i="1"/>
  <c r="Y77" i="1"/>
  <c r="BP165" i="1"/>
  <c r="Z165" i="1"/>
  <c r="BP222" i="1"/>
  <c r="BN222" i="1"/>
  <c r="Z308" i="1"/>
  <c r="BP318" i="1"/>
  <c r="BN318" i="1"/>
  <c r="Z356" i="1"/>
  <c r="BP127" i="1"/>
  <c r="Z364" i="1"/>
  <c r="BP364" i="1"/>
  <c r="BN364" i="1"/>
  <c r="X555" i="1"/>
  <c r="Z155" i="1"/>
  <c r="Z156" i="1" s="1"/>
  <c r="BP22" i="1"/>
  <c r="Z39" i="1"/>
  <c r="Z72" i="1"/>
  <c r="Y101" i="1"/>
  <c r="Z222" i="1"/>
  <c r="Z318" i="1"/>
  <c r="BN324" i="1"/>
  <c r="BP331" i="1"/>
  <c r="Y335" i="1"/>
  <c r="Y341" i="1"/>
  <c r="Y380" i="1"/>
  <c r="Y477" i="1"/>
  <c r="Y442" i="1"/>
  <c r="Z76" i="1"/>
  <c r="BP76" i="1"/>
  <c r="F563" i="1"/>
  <c r="Z178" i="1"/>
  <c r="Y181" i="1"/>
  <c r="Z229" i="1"/>
  <c r="Z268" i="1"/>
  <c r="BP356" i="1"/>
  <c r="Z374" i="1"/>
  <c r="BN119" i="1"/>
  <c r="BP239" i="1"/>
  <c r="BN239" i="1"/>
  <c r="BP268" i="1"/>
  <c r="Z302" i="1"/>
  <c r="Z303" i="1" s="1"/>
  <c r="S563" i="1"/>
  <c r="Y303" i="1"/>
  <c r="BP302" i="1"/>
  <c r="BN302" i="1"/>
  <c r="BP374" i="1"/>
  <c r="Y408" i="1"/>
  <c r="BP407" i="1"/>
  <c r="BN407" i="1"/>
  <c r="Z407" i="1"/>
  <c r="Z408" i="1" s="1"/>
  <c r="BP490" i="1"/>
  <c r="BN490" i="1"/>
  <c r="Z490" i="1"/>
  <c r="BP494" i="1"/>
  <c r="BN494" i="1"/>
  <c r="Z494" i="1"/>
  <c r="BP178" i="1"/>
  <c r="BP188" i="1"/>
  <c r="J563" i="1"/>
  <c r="Z217" i="1"/>
  <c r="Y224" i="1"/>
  <c r="Z269" i="1"/>
  <c r="BP269" i="1"/>
  <c r="Z166" i="1"/>
  <c r="BP166" i="1"/>
  <c r="BN166" i="1"/>
  <c r="BN229" i="1"/>
  <c r="BP23" i="1"/>
  <c r="C563" i="1"/>
  <c r="BN37" i="1"/>
  <c r="Y42" i="1"/>
  <c r="Z40" i="1"/>
  <c r="BP49" i="1"/>
  <c r="Y55" i="1"/>
  <c r="D563" i="1"/>
  <c r="Y56" i="1"/>
  <c r="BN58" i="1"/>
  <c r="Z73" i="1"/>
  <c r="Z37" i="1"/>
  <c r="Z49" i="1"/>
  <c r="Y157" i="1"/>
  <c r="BP179" i="1"/>
  <c r="Z179" i="1"/>
  <c r="Z332" i="1"/>
  <c r="BN369" i="1"/>
  <c r="Z369" i="1"/>
  <c r="BN438" i="1"/>
  <c r="Y441" i="1"/>
  <c r="Z438" i="1"/>
  <c r="Z319" i="1"/>
  <c r="BP319" i="1"/>
  <c r="BN319" i="1"/>
  <c r="BP119" i="1"/>
  <c r="BN73" i="1"/>
  <c r="Y235" i="1"/>
  <c r="Y240" i="1"/>
  <c r="Z248" i="1"/>
  <c r="BP248" i="1"/>
  <c r="BN248" i="1"/>
  <c r="BP316" i="1"/>
  <c r="Y320" i="1"/>
  <c r="BP326" i="1"/>
  <c r="BN326" i="1"/>
  <c r="BP474" i="1"/>
  <c r="BN474" i="1"/>
  <c r="Z474" i="1"/>
  <c r="Z52" i="1"/>
  <c r="BP52" i="1"/>
  <c r="BN351" i="1"/>
  <c r="Z351" i="1"/>
  <c r="Z352" i="1" s="1"/>
  <c r="U563" i="1"/>
  <c r="Y353" i="1"/>
  <c r="G563" i="1"/>
  <c r="Y136" i="1"/>
  <c r="Z24" i="1"/>
  <c r="BP40" i="1"/>
  <c r="BN49" i="1"/>
  <c r="Z133" i="1"/>
  <c r="Z135" i="1" s="1"/>
  <c r="I563" i="1"/>
  <c r="BN173" i="1"/>
  <c r="BN179" i="1"/>
  <c r="BN188" i="1"/>
  <c r="BP217" i="1"/>
  <c r="Z266" i="1"/>
  <c r="M563" i="1"/>
  <c r="Y270" i="1"/>
  <c r="BP266" i="1"/>
  <c r="BP310" i="1"/>
  <c r="BN310" i="1"/>
  <c r="Z316" i="1"/>
  <c r="Y321" i="1"/>
  <c r="Z326" i="1"/>
  <c r="Y352" i="1"/>
  <c r="Z366" i="1"/>
  <c r="BP487" i="1"/>
  <c r="BN487" i="1"/>
  <c r="Y495" i="1"/>
  <c r="Y78" i="1"/>
  <c r="BN167" i="1"/>
  <c r="Y219" i="1"/>
  <c r="BP211" i="1"/>
  <c r="Y241" i="1"/>
  <c r="Y263" i="1"/>
  <c r="BP256" i="1"/>
  <c r="BN256" i="1"/>
  <c r="L563" i="1"/>
  <c r="Y63" i="1"/>
  <c r="BP58" i="1"/>
  <c r="Z58" i="1"/>
  <c r="Z62" i="1" s="1"/>
  <c r="BP80" i="1"/>
  <c r="Y82" i="1"/>
  <c r="E563" i="1"/>
  <c r="H9" i="1"/>
  <c r="X557" i="1"/>
  <c r="Y41" i="1"/>
  <c r="Z80" i="1"/>
  <c r="BN133" i="1"/>
  <c r="Y206" i="1"/>
  <c r="Z211" i="1"/>
  <c r="Z256" i="1"/>
  <c r="Z262" i="1" s="1"/>
  <c r="BP259" i="1"/>
  <c r="BN266" i="1"/>
  <c r="BP277" i="1"/>
  <c r="BN277" i="1"/>
  <c r="BN316" i="1"/>
  <c r="BP323" i="1"/>
  <c r="Y328" i="1"/>
  <c r="BN339" i="1"/>
  <c r="Y409" i="1"/>
  <c r="Y69" i="1"/>
  <c r="Y114" i="1"/>
  <c r="Z111" i="1"/>
  <c r="Z114" i="1" s="1"/>
  <c r="Y115" i="1"/>
  <c r="J9" i="1"/>
  <c r="X553" i="1"/>
  <c r="BP50" i="1"/>
  <c r="Z50" i="1"/>
  <c r="Z68" i="1"/>
  <c r="BN111" i="1"/>
  <c r="BP117" i="1"/>
  <c r="Z117" i="1"/>
  <c r="Y125" i="1"/>
  <c r="Y124" i="1"/>
  <c r="BP167" i="1"/>
  <c r="Y174" i="1"/>
  <c r="Y180" i="1"/>
  <c r="BP231" i="1"/>
  <c r="BN231" i="1"/>
  <c r="Y271" i="1"/>
  <c r="BP307" i="1"/>
  <c r="Y314" i="1"/>
  <c r="T563" i="1"/>
  <c r="Y359" i="1"/>
  <c r="BP366" i="1"/>
  <c r="BP471" i="1"/>
  <c r="BN471" i="1"/>
  <c r="BP133" i="1"/>
  <c r="BN211" i="1"/>
  <c r="Z215" i="1"/>
  <c r="BP215" i="1"/>
  <c r="Z327" i="1"/>
  <c r="BP327" i="1"/>
  <c r="BN327" i="1"/>
  <c r="BP363" i="1"/>
  <c r="V563" i="1"/>
  <c r="BN363" i="1"/>
  <c r="Y371" i="1"/>
  <c r="Y423" i="1"/>
  <c r="X563" i="1"/>
  <c r="BN413" i="1"/>
  <c r="Z413" i="1"/>
  <c r="Y424" i="1"/>
  <c r="Z471" i="1"/>
  <c r="Z501" i="1"/>
  <c r="BP274" i="1"/>
  <c r="O563" i="1"/>
  <c r="Y279" i="1"/>
  <c r="Z311" i="1"/>
  <c r="BP311" i="1"/>
  <c r="BN311" i="1"/>
  <c r="Z363" i="1"/>
  <c r="Z506" i="1"/>
  <c r="BN445" i="1"/>
  <c r="Y526" i="1"/>
  <c r="Y532" i="1"/>
  <c r="Z537" i="1"/>
  <c r="Y544" i="1"/>
  <c r="H563" i="1"/>
  <c r="Y108" i="1"/>
  <c r="Y141" i="1"/>
  <c r="Z161" i="1"/>
  <c r="Z162" i="1" s="1"/>
  <c r="BP445" i="1"/>
  <c r="BP472" i="1"/>
  <c r="BP480" i="1"/>
  <c r="BP488" i="1"/>
  <c r="BP504" i="1"/>
  <c r="BN537" i="1"/>
  <c r="BN338" i="1"/>
  <c r="BN346" i="1"/>
  <c r="BN402" i="1"/>
  <c r="BN420" i="1"/>
  <c r="Y452" i="1"/>
  <c r="BN461" i="1"/>
  <c r="Y521" i="1"/>
  <c r="Y527" i="1"/>
  <c r="K563" i="1"/>
  <c r="Z74" i="1"/>
  <c r="Z149" i="1"/>
  <c r="Z150" i="1" s="1"/>
  <c r="Z189" i="1"/>
  <c r="Z190" i="1" s="1"/>
  <c r="Z205" i="1"/>
  <c r="Z213" i="1"/>
  <c r="Z221" i="1"/>
  <c r="Z230" i="1"/>
  <c r="Z238" i="1"/>
  <c r="Z240" i="1" s="1"/>
  <c r="Z276" i="1"/>
  <c r="Z278" i="1" s="1"/>
  <c r="Y288" i="1"/>
  <c r="Z309" i="1"/>
  <c r="Z317" i="1"/>
  <c r="Z325" i="1"/>
  <c r="Z333" i="1"/>
  <c r="Y342" i="1"/>
  <c r="Z378" i="1"/>
  <c r="Z380" i="1" s="1"/>
  <c r="Y398" i="1"/>
  <c r="Z470" i="1"/>
  <c r="Z486" i="1"/>
  <c r="Y252" i="1"/>
  <c r="BP338" i="1"/>
  <c r="BP346" i="1"/>
  <c r="Z355" i="1"/>
  <c r="Z358" i="1" s="1"/>
  <c r="Y358" i="1"/>
  <c r="Z373" i="1"/>
  <c r="BP402" i="1"/>
  <c r="BP420" i="1"/>
  <c r="Z437" i="1"/>
  <c r="Z441" i="1" s="1"/>
  <c r="BP461" i="1"/>
  <c r="Y453" i="1"/>
  <c r="Y522" i="1"/>
  <c r="Y538" i="1"/>
  <c r="Y162" i="1"/>
  <c r="Y253" i="1"/>
  <c r="Z462" i="1"/>
  <c r="BN500" i="1"/>
  <c r="Z513" i="1"/>
  <c r="Z514" i="1" s="1"/>
  <c r="Z524" i="1"/>
  <c r="Z526" i="1" s="1"/>
  <c r="Z535" i="1"/>
  <c r="Q563" i="1"/>
  <c r="Y506" i="1"/>
  <c r="Z519" i="1"/>
  <c r="Z521" i="1" s="1"/>
  <c r="Z530" i="1"/>
  <c r="Z531" i="1" s="1"/>
  <c r="Z542" i="1"/>
  <c r="Z543" i="1" s="1"/>
  <c r="BP462" i="1"/>
  <c r="BP513" i="1"/>
  <c r="Z416" i="1"/>
  <c r="Z433" i="1"/>
  <c r="Z434" i="1" s="1"/>
  <c r="BP455" i="1"/>
  <c r="Z493" i="1"/>
  <c r="BN519" i="1"/>
  <c r="BN530" i="1"/>
  <c r="BN542" i="1"/>
  <c r="Y507" i="1"/>
  <c r="Y514" i="1"/>
  <c r="W563" i="1"/>
  <c r="Z247" i="1"/>
  <c r="Y404" i="1"/>
  <c r="Y448" i="1"/>
  <c r="Z92" i="1"/>
  <c r="Z104" i="1"/>
  <c r="Z286" i="1"/>
  <c r="Z287" i="1" s="1"/>
  <c r="Z337" i="1"/>
  <c r="Z341" i="1" s="1"/>
  <c r="Z396" i="1"/>
  <c r="Z397" i="1" s="1"/>
  <c r="BN433" i="1"/>
  <c r="Y456" i="1"/>
  <c r="Y478" i="1"/>
  <c r="BN493" i="1"/>
  <c r="BP530" i="1"/>
  <c r="BP542" i="1"/>
  <c r="Z451" i="1"/>
  <c r="Z452" i="1" s="1"/>
  <c r="Z469" i="1"/>
  <c r="Z563" i="1"/>
  <c r="Z520" i="1"/>
  <c r="Y543" i="1"/>
  <c r="Y145" i="1"/>
  <c r="Y375" i="1"/>
  <c r="Z480" i="1"/>
  <c r="Y483" i="1"/>
  <c r="AA563" i="1"/>
  <c r="Z483" i="1" l="1"/>
  <c r="Z328" i="1"/>
  <c r="Z538" i="1"/>
  <c r="Z77" i="1"/>
  <c r="Z140" i="1"/>
  <c r="X556" i="1"/>
  <c r="Z108" i="1"/>
  <c r="Z334" i="1"/>
  <c r="Z313" i="1"/>
  <c r="Z180" i="1"/>
  <c r="Z477" i="1"/>
  <c r="Z100" i="1"/>
  <c r="Z124" i="1"/>
  <c r="Z174" i="1"/>
  <c r="Z347" i="1"/>
  <c r="Z218" i="1"/>
  <c r="Z206" i="1"/>
  <c r="Z82" i="1"/>
  <c r="Z145" i="1"/>
  <c r="Z223" i="1"/>
  <c r="Y553" i="1"/>
  <c r="Z89" i="1"/>
  <c r="Z28" i="1"/>
  <c r="Y554" i="1"/>
  <c r="Y557" i="1"/>
  <c r="Z55" i="1"/>
  <c r="Z41" i="1"/>
  <c r="Y555" i="1"/>
  <c r="Z320" i="1"/>
  <c r="Z423" i="1"/>
  <c r="Z252" i="1"/>
  <c r="Z235" i="1"/>
  <c r="Z375" i="1"/>
  <c r="Z495" i="1"/>
  <c r="Z370" i="1"/>
  <c r="Z270" i="1"/>
  <c r="Y556" i="1" l="1"/>
  <c r="Z558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<sst xmlns="http://schemas.openxmlformats.org/spreadsheetml/2006/main" count="2481" uniqueCount="871">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</sst>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69"/>
      <c r="P5" s="26" t="s">
        <v>10</v>
      </c>
      <c r="Q5" s="929">
        <v>45797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Вторник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20</v>
      </c>
      <c r="Q8" s="756">
        <v>0.375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21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22</v>
      </c>
      <c r="Q10" s="770"/>
      <c r="R10" s="771"/>
      <c r="U10" s="26" t="s">
        <v>23</v>
      </c>
      <c r="V10" s="664" t="s">
        <v>24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3"/>
      <c r="R11" s="744"/>
      <c r="U11" s="26" t="s">
        <v>27</v>
      </c>
      <c r="V11" s="901" t="s">
        <v>28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30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32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61</v>
      </c>
      <c r="V18" s="78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69</v>
      </c>
      <c r="X37" s="56">
        <v>100</v>
      </c>
      <c r="Y37" s="53">
        <f>IFERROR(IF(X37="",0,CEILING((X37/$H37),1)*$H37),"")</f>
        <v>108</v>
      </c>
      <c r="Z37" s="39">
        <f>IFERROR(IF(Y37=0,"",ROUNDUP(Y37/H37,0)*0.01898),"")</f>
        <v>0.1898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104.02777777777777</v>
      </c>
      <c r="BN37" s="75">
        <f>IFERROR(Y37*I37/H37,"0")</f>
        <v>112.34999999999998</v>
      </c>
      <c r="BO37" s="75">
        <f>IFERROR(1/J37*(X37/H37),"0")</f>
        <v>0.14467592592592593</v>
      </c>
      <c r="BP37" s="75">
        <f>IFERROR(1/J37*(Y37/H37),"0")</f>
        <v>0.15625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69</v>
      </c>
      <c r="X38" s="56">
        <v>200</v>
      </c>
      <c r="Y38" s="53">
        <f>IFERROR(IF(X38="",0,CEILING((X38/$H38),1)*$H38),"")</f>
        <v>200</v>
      </c>
      <c r="Z38" s="39">
        <f>IFERROR(IF(Y38=0,"",ROUNDUP(Y38/H38,0)*0.00902),"")</f>
        <v>0.45100000000000001</v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210.5</v>
      </c>
      <c r="BN38" s="75">
        <f>IFERROR(Y38*I38/H38,"0")</f>
        <v>210.5</v>
      </c>
      <c r="BO38" s="75">
        <f>IFERROR(1/J38*(X38/H38),"0")</f>
        <v>0.37878787878787878</v>
      </c>
      <c r="BP38" s="75">
        <f>IFERROR(1/J38*(Y38/H38),"0")</f>
        <v>0.37878787878787878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40" t="s">
        <v>87</v>
      </c>
      <c r="X41" s="41">
        <f>IFERROR(X37/H37,"0")+IFERROR(X38/H38,"0")+IFERROR(X39/H39,"0")+IFERROR(X40/H40,"0")</f>
        <v>59.25925925925926</v>
      </c>
      <c r="Y41" s="41">
        <f>IFERROR(Y37/H37,"0")+IFERROR(Y38/H38,"0")+IFERROR(Y39/H39,"0")+IFERROR(Y40/H40,"0")</f>
        <v>60</v>
      </c>
      <c r="Z41" s="41">
        <f>IFERROR(IF(Z37="",0,Z37),"0")+IFERROR(IF(Z38="",0,Z38),"0")+IFERROR(IF(Z39="",0,Z39),"0")+IFERROR(IF(Z40="",0,Z40),"0")</f>
        <v>0.64080000000000004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40" t="s">
        <v>69</v>
      </c>
      <c r="X42" s="41">
        <f>IFERROR(SUM(X37:X40),"0")</f>
        <v>300</v>
      </c>
      <c r="Y42" s="41">
        <f>IFERROR(SUM(Y37:Y40),"0")</f>
        <v>308</v>
      </c>
      <c r="Z42" s="40"/>
      <c r="AA42" s="64"/>
      <c r="AB42" s="64"/>
      <c r="AC42" s="64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69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hidden="1" customHeight="1" x14ac:dyDescent="0.25">
      <c r="A51" s="60" t="s">
        <v>123</v>
      </c>
      <c r="B51" s="60" t="s">
        <v>124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126</v>
      </c>
      <c r="B52" s="60" t="s">
        <v>127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128</v>
      </c>
      <c r="B53" s="60" t="s">
        <v>129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69</v>
      </c>
      <c r="X54" s="56">
        <v>540</v>
      </c>
      <c r="Y54" s="53">
        <f t="shared" si="6"/>
        <v>540</v>
      </c>
      <c r="Z54" s="39">
        <f>IFERROR(IF(Y54=0,"",ROUNDUP(Y54/H54,0)*0.00902),"")</f>
        <v>1.0824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565.20000000000005</v>
      </c>
      <c r="BN54" s="75">
        <f t="shared" si="8"/>
        <v>565.20000000000005</v>
      </c>
      <c r="BO54" s="75">
        <f t="shared" si="9"/>
        <v>0.90909090909090917</v>
      </c>
      <c r="BP54" s="75">
        <f t="shared" si="10"/>
        <v>0.90909090909090917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40" t="s">
        <v>87</v>
      </c>
      <c r="X55" s="41">
        <f>IFERROR(X49/H49,"0")+IFERROR(X50/H50,"0")+IFERROR(X51/H51,"0")+IFERROR(X52/H52,"0")+IFERROR(X53/H53,"0")+IFERROR(X54/H54,"0")</f>
        <v>147.77777777777777</v>
      </c>
      <c r="Y55" s="41">
        <f>IFERROR(Y49/H49,"0")+IFERROR(Y50/H50,"0")+IFERROR(Y51/H51,"0")+IFERROR(Y52/H52,"0")+IFERROR(Y53/H53,"0")+IFERROR(Y54/H54,"0")</f>
        <v>148</v>
      </c>
      <c r="Z55" s="41">
        <f>IFERROR(IF(Z49="",0,Z49),"0")+IFERROR(IF(Z50="",0,Z50),"0")+IFERROR(IF(Z51="",0,Z51),"0")+IFERROR(IF(Z52="",0,Z52),"0")+IFERROR(IF(Z53="",0,Z53),"0")+IFERROR(IF(Z54="",0,Z54),"0")</f>
        <v>1.6138400000000002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40" t="s">
        <v>69</v>
      </c>
      <c r="X56" s="41">
        <f>IFERROR(SUM(X49:X54),"0")</f>
        <v>840</v>
      </c>
      <c r="Y56" s="41">
        <f>IFERROR(SUM(Y49:Y54),"0")</f>
        <v>842.40000000000009</v>
      </c>
      <c r="Z56" s="40"/>
      <c r="AA56" s="64"/>
      <c r="AB56" s="64"/>
      <c r="AC56" s="64"/>
    </row>
    <row r="57" spans="1:68" ht="14.25" hidden="1" customHeight="1" x14ac:dyDescent="0.25">
      <c r="A57" s="633" t="s">
        <v>135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customHeight="1" x14ac:dyDescent="0.25">
      <c r="A58" s="60" t="s">
        <v>136</v>
      </c>
      <c r="B58" s="60" t="s">
        <v>137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69</v>
      </c>
      <c r="X58" s="56">
        <v>80</v>
      </c>
      <c r="Y58" s="53">
        <f>IFERROR(IF(X58="",0,CEILING((X58/$H58),1)*$H58),"")</f>
        <v>86.4</v>
      </c>
      <c r="Z58" s="39">
        <f>IFERROR(IF(Y58=0,"",ROUNDUP(Y58/H58,0)*0.01898),"")</f>
        <v>0.15184</v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83.222222222222214</v>
      </c>
      <c r="BN58" s="75">
        <f>IFERROR(Y58*I58/H58,"0")</f>
        <v>89.88</v>
      </c>
      <c r="BO58" s="75">
        <f>IFERROR(1/J58*(X58/H58),"0")</f>
        <v>0.11574074074074073</v>
      </c>
      <c r="BP58" s="75">
        <f>IFERROR(1/J58*(Y58/H58),"0")</f>
        <v>0.125</v>
      </c>
    </row>
    <row r="59" spans="1:68" ht="27" hidden="1" customHeight="1" x14ac:dyDescent="0.25">
      <c r="A59" s="60" t="s">
        <v>139</v>
      </c>
      <c r="B59" s="60" t="s">
        <v>140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142</v>
      </c>
      <c r="B60" s="60" t="s">
        <v>143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144</v>
      </c>
      <c r="B61" s="60" t="s">
        <v>145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69</v>
      </c>
      <c r="X61" s="56">
        <v>112.5</v>
      </c>
      <c r="Y61" s="53">
        <f>IFERROR(IF(X61="",0,CEILING((X61/$H61),1)*$H61),"")</f>
        <v>113.4</v>
      </c>
      <c r="Z61" s="39">
        <f>IFERROR(IF(Y61=0,"",ROUNDUP(Y61/H61,0)*0.00651),"")</f>
        <v>0.27342</v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119.99999999999999</v>
      </c>
      <c r="BN61" s="75">
        <f>IFERROR(Y61*I61/H61,"0")</f>
        <v>120.95999999999998</v>
      </c>
      <c r="BO61" s="75">
        <f>IFERROR(1/J61*(X61/H61),"0")</f>
        <v>0.22893772893772893</v>
      </c>
      <c r="BP61" s="75">
        <f>IFERROR(1/J61*(Y61/H61),"0")</f>
        <v>0.23076923076923078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40" t="s">
        <v>87</v>
      </c>
      <c r="X62" s="41">
        <f>IFERROR(X58/H58,"0")+IFERROR(X59/H59,"0")+IFERROR(X60/H60,"0")+IFERROR(X61/H61,"0")</f>
        <v>49.074074074074069</v>
      </c>
      <c r="Y62" s="41">
        <f>IFERROR(Y58/H58,"0")+IFERROR(Y59/H59,"0")+IFERROR(Y60/H60,"0")+IFERROR(Y61/H61,"0")</f>
        <v>50</v>
      </c>
      <c r="Z62" s="41">
        <f>IFERROR(IF(Z58="",0,Z58),"0")+IFERROR(IF(Z59="",0,Z59),"0")+IFERROR(IF(Z60="",0,Z60),"0")+IFERROR(IF(Z61="",0,Z61),"0")</f>
        <v>0.42525999999999997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40" t="s">
        <v>69</v>
      </c>
      <c r="X63" s="41">
        <f>IFERROR(SUM(X58:X61),"0")</f>
        <v>192.5</v>
      </c>
      <c r="Y63" s="41">
        <f>IFERROR(SUM(Y58:Y61),"0")</f>
        <v>199.8</v>
      </c>
      <c r="Z63" s="40"/>
      <c r="AA63" s="64"/>
      <c r="AB63" s="64"/>
      <c r="AC63" s="64"/>
    </row>
    <row r="64" spans="1:68" ht="14.25" hidden="1" customHeight="1" x14ac:dyDescent="0.25">
      <c r="A64" s="633" t="s">
        <v>146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147</v>
      </c>
      <c r="B65" s="60" t="s">
        <v>148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151</v>
      </c>
      <c r="B66" s="60" t="s">
        <v>152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154</v>
      </c>
      <c r="B67" s="60" t="s">
        <v>155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157</v>
      </c>
      <c r="B71" s="60" t="s">
        <v>158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160</v>
      </c>
      <c r="B72" s="60" t="s">
        <v>161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163</v>
      </c>
      <c r="B73" s="60" t="s">
        <v>164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166</v>
      </c>
      <c r="B74" s="60" t="s">
        <v>167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168</v>
      </c>
      <c r="B75" s="60" t="s">
        <v>169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172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69</v>
      </c>
      <c r="X80" s="56">
        <v>10</v>
      </c>
      <c r="Y80" s="53">
        <f>IFERROR(IF(X80="",0,CEILING((X80/$H80),1)*$H80),"")</f>
        <v>15.6</v>
      </c>
      <c r="Z80" s="39">
        <f>IFERROR(IF(Y80=0,"",ROUNDUP(Y80/H80,0)*0.01898),"")</f>
        <v>3.7960000000000001E-2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10.557692307692307</v>
      </c>
      <c r="BN80" s="75">
        <f>IFERROR(Y80*I80/H80,"0")</f>
        <v>16.47</v>
      </c>
      <c r="BO80" s="75">
        <f>IFERROR(1/J80*(X80/H80),"0")</f>
        <v>2.0032051282051284E-2</v>
      </c>
      <c r="BP80" s="75">
        <f>IFERROR(1/J80*(Y80/H80),"0")</f>
        <v>3.125E-2</v>
      </c>
    </row>
    <row r="81" spans="1:68" ht="27" hidden="1" customHeight="1" x14ac:dyDescent="0.25">
      <c r="A81" s="60" t="s">
        <v>176</v>
      </c>
      <c r="B81" s="60" t="s">
        <v>177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40" t="s">
        <v>87</v>
      </c>
      <c r="X82" s="41">
        <f>IFERROR(X80/H80,"0")+IFERROR(X81/H81,"0")</f>
        <v>1.2820512820512822</v>
      </c>
      <c r="Y82" s="41">
        <f>IFERROR(Y80/H80,"0")+IFERROR(Y81/H81,"0")</f>
        <v>2</v>
      </c>
      <c r="Z82" s="41">
        <f>IFERROR(IF(Z80="",0,Z80),"0")+IFERROR(IF(Z81="",0,Z81),"0")</f>
        <v>3.7960000000000001E-2</v>
      </c>
      <c r="AA82" s="64"/>
      <c r="AB82" s="64"/>
      <c r="AC82" s="64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40" t="s">
        <v>69</v>
      </c>
      <c r="X83" s="41">
        <f>IFERROR(SUM(X80:X81),"0")</f>
        <v>10</v>
      </c>
      <c r="Y83" s="41">
        <f>IFERROR(SUM(Y80:Y81),"0")</f>
        <v>15.6</v>
      </c>
      <c r="Z83" s="40"/>
      <c r="AA83" s="64"/>
      <c r="AB83" s="64"/>
      <c r="AC83" s="64"/>
    </row>
    <row r="84" spans="1:68" ht="16.5" hidden="1" customHeight="1" x14ac:dyDescent="0.25">
      <c r="A84" s="630" t="s">
        <v>179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69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hidden="1" customHeight="1" x14ac:dyDescent="0.25">
      <c r="A87" s="60" t="s">
        <v>183</v>
      </c>
      <c r="B87" s="60" t="s">
        <v>184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69</v>
      </c>
      <c r="X88" s="56">
        <v>450</v>
      </c>
      <c r="Y88" s="53">
        <f>IFERROR(IF(X88="",0,CEILING((X88/$H88),1)*$H88),"")</f>
        <v>450</v>
      </c>
      <c r="Z88" s="39">
        <f>IFERROR(IF(Y88=0,"",ROUNDUP(Y88/H88,0)*0.00902),"")</f>
        <v>0.90200000000000002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471</v>
      </c>
      <c r="BN88" s="75">
        <f>IFERROR(Y88*I88/H88,"0")</f>
        <v>471</v>
      </c>
      <c r="BO88" s="75">
        <f>IFERROR(1/J88*(X88/H88),"0")</f>
        <v>0.75757575757575757</v>
      </c>
      <c r="BP88" s="75">
        <f>IFERROR(1/J88*(Y88/H88),"0")</f>
        <v>0.75757575757575757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40" t="s">
        <v>87</v>
      </c>
      <c r="X89" s="41">
        <f>IFERROR(X86/H86,"0")+IFERROR(X87/H87,"0")+IFERROR(X88/H88,"0")</f>
        <v>118.51851851851852</v>
      </c>
      <c r="Y89" s="41">
        <f>IFERROR(Y86/H86,"0")+IFERROR(Y87/H87,"0")+IFERROR(Y88/H88,"0")</f>
        <v>119</v>
      </c>
      <c r="Z89" s="41">
        <f>IFERROR(IF(Z86="",0,Z86),"0")+IFERROR(IF(Z87="",0,Z87),"0")+IFERROR(IF(Z88="",0,Z88),"0")</f>
        <v>1.2626200000000001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40" t="s">
        <v>69</v>
      </c>
      <c r="X90" s="41">
        <f>IFERROR(SUM(X86:X88),"0")</f>
        <v>650</v>
      </c>
      <c r="Y90" s="41">
        <f>IFERROR(SUM(Y86:Y88),"0")</f>
        <v>655.20000000000005</v>
      </c>
      <c r="Z90" s="40"/>
      <c r="AA90" s="64"/>
      <c r="AB90" s="64"/>
      <c r="AC90" s="64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69</v>
      </c>
      <c r="X92" s="56">
        <v>160</v>
      </c>
      <c r="Y92" s="53">
        <f t="shared" ref="Y92:Y99" si="16">IFERROR(IF(X92="",0,CEILING((X92/$H92),1)*$H92),"")</f>
        <v>168</v>
      </c>
      <c r="Z92" s="39">
        <f>IFERROR(IF(Y92=0,"",ROUNDUP(Y92/H92,0)*0.01898),"")</f>
        <v>0.37959999999999999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169.88571428571427</v>
      </c>
      <c r="BN92" s="75">
        <f t="shared" ref="BN92:BN99" si="18">IFERROR(Y92*I92/H92,"0")</f>
        <v>178.38</v>
      </c>
      <c r="BO92" s="75">
        <f t="shared" ref="BO92:BO99" si="19">IFERROR(1/J92*(X92/H92),"0")</f>
        <v>0.29761904761904762</v>
      </c>
      <c r="BP92" s="75">
        <f t="shared" ref="BP92:BP99" si="20">IFERROR(1/J92*(Y92/H92),"0")</f>
        <v>0.3125</v>
      </c>
    </row>
    <row r="93" spans="1:68" ht="16.5" hidden="1" customHeight="1" x14ac:dyDescent="0.25">
      <c r="A93" s="60" t="s">
        <v>188</v>
      </c>
      <c r="B93" s="60" t="s">
        <v>191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4" t="s">
        <v>192</v>
      </c>
      <c r="Q93" s="623"/>
      <c r="R93" s="623"/>
      <c r="S93" s="623"/>
      <c r="T93" s="624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188</v>
      </c>
      <c r="B94" s="60" t="s">
        <v>193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194</v>
      </c>
      <c r="B95" s="60" t="s">
        <v>195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197</v>
      </c>
      <c r="B96" s="60" t="s">
        <v>198</v>
      </c>
      <c r="C96" s="34">
        <v>4301051718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7"/>
      <c r="V97" s="37"/>
      <c r="W97" s="38" t="s">
        <v>69</v>
      </c>
      <c r="X97" s="56">
        <v>540</v>
      </c>
      <c r="Y97" s="53">
        <f t="shared" si="16"/>
        <v>540</v>
      </c>
      <c r="Z97" s="39">
        <f>IFERROR(IF(Y97=0,"",ROUNDUP(Y97/H97,0)*0.00651),"")</f>
        <v>1.302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590.4</v>
      </c>
      <c r="BN97" s="75">
        <f t="shared" si="18"/>
        <v>590.4</v>
      </c>
      <c r="BO97" s="75">
        <f t="shared" si="19"/>
        <v>1.098901098901099</v>
      </c>
      <c r="BP97" s="75">
        <f t="shared" si="20"/>
        <v>1.098901098901099</v>
      </c>
    </row>
    <row r="98" spans="1:68" ht="16.5" hidden="1" customHeight="1" x14ac:dyDescent="0.25">
      <c r="A98" s="60" t="s">
        <v>201</v>
      </c>
      <c r="B98" s="60" t="s">
        <v>202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204</v>
      </c>
      <c r="B99" s="60" t="s">
        <v>205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219.04761904761904</v>
      </c>
      <c r="Y100" s="41">
        <f>IFERROR(Y92/H92,"0")+IFERROR(Y93/H93,"0")+IFERROR(Y94/H94,"0")+IFERROR(Y95/H95,"0")+IFERROR(Y96/H96,"0")+IFERROR(Y97/H97,"0")+IFERROR(Y98/H98,"0")+IFERROR(Y99/H99,"0")</f>
        <v>220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1.6816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40" t="s">
        <v>69</v>
      </c>
      <c r="X101" s="41">
        <f>IFERROR(SUM(X92:X99),"0")</f>
        <v>700</v>
      </c>
      <c r="Y101" s="41">
        <f>IFERROR(SUM(Y92:Y99),"0")</f>
        <v>708</v>
      </c>
      <c r="Z101" s="40"/>
      <c r="AA101" s="64"/>
      <c r="AB101" s="64"/>
      <c r="AC101" s="64"/>
    </row>
    <row r="102" spans="1:68" ht="16.5" hidden="1" customHeight="1" x14ac:dyDescent="0.25">
      <c r="A102" s="630" t="s">
        <v>206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69</v>
      </c>
      <c r="X104" s="56">
        <v>80</v>
      </c>
      <c r="Y104" s="53">
        <f>IFERROR(IF(X104="",0,CEILING((X104/$H104),1)*$H104),"")</f>
        <v>86.4</v>
      </c>
      <c r="Z104" s="39">
        <f>IFERROR(IF(Y104=0,"",ROUNDUP(Y104/H104,0)*0.01898),"")</f>
        <v>0.15184</v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83.222222222222214</v>
      </c>
      <c r="BN104" s="75">
        <f>IFERROR(Y104*I104/H104,"0")</f>
        <v>89.88</v>
      </c>
      <c r="BO104" s="75">
        <f>IFERROR(1/J104*(X104/H104),"0")</f>
        <v>0.11574074074074073</v>
      </c>
      <c r="BP104" s="75">
        <f>IFERROR(1/J104*(Y104/H104),"0")</f>
        <v>0.125</v>
      </c>
    </row>
    <row r="105" spans="1:68" ht="16.5" hidden="1" customHeight="1" x14ac:dyDescent="0.25">
      <c r="A105" s="60" t="s">
        <v>210</v>
      </c>
      <c r="B105" s="60" t="s">
        <v>211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69</v>
      </c>
      <c r="X106" s="56">
        <v>360</v>
      </c>
      <c r="Y106" s="53">
        <f>IFERROR(IF(X106="",0,CEILING((X106/$H106),1)*$H106),"")</f>
        <v>360</v>
      </c>
      <c r="Z106" s="39">
        <f>IFERROR(IF(Y106=0,"",ROUNDUP(Y106/H106,0)*0.00902),"")</f>
        <v>0.72160000000000002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376.79999999999995</v>
      </c>
      <c r="BN106" s="75">
        <f>IFERROR(Y106*I106/H106,"0")</f>
        <v>376.79999999999995</v>
      </c>
      <c r="BO106" s="75">
        <f>IFERROR(1/J106*(X106/H106),"0")</f>
        <v>0.60606060606060608</v>
      </c>
      <c r="BP106" s="75">
        <f>IFERROR(1/J106*(Y106/H106),"0")</f>
        <v>0.60606060606060608</v>
      </c>
    </row>
    <row r="107" spans="1:68" ht="16.5" hidden="1" customHeight="1" x14ac:dyDescent="0.25">
      <c r="A107" s="60" t="s">
        <v>214</v>
      </c>
      <c r="B107" s="60" t="s">
        <v>215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40" t="s">
        <v>87</v>
      </c>
      <c r="X108" s="41">
        <f>IFERROR(X104/H104,"0")+IFERROR(X105/H105,"0")+IFERROR(X106/H106,"0")+IFERROR(X107/H107,"0")</f>
        <v>87.407407407407405</v>
      </c>
      <c r="Y108" s="41">
        <f>IFERROR(Y104/H104,"0")+IFERROR(Y105/H105,"0")+IFERROR(Y106/H106,"0")+IFERROR(Y107/H107,"0")</f>
        <v>88</v>
      </c>
      <c r="Z108" s="41">
        <f>IFERROR(IF(Z104="",0,Z104),"0")+IFERROR(IF(Z105="",0,Z105),"0")+IFERROR(IF(Z106="",0,Z106),"0")+IFERROR(IF(Z107="",0,Z107),"0")</f>
        <v>0.87343999999999999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40" t="s">
        <v>69</v>
      </c>
      <c r="X109" s="41">
        <f>IFERROR(SUM(X104:X107),"0")</f>
        <v>440</v>
      </c>
      <c r="Y109" s="41">
        <f>IFERROR(SUM(Y104:Y107),"0")</f>
        <v>446.4</v>
      </c>
      <c r="Z109" s="40"/>
      <c r="AA109" s="64"/>
      <c r="AB109" s="64"/>
      <c r="AC109" s="64"/>
    </row>
    <row r="110" spans="1:68" ht="14.25" hidden="1" customHeight="1" x14ac:dyDescent="0.25">
      <c r="A110" s="633" t="s">
        <v>135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216</v>
      </c>
      <c r="B111" s="60" t="s">
        <v>217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219</v>
      </c>
      <c r="B112" s="60" t="s">
        <v>220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221</v>
      </c>
      <c r="B113" s="60" t="s">
        <v>222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223</v>
      </c>
      <c r="B117" s="60" t="s">
        <v>224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223</v>
      </c>
      <c r="B118" s="60" t="s">
        <v>226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69</v>
      </c>
      <c r="X119" s="56">
        <v>750</v>
      </c>
      <c r="Y119" s="53">
        <f t="shared" si="21"/>
        <v>756</v>
      </c>
      <c r="Z119" s="39">
        <f>IFERROR(IF(Y119=0,"",ROUNDUP(Y119/H119,0)*0.01898),"")</f>
        <v>1.7081999999999999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795.80357142857144</v>
      </c>
      <c r="BN119" s="75">
        <f t="shared" si="23"/>
        <v>802.17</v>
      </c>
      <c r="BO119" s="75">
        <f t="shared" si="24"/>
        <v>1.3950892857142856</v>
      </c>
      <c r="BP119" s="75">
        <f t="shared" si="25"/>
        <v>1.40625</v>
      </c>
    </row>
    <row r="120" spans="1:68" ht="27" hidden="1" customHeight="1" x14ac:dyDescent="0.25">
      <c r="A120" s="60" t="s">
        <v>229</v>
      </c>
      <c r="B120" s="60" t="s">
        <v>230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69</v>
      </c>
      <c r="X121" s="56">
        <v>495</v>
      </c>
      <c r="Y121" s="53">
        <f t="shared" si="21"/>
        <v>496.8</v>
      </c>
      <c r="Z121" s="39">
        <f>IFERROR(IF(Y121=0,"",ROUNDUP(Y121/H121,0)*0.00651),"")</f>
        <v>1.19784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541.19999999999993</v>
      </c>
      <c r="BN121" s="75">
        <f t="shared" si="23"/>
        <v>543.16800000000001</v>
      </c>
      <c r="BO121" s="75">
        <f t="shared" si="24"/>
        <v>1.0073260073260073</v>
      </c>
      <c r="BP121" s="75">
        <f t="shared" si="25"/>
        <v>1.0109890109890112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69</v>
      </c>
      <c r="X122" s="56">
        <v>60</v>
      </c>
      <c r="Y122" s="53">
        <f t="shared" si="21"/>
        <v>61.2</v>
      </c>
      <c r="Z122" s="39">
        <f>IFERROR(IF(Y122=0,"",ROUNDUP(Y122/H122,0)*0.00651),"")</f>
        <v>0.22134000000000001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66</v>
      </c>
      <c r="BN122" s="75">
        <f t="shared" si="23"/>
        <v>67.319999999999993</v>
      </c>
      <c r="BO122" s="75">
        <f t="shared" si="24"/>
        <v>0.18315018315018317</v>
      </c>
      <c r="BP122" s="75">
        <f t="shared" si="25"/>
        <v>0.18681318681318682</v>
      </c>
    </row>
    <row r="123" spans="1:68" ht="27" hidden="1" customHeight="1" x14ac:dyDescent="0.25">
      <c r="A123" s="60" t="s">
        <v>236</v>
      </c>
      <c r="B123" s="60" t="s">
        <v>237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40" t="s">
        <v>87</v>
      </c>
      <c r="X124" s="41">
        <f>IFERROR(X117/H117,"0")+IFERROR(X118/H118,"0")+IFERROR(X119/H119,"0")+IFERROR(X120/H120,"0")+IFERROR(X121/H121,"0")+IFERROR(X122/H122,"0")+IFERROR(X123/H123,"0")</f>
        <v>305.95238095238091</v>
      </c>
      <c r="Y124" s="41">
        <f>IFERROR(Y117/H117,"0")+IFERROR(Y118/H118,"0")+IFERROR(Y119/H119,"0")+IFERROR(Y120/H120,"0")+IFERROR(Y121/H121,"0")+IFERROR(Y122/H122,"0")+IFERROR(Y123/H123,"0")</f>
        <v>308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3.12738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40" t="s">
        <v>69</v>
      </c>
      <c r="X125" s="41">
        <f>IFERROR(SUM(X117:X123),"0")</f>
        <v>1305</v>
      </c>
      <c r="Y125" s="41">
        <f>IFERROR(SUM(Y117:Y123),"0")</f>
        <v>1314</v>
      </c>
      <c r="Z125" s="40"/>
      <c r="AA125" s="64"/>
      <c r="AB125" s="64"/>
      <c r="AC125" s="64"/>
    </row>
    <row r="126" spans="1:68" ht="14.25" hidden="1" customHeight="1" x14ac:dyDescent="0.25">
      <c r="A126" s="633" t="s">
        <v>172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239</v>
      </c>
      <c r="B127" s="60" t="s">
        <v>240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69</v>
      </c>
      <c r="X128" s="56">
        <v>36.299999999999997</v>
      </c>
      <c r="Y128" s="53">
        <f>IFERROR(IF(X128="",0,CEILING((X128/$H128),1)*$H128),"")</f>
        <v>37.619999999999997</v>
      </c>
      <c r="Z128" s="39">
        <f>IFERROR(IF(Y128=0,"",ROUNDUP(Y128/H128,0)*0.00651),"")</f>
        <v>0.12369000000000001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41.029999999999994</v>
      </c>
      <c r="BN128" s="75">
        <f>IFERROR(Y128*I128/H128,"0")</f>
        <v>42.521999999999998</v>
      </c>
      <c r="BO128" s="75">
        <f>IFERROR(1/J128*(X128/H128),"0")</f>
        <v>0.10073260073260074</v>
      </c>
      <c r="BP128" s="75">
        <f>IFERROR(1/J128*(Y128/H128),"0")</f>
        <v>0.1043956043956044</v>
      </c>
    </row>
    <row r="129" spans="1:68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40" t="s">
        <v>87</v>
      </c>
      <c r="X129" s="41">
        <f>IFERROR(X127/H127,"0")+IFERROR(X128/H128,"0")</f>
        <v>18.333333333333332</v>
      </c>
      <c r="Y129" s="41">
        <f>IFERROR(Y127/H127,"0")+IFERROR(Y128/H128,"0")</f>
        <v>19</v>
      </c>
      <c r="Z129" s="41">
        <f>IFERROR(IF(Z127="",0,Z127),"0")+IFERROR(IF(Z128="",0,Z128),"0")</f>
        <v>0.12369000000000001</v>
      </c>
      <c r="AA129" s="64"/>
      <c r="AB129" s="64"/>
      <c r="AC129" s="64"/>
    </row>
    <row r="130" spans="1:68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40" t="s">
        <v>69</v>
      </c>
      <c r="X130" s="41">
        <f>IFERROR(SUM(X127:X128),"0")</f>
        <v>36.299999999999997</v>
      </c>
      <c r="Y130" s="41">
        <f>IFERROR(SUM(Y127:Y128),"0")</f>
        <v>37.619999999999997</v>
      </c>
      <c r="Z130" s="40"/>
      <c r="AA130" s="64"/>
      <c r="AB130" s="64"/>
      <c r="AC130" s="64"/>
    </row>
    <row r="131" spans="1:68" ht="16.5" hidden="1" customHeight="1" x14ac:dyDescent="0.25">
      <c r="A131" s="630" t="s">
        <v>245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246</v>
      </c>
      <c r="B133" s="60" t="s">
        <v>247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69</v>
      </c>
      <c r="X134" s="56">
        <v>112</v>
      </c>
      <c r="Y134" s="53">
        <f>IFERROR(IF(X134="",0,CEILING((X134/$H134),1)*$H134),"")</f>
        <v>112</v>
      </c>
      <c r="Z134" s="39">
        <f>IFERROR(IF(Y134=0,"",ROUNDUP(Y134/H134,0)*0.00651),"")</f>
        <v>0.22785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118.3</v>
      </c>
      <c r="BN134" s="75">
        <f>IFERROR(Y134*I134/H134,"0")</f>
        <v>118.3</v>
      </c>
      <c r="BO134" s="75">
        <f>IFERROR(1/J134*(X134/H134),"0")</f>
        <v>0.19230769230769232</v>
      </c>
      <c r="BP134" s="75">
        <f>IFERROR(1/J134*(Y134/H134),"0")</f>
        <v>0.19230769230769232</v>
      </c>
    </row>
    <row r="135" spans="1:68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40" t="s">
        <v>87</v>
      </c>
      <c r="X135" s="41">
        <f>IFERROR(X133/H133,"0")+IFERROR(X134/H134,"0")</f>
        <v>35</v>
      </c>
      <c r="Y135" s="41">
        <f>IFERROR(Y133/H133,"0")+IFERROR(Y134/H134,"0")</f>
        <v>35</v>
      </c>
      <c r="Z135" s="41">
        <f>IFERROR(IF(Z133="",0,Z133),"0")+IFERROR(IF(Z134="",0,Z134),"0")</f>
        <v>0.22785</v>
      </c>
      <c r="AA135" s="64"/>
      <c r="AB135" s="64"/>
      <c r="AC135" s="64"/>
    </row>
    <row r="136" spans="1:68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40" t="s">
        <v>69</v>
      </c>
      <c r="X136" s="41">
        <f>IFERROR(SUM(X133:X134),"0")</f>
        <v>112</v>
      </c>
      <c r="Y136" s="41">
        <f>IFERROR(SUM(Y133:Y134),"0")</f>
        <v>112</v>
      </c>
      <c r="Z136" s="40"/>
      <c r="AA136" s="64"/>
      <c r="AB136" s="64"/>
      <c r="AC136" s="64"/>
    </row>
    <row r="137" spans="1:68" ht="14.25" hidden="1" customHeight="1" x14ac:dyDescent="0.25">
      <c r="A137" s="633" t="s">
        <v>146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250</v>
      </c>
      <c r="B138" s="60" t="s">
        <v>251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69</v>
      </c>
      <c r="X139" s="56">
        <v>42</v>
      </c>
      <c r="Y139" s="53">
        <f>IFERROR(IF(X139="",0,CEILING((X139/$H139),1)*$H139),"")</f>
        <v>42</v>
      </c>
      <c r="Z139" s="39">
        <f>IFERROR(IF(Y139=0,"",ROUNDUP(Y139/H139,0)*0.00651),"")</f>
        <v>9.7650000000000001E-2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46.02</v>
      </c>
      <c r="BN139" s="75">
        <f>IFERROR(Y139*I139/H139,"0")</f>
        <v>46.02</v>
      </c>
      <c r="BO139" s="75">
        <f>IFERROR(1/J139*(X139/H139),"0")</f>
        <v>8.241758241758243E-2</v>
      </c>
      <c r="BP139" s="75">
        <f>IFERROR(1/J139*(Y139/H139),"0")</f>
        <v>8.241758241758243E-2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40" t="s">
        <v>87</v>
      </c>
      <c r="X140" s="41">
        <f>IFERROR(X138/H138,"0")+IFERROR(X139/H139,"0")</f>
        <v>15.000000000000002</v>
      </c>
      <c r="Y140" s="41">
        <f>IFERROR(Y138/H138,"0")+IFERROR(Y139/H139,"0")</f>
        <v>15.000000000000002</v>
      </c>
      <c r="Z140" s="41">
        <f>IFERROR(IF(Z138="",0,Z138),"0")+IFERROR(IF(Z139="",0,Z139),"0")</f>
        <v>9.7650000000000001E-2</v>
      </c>
      <c r="AA140" s="64"/>
      <c r="AB140" s="64"/>
      <c r="AC140" s="64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40" t="s">
        <v>69</v>
      </c>
      <c r="X141" s="41">
        <f>IFERROR(SUM(X138:X139),"0")</f>
        <v>42</v>
      </c>
      <c r="Y141" s="41">
        <f>IFERROR(SUM(Y138:Y139),"0")</f>
        <v>42</v>
      </c>
      <c r="Z141" s="40"/>
      <c r="AA141" s="64"/>
      <c r="AB141" s="64"/>
      <c r="AC141" s="64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254</v>
      </c>
      <c r="B143" s="60" t="s">
        <v>255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69</v>
      </c>
      <c r="X144" s="56">
        <v>72.600000000000009</v>
      </c>
      <c r="Y144" s="53">
        <f>IFERROR(IF(X144="",0,CEILING((X144/$H144),1)*$H144),"")</f>
        <v>73.92</v>
      </c>
      <c r="Z144" s="39">
        <f>IFERROR(IF(Y144=0,"",ROUNDUP(Y144/H144,0)*0.00651),"")</f>
        <v>0.18228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79.970000000000013</v>
      </c>
      <c r="BN144" s="75">
        <f>IFERROR(Y144*I144/H144,"0")</f>
        <v>81.423999999999992</v>
      </c>
      <c r="BO144" s="75">
        <f>IFERROR(1/J144*(X144/H144),"0")</f>
        <v>0.15109890109890112</v>
      </c>
      <c r="BP144" s="75">
        <f>IFERROR(1/J144*(Y144/H144),"0")</f>
        <v>0.15384615384615385</v>
      </c>
    </row>
    <row r="145" spans="1:68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40" t="s">
        <v>87</v>
      </c>
      <c r="X145" s="41">
        <f>IFERROR(X143/H143,"0")+IFERROR(X144/H144,"0")</f>
        <v>27.500000000000004</v>
      </c>
      <c r="Y145" s="41">
        <f>IFERROR(Y143/H143,"0")+IFERROR(Y144/H144,"0")</f>
        <v>28</v>
      </c>
      <c r="Z145" s="41">
        <f>IFERROR(IF(Z143="",0,Z143),"0")+IFERROR(IF(Z144="",0,Z144),"0")</f>
        <v>0.18228</v>
      </c>
      <c r="AA145" s="64"/>
      <c r="AB145" s="64"/>
      <c r="AC145" s="64"/>
    </row>
    <row r="146" spans="1:68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40" t="s">
        <v>69</v>
      </c>
      <c r="X146" s="41">
        <f>IFERROR(SUM(X143:X144),"0")</f>
        <v>72.600000000000009</v>
      </c>
      <c r="Y146" s="41">
        <f>IFERROR(SUM(Y143:Y144),"0")</f>
        <v>73.92</v>
      </c>
      <c r="Z146" s="40"/>
      <c r="AA146" s="64"/>
      <c r="AB146" s="64"/>
      <c r="AC146" s="64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257</v>
      </c>
      <c r="B149" s="60" t="s">
        <v>258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146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260</v>
      </c>
      <c r="B153" s="60" t="s">
        <v>261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263</v>
      </c>
      <c r="B154" s="60" t="s">
        <v>264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266</v>
      </c>
      <c r="B155" s="60" t="s">
        <v>267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269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270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135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271</v>
      </c>
      <c r="B161" s="60" t="s">
        <v>272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149</v>
      </c>
      <c r="L161" s="35"/>
      <c r="M161" s="36" t="s">
        <v>68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69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273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40" t="s">
        <v>87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40" t="s">
        <v>69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146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274</v>
      </c>
      <c r="B165" s="60" t="s">
        <v>275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104</v>
      </c>
      <c r="L165" s="35"/>
      <c r="M165" s="36" t="s">
        <v>68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69</v>
      </c>
      <c r="X165" s="56">
        <v>50</v>
      </c>
      <c r="Y165" s="53">
        <f t="shared" ref="Y165:Y173" si="26">IFERROR(IF(X165="",0,CEILING((X165/$H165),1)*$H165),"")</f>
        <v>50.400000000000006</v>
      </c>
      <c r="Z165" s="39">
        <f>IFERROR(IF(Y165=0,"",ROUNDUP(Y165/H165,0)*0.00902),"")</f>
        <v>0.10824</v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53.214285714285715</v>
      </c>
      <c r="BN165" s="75">
        <f t="shared" ref="BN165:BN173" si="28">IFERROR(Y165*I165/H165,"0")</f>
        <v>53.64</v>
      </c>
      <c r="BO165" s="75">
        <f t="shared" ref="BO165:BO173" si="29">IFERROR(1/J165*(X165/H165),"0")</f>
        <v>9.0187590187590191E-2</v>
      </c>
      <c r="BP165" s="75">
        <f t="shared" ref="BP165:BP173" si="30">IFERROR(1/J165*(Y165/H165),"0")</f>
        <v>9.0909090909090912E-2</v>
      </c>
    </row>
    <row r="166" spans="1:68" ht="27" customHeight="1" x14ac:dyDescent="0.25">
      <c r="A166" s="60" t="s">
        <v>277</v>
      </c>
      <c r="B166" s="60" t="s">
        <v>278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104</v>
      </c>
      <c r="L166" s="35"/>
      <c r="M166" s="36" t="s">
        <v>68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69</v>
      </c>
      <c r="X166" s="56">
        <v>30</v>
      </c>
      <c r="Y166" s="53">
        <f t="shared" si="26"/>
        <v>33.6</v>
      </c>
      <c r="Z166" s="39">
        <f>IFERROR(IF(Y166=0,"",ROUNDUP(Y166/H166,0)*0.00902),"")</f>
        <v>7.2160000000000002E-2</v>
      </c>
      <c r="AA166" s="65"/>
      <c r="AB166" s="66"/>
      <c r="AC166" s="225" t="s">
        <v>279</v>
      </c>
      <c r="AG166" s="75"/>
      <c r="AJ166" s="79"/>
      <c r="AK166" s="79">
        <v>0</v>
      </c>
      <c r="BB166" s="226" t="s">
        <v>1</v>
      </c>
      <c r="BM166" s="75">
        <f t="shared" si="27"/>
        <v>31.928571428571427</v>
      </c>
      <c r="BN166" s="75">
        <f t="shared" si="28"/>
        <v>35.76</v>
      </c>
      <c r="BO166" s="75">
        <f t="shared" si="29"/>
        <v>5.4112554112554112E-2</v>
      </c>
      <c r="BP166" s="75">
        <f t="shared" si="30"/>
        <v>6.0606060606060608E-2</v>
      </c>
    </row>
    <row r="167" spans="1:68" ht="27" customHeight="1" x14ac:dyDescent="0.25">
      <c r="A167" s="60" t="s">
        <v>280</v>
      </c>
      <c r="B167" s="60" t="s">
        <v>281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104</v>
      </c>
      <c r="L167" s="35"/>
      <c r="M167" s="36" t="s">
        <v>68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69</v>
      </c>
      <c r="X167" s="56">
        <v>120</v>
      </c>
      <c r="Y167" s="53">
        <f t="shared" si="26"/>
        <v>121.80000000000001</v>
      </c>
      <c r="Z167" s="39">
        <f>IFERROR(IF(Y167=0,"",ROUNDUP(Y167/H167,0)*0.00902),"")</f>
        <v>0.26158000000000003</v>
      </c>
      <c r="AA167" s="65"/>
      <c r="AB167" s="66"/>
      <c r="AC167" s="227" t="s">
        <v>282</v>
      </c>
      <c r="AG167" s="75"/>
      <c r="AJ167" s="79"/>
      <c r="AK167" s="79">
        <v>0</v>
      </c>
      <c r="BB167" s="228" t="s">
        <v>1</v>
      </c>
      <c r="BM167" s="75">
        <f t="shared" si="27"/>
        <v>126</v>
      </c>
      <c r="BN167" s="75">
        <f t="shared" si="28"/>
        <v>127.89</v>
      </c>
      <c r="BO167" s="75">
        <f t="shared" si="29"/>
        <v>0.21645021645021645</v>
      </c>
      <c r="BP167" s="75">
        <f t="shared" si="30"/>
        <v>0.2196969696969697</v>
      </c>
    </row>
    <row r="168" spans="1:68" ht="27" customHeight="1" x14ac:dyDescent="0.25">
      <c r="A168" s="60" t="s">
        <v>283</v>
      </c>
      <c r="B168" s="60" t="s">
        <v>284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149</v>
      </c>
      <c r="L168" s="35"/>
      <c r="M168" s="36" t="s">
        <v>68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69</v>
      </c>
      <c r="X168" s="56">
        <v>140</v>
      </c>
      <c r="Y168" s="53">
        <f t="shared" si="26"/>
        <v>140.70000000000002</v>
      </c>
      <c r="Z168" s="39">
        <f>IFERROR(IF(Y168=0,"",ROUNDUP(Y168/H168,0)*0.00502),"")</f>
        <v>0.33634000000000003</v>
      </c>
      <c r="AA168" s="65"/>
      <c r="AB168" s="66"/>
      <c r="AC168" s="229" t="s">
        <v>276</v>
      </c>
      <c r="AG168" s="75"/>
      <c r="AJ168" s="79"/>
      <c r="AK168" s="79">
        <v>0</v>
      </c>
      <c r="BB168" s="230" t="s">
        <v>1</v>
      </c>
      <c r="BM168" s="75">
        <f t="shared" si="27"/>
        <v>148.66666666666666</v>
      </c>
      <c r="BN168" s="75">
        <f t="shared" si="28"/>
        <v>149.41</v>
      </c>
      <c r="BO168" s="75">
        <f t="shared" si="29"/>
        <v>0.28490028490028491</v>
      </c>
      <c r="BP168" s="75">
        <f t="shared" si="30"/>
        <v>0.28632478632478636</v>
      </c>
    </row>
    <row r="169" spans="1:68" ht="27" customHeight="1" x14ac:dyDescent="0.25">
      <c r="A169" s="60" t="s">
        <v>285</v>
      </c>
      <c r="B169" s="60" t="s">
        <v>286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149</v>
      </c>
      <c r="L169" s="35"/>
      <c r="M169" s="36" t="s">
        <v>68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69</v>
      </c>
      <c r="X169" s="56">
        <v>105</v>
      </c>
      <c r="Y169" s="53">
        <f t="shared" si="26"/>
        <v>105</v>
      </c>
      <c r="Z169" s="39">
        <f>IFERROR(IF(Y169=0,"",ROUNDUP(Y169/H169,0)*0.00502),"")</f>
        <v>0.251</v>
      </c>
      <c r="AA169" s="65"/>
      <c r="AB169" s="66"/>
      <c r="AC169" s="231" t="s">
        <v>279</v>
      </c>
      <c r="AG169" s="75"/>
      <c r="AJ169" s="79"/>
      <c r="AK169" s="79">
        <v>0</v>
      </c>
      <c r="BB169" s="232" t="s">
        <v>1</v>
      </c>
      <c r="BM169" s="75">
        <f t="shared" si="27"/>
        <v>111.5</v>
      </c>
      <c r="BN169" s="75">
        <f t="shared" si="28"/>
        <v>111.5</v>
      </c>
      <c r="BO169" s="75">
        <f t="shared" si="29"/>
        <v>0.21367521367521369</v>
      </c>
      <c r="BP169" s="75">
        <f t="shared" si="30"/>
        <v>0.21367521367521369</v>
      </c>
    </row>
    <row r="170" spans="1:68" ht="27" hidden="1" customHeight="1" x14ac:dyDescent="0.25">
      <c r="A170" s="60" t="s">
        <v>287</v>
      </c>
      <c r="B170" s="60" t="s">
        <v>288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149</v>
      </c>
      <c r="L170" s="35"/>
      <c r="M170" s="36" t="s">
        <v>68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289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290</v>
      </c>
      <c r="B171" s="60" t="s">
        <v>291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149</v>
      </c>
      <c r="L171" s="35"/>
      <c r="M171" s="36" t="s">
        <v>68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69</v>
      </c>
      <c r="X171" s="56">
        <v>175</v>
      </c>
      <c r="Y171" s="53">
        <f t="shared" si="26"/>
        <v>176.4</v>
      </c>
      <c r="Z171" s="39">
        <f>IFERROR(IF(Y171=0,"",ROUNDUP(Y171/H171,0)*0.00502),"")</f>
        <v>0.42168</v>
      </c>
      <c r="AA171" s="65"/>
      <c r="AB171" s="66"/>
      <c r="AC171" s="235" t="s">
        <v>282</v>
      </c>
      <c r="AG171" s="75"/>
      <c r="AJ171" s="79"/>
      <c r="AK171" s="79">
        <v>0</v>
      </c>
      <c r="BB171" s="236" t="s">
        <v>1</v>
      </c>
      <c r="BM171" s="75">
        <f t="shared" si="27"/>
        <v>183.33333333333334</v>
      </c>
      <c r="BN171" s="75">
        <f t="shared" si="28"/>
        <v>184.8</v>
      </c>
      <c r="BO171" s="75">
        <f t="shared" si="29"/>
        <v>0.35612535612535612</v>
      </c>
      <c r="BP171" s="75">
        <f t="shared" si="30"/>
        <v>0.35897435897435903</v>
      </c>
    </row>
    <row r="172" spans="1:68" ht="27" hidden="1" customHeight="1" x14ac:dyDescent="0.25">
      <c r="A172" s="60" t="s">
        <v>292</v>
      </c>
      <c r="B172" s="60" t="s">
        <v>293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67</v>
      </c>
      <c r="L172" s="35"/>
      <c r="M172" s="36" t="s">
        <v>68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282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294</v>
      </c>
      <c r="B173" s="60" t="s">
        <v>295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296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40" t="s">
        <v>87</v>
      </c>
      <c r="X174" s="41">
        <f>IFERROR(X165/H165,"0")+IFERROR(X166/H166,"0")+IFERROR(X167/H167,"0")+IFERROR(X168/H168,"0")+IFERROR(X169/H169,"0")+IFERROR(X170/H170,"0")+IFERROR(X171/H171,"0")+IFERROR(X172/H172,"0")+IFERROR(X173/H173,"0")</f>
        <v>247.61904761904759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250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1.4510000000000003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40" t="s">
        <v>69</v>
      </c>
      <c r="X175" s="41">
        <f>IFERROR(SUM(X165:X173),"0")</f>
        <v>620</v>
      </c>
      <c r="Y175" s="41">
        <f>IFERROR(SUM(Y165:Y173),"0")</f>
        <v>627.9</v>
      </c>
      <c r="Z175" s="40"/>
      <c r="AA175" s="64"/>
      <c r="AB175" s="64"/>
      <c r="AC175" s="64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customHeight="1" x14ac:dyDescent="0.25">
      <c r="A177" s="60" t="s">
        <v>297</v>
      </c>
      <c r="B177" s="60" t="s">
        <v>298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299</v>
      </c>
      <c r="L177" s="35"/>
      <c r="M177" s="36" t="s">
        <v>300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69</v>
      </c>
      <c r="X177" s="56">
        <v>3.5</v>
      </c>
      <c r="Y177" s="53">
        <f>IFERROR(IF(X177="",0,CEILING((X177/$H177),1)*$H177),"")</f>
        <v>3.7800000000000002</v>
      </c>
      <c r="Z177" s="39">
        <f>IFERROR(IF(Y177=0,"",ROUNDUP(Y177/H177,0)*0.0059),"")</f>
        <v>1.77E-2</v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>IFERROR(X177*I177/H177,"0")</f>
        <v>4.0277777777777777</v>
      </c>
      <c r="BN177" s="75">
        <f>IFERROR(Y177*I177/H177,"0")</f>
        <v>4.3499999999999996</v>
      </c>
      <c r="BO177" s="75">
        <f>IFERROR(1/J177*(X177/H177),"0")</f>
        <v>1.2860082304526748E-2</v>
      </c>
      <c r="BP177" s="75">
        <f>IFERROR(1/J177*(Y177/H177),"0")</f>
        <v>1.3888888888888888E-2</v>
      </c>
    </row>
    <row r="178" spans="1:68" ht="27" hidden="1" customHeight="1" x14ac:dyDescent="0.25">
      <c r="A178" s="60" t="s">
        <v>302</v>
      </c>
      <c r="B178" s="60" t="s">
        <v>303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299</v>
      </c>
      <c r="L178" s="35"/>
      <c r="M178" s="36" t="s">
        <v>300</v>
      </c>
      <c r="N178" s="36"/>
      <c r="O178" s="35">
        <v>90</v>
      </c>
      <c r="P178" s="905" t="s">
        <v>304</v>
      </c>
      <c r="Q178" s="623"/>
      <c r="R178" s="623"/>
      <c r="S178" s="623"/>
      <c r="T178" s="624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305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306</v>
      </c>
      <c r="B179" s="60" t="s">
        <v>307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299</v>
      </c>
      <c r="L179" s="35"/>
      <c r="M179" s="36" t="s">
        <v>300</v>
      </c>
      <c r="N179" s="36"/>
      <c r="O179" s="35">
        <v>90</v>
      </c>
      <c r="P179" s="828" t="s">
        <v>308</v>
      </c>
      <c r="Q179" s="623"/>
      <c r="R179" s="623"/>
      <c r="S179" s="623"/>
      <c r="T179" s="624"/>
      <c r="U179" s="37"/>
      <c r="V179" s="37"/>
      <c r="W179" s="38" t="s">
        <v>69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305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40" t="s">
        <v>87</v>
      </c>
      <c r="X180" s="41">
        <f>IFERROR(X177/H177,"0")+IFERROR(X178/H178,"0")+IFERROR(X179/H179,"0")</f>
        <v>2.7777777777777777</v>
      </c>
      <c r="Y180" s="41">
        <f>IFERROR(Y177/H177,"0")+IFERROR(Y178/H178,"0")+IFERROR(Y179/H179,"0")</f>
        <v>3</v>
      </c>
      <c r="Z180" s="41">
        <f>IFERROR(IF(Z177="",0,Z177),"0")+IFERROR(IF(Z178="",0,Z178),"0")+IFERROR(IF(Z179="",0,Z179),"0")</f>
        <v>1.77E-2</v>
      </c>
      <c r="AA180" s="64"/>
      <c r="AB180" s="64"/>
      <c r="AC180" s="64"/>
    </row>
    <row r="181" spans="1:68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40" t="s">
        <v>69</v>
      </c>
      <c r="X181" s="41">
        <f>IFERROR(SUM(X177:X179),"0")</f>
        <v>3.5</v>
      </c>
      <c r="Y181" s="41">
        <f>IFERROR(SUM(Y177:Y179),"0")</f>
        <v>3.7800000000000002</v>
      </c>
      <c r="Z181" s="40"/>
      <c r="AA181" s="64"/>
      <c r="AB181" s="64"/>
      <c r="AC181" s="64"/>
    </row>
    <row r="182" spans="1:68" ht="14.25" hidden="1" customHeight="1" x14ac:dyDescent="0.25">
      <c r="A182" s="633" t="s">
        <v>309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310</v>
      </c>
      <c r="B183" s="60" t="s">
        <v>311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8" t="s">
        <v>312</v>
      </c>
      <c r="Q183" s="623"/>
      <c r="R183" s="623"/>
      <c r="S183" s="623"/>
      <c r="T183" s="624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305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40" t="s">
        <v>87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40" t="s">
        <v>69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313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314</v>
      </c>
      <c r="B188" s="60" t="s">
        <v>315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99</v>
      </c>
      <c r="L188" s="35"/>
      <c r="M188" s="36" t="s">
        <v>100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316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317</v>
      </c>
      <c r="B189" s="60" t="s">
        <v>318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67</v>
      </c>
      <c r="L189" s="35"/>
      <c r="M189" s="36" t="s">
        <v>100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69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316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40" t="s">
        <v>87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40" t="s">
        <v>69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135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319</v>
      </c>
      <c r="B193" s="60" t="s">
        <v>320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99</v>
      </c>
      <c r="L193" s="35"/>
      <c r="M193" s="36" t="s">
        <v>106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321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322</v>
      </c>
      <c r="B194" s="60" t="s">
        <v>323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67</v>
      </c>
      <c r="L194" s="35"/>
      <c r="M194" s="36" t="s">
        <v>100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69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321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40" t="s">
        <v>87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40" t="s">
        <v>69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146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customHeight="1" x14ac:dyDescent="0.25">
      <c r="A198" s="60" t="s">
        <v>324</v>
      </c>
      <c r="B198" s="60" t="s">
        <v>325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104</v>
      </c>
      <c r="L198" s="35"/>
      <c r="M198" s="36" t="s">
        <v>68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69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/>
      <c r="AB198" s="66"/>
      <c r="AC198" s="257" t="s">
        <v>326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customHeight="1" x14ac:dyDescent="0.25">
      <c r="A199" s="60" t="s">
        <v>327</v>
      </c>
      <c r="B199" s="60" t="s">
        <v>328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104</v>
      </c>
      <c r="L199" s="35"/>
      <c r="M199" s="36" t="s">
        <v>68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69</v>
      </c>
      <c r="X199" s="56">
        <v>80</v>
      </c>
      <c r="Y199" s="53">
        <f t="shared" si="31"/>
        <v>81</v>
      </c>
      <c r="Z199" s="39">
        <f>IFERROR(IF(Y199=0,"",ROUNDUP(Y199/H199,0)*0.00902),"")</f>
        <v>0.1353</v>
      </c>
      <c r="AA199" s="65"/>
      <c r="AB199" s="66"/>
      <c r="AC199" s="259" t="s">
        <v>329</v>
      </c>
      <c r="AG199" s="75"/>
      <c r="AJ199" s="79"/>
      <c r="AK199" s="79">
        <v>0</v>
      </c>
      <c r="BB199" s="260" t="s">
        <v>1</v>
      </c>
      <c r="BM199" s="75">
        <f t="shared" si="32"/>
        <v>83.111111111111114</v>
      </c>
      <c r="BN199" s="75">
        <f t="shared" si="33"/>
        <v>84.15</v>
      </c>
      <c r="BO199" s="75">
        <f t="shared" si="34"/>
        <v>0.11223344556677889</v>
      </c>
      <c r="BP199" s="75">
        <f t="shared" si="35"/>
        <v>0.11363636363636363</v>
      </c>
    </row>
    <row r="200" spans="1:68" ht="27" customHeight="1" x14ac:dyDescent="0.25">
      <c r="A200" s="60" t="s">
        <v>330</v>
      </c>
      <c r="B200" s="60" t="s">
        <v>331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104</v>
      </c>
      <c r="L200" s="35"/>
      <c r="M200" s="36" t="s">
        <v>68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69</v>
      </c>
      <c r="X200" s="56">
        <v>180</v>
      </c>
      <c r="Y200" s="53">
        <f t="shared" si="31"/>
        <v>183.60000000000002</v>
      </c>
      <c r="Z200" s="39">
        <f>IFERROR(IF(Y200=0,"",ROUNDUP(Y200/H200,0)*0.00902),"")</f>
        <v>0.30668000000000001</v>
      </c>
      <c r="AA200" s="65"/>
      <c r="AB200" s="66"/>
      <c r="AC200" s="261" t="s">
        <v>332</v>
      </c>
      <c r="AG200" s="75"/>
      <c r="AJ200" s="79"/>
      <c r="AK200" s="79">
        <v>0</v>
      </c>
      <c r="BB200" s="262" t="s">
        <v>1</v>
      </c>
      <c r="BM200" s="75">
        <f t="shared" si="32"/>
        <v>187</v>
      </c>
      <c r="BN200" s="75">
        <f t="shared" si="33"/>
        <v>190.74</v>
      </c>
      <c r="BO200" s="75">
        <f t="shared" si="34"/>
        <v>0.25252525252525249</v>
      </c>
      <c r="BP200" s="75">
        <f t="shared" si="35"/>
        <v>0.25757575757575757</v>
      </c>
    </row>
    <row r="201" spans="1:68" ht="27" customHeight="1" x14ac:dyDescent="0.25">
      <c r="A201" s="60" t="s">
        <v>333</v>
      </c>
      <c r="B201" s="60" t="s">
        <v>334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104</v>
      </c>
      <c r="L201" s="35"/>
      <c r="M201" s="36" t="s">
        <v>68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69</v>
      </c>
      <c r="X201" s="56">
        <v>90</v>
      </c>
      <c r="Y201" s="53">
        <f t="shared" si="31"/>
        <v>91.800000000000011</v>
      </c>
      <c r="Z201" s="39">
        <f>IFERROR(IF(Y201=0,"",ROUNDUP(Y201/H201,0)*0.00902),"")</f>
        <v>0.15334</v>
      </c>
      <c r="AA201" s="65"/>
      <c r="AB201" s="66"/>
      <c r="AC201" s="263" t="s">
        <v>335</v>
      </c>
      <c r="AG201" s="75"/>
      <c r="AJ201" s="79"/>
      <c r="AK201" s="79">
        <v>0</v>
      </c>
      <c r="BB201" s="264" t="s">
        <v>1</v>
      </c>
      <c r="BM201" s="75">
        <f t="shared" si="32"/>
        <v>93.5</v>
      </c>
      <c r="BN201" s="75">
        <f t="shared" si="33"/>
        <v>95.37</v>
      </c>
      <c r="BO201" s="75">
        <f t="shared" si="34"/>
        <v>0.12626262626262624</v>
      </c>
      <c r="BP201" s="75">
        <f t="shared" si="35"/>
        <v>0.12878787878787878</v>
      </c>
    </row>
    <row r="202" spans="1:68" ht="27" customHeight="1" x14ac:dyDescent="0.25">
      <c r="A202" s="60" t="s">
        <v>336</v>
      </c>
      <c r="B202" s="60" t="s">
        <v>337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149</v>
      </c>
      <c r="L202" s="35"/>
      <c r="M202" s="36" t="s">
        <v>68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69</v>
      </c>
      <c r="X202" s="56">
        <v>75</v>
      </c>
      <c r="Y202" s="53">
        <f t="shared" si="31"/>
        <v>75.600000000000009</v>
      </c>
      <c r="Z202" s="39">
        <f>IFERROR(IF(Y202=0,"",ROUNDUP(Y202/H202,0)*0.00502),"")</f>
        <v>0.21084</v>
      </c>
      <c r="AA202" s="65"/>
      <c r="AB202" s="66"/>
      <c r="AC202" s="265" t="s">
        <v>326</v>
      </c>
      <c r="AG202" s="75"/>
      <c r="AJ202" s="79"/>
      <c r="AK202" s="79">
        <v>0</v>
      </c>
      <c r="BB202" s="266" t="s">
        <v>1</v>
      </c>
      <c r="BM202" s="75">
        <f t="shared" si="32"/>
        <v>80.416666666666671</v>
      </c>
      <c r="BN202" s="75">
        <f t="shared" si="33"/>
        <v>81.06</v>
      </c>
      <c r="BO202" s="75">
        <f t="shared" si="34"/>
        <v>0.17806267806267806</v>
      </c>
      <c r="BP202" s="75">
        <f t="shared" si="35"/>
        <v>0.17948717948717954</v>
      </c>
    </row>
    <row r="203" spans="1:68" ht="27" customHeight="1" x14ac:dyDescent="0.25">
      <c r="A203" s="60" t="s">
        <v>338</v>
      </c>
      <c r="B203" s="60" t="s">
        <v>339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149</v>
      </c>
      <c r="L203" s="35"/>
      <c r="M203" s="36" t="s">
        <v>68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69</v>
      </c>
      <c r="X203" s="56">
        <v>60</v>
      </c>
      <c r="Y203" s="53">
        <f t="shared" si="31"/>
        <v>61.2</v>
      </c>
      <c r="Z203" s="39">
        <f>IFERROR(IF(Y203=0,"",ROUNDUP(Y203/H203,0)*0.00502),"")</f>
        <v>0.17068</v>
      </c>
      <c r="AA203" s="65"/>
      <c r="AB203" s="66"/>
      <c r="AC203" s="267" t="s">
        <v>329</v>
      </c>
      <c r="AG203" s="75"/>
      <c r="AJ203" s="79"/>
      <c r="AK203" s="79">
        <v>0</v>
      </c>
      <c r="BB203" s="268" t="s">
        <v>1</v>
      </c>
      <c r="BM203" s="75">
        <f t="shared" si="32"/>
        <v>63.333333333333329</v>
      </c>
      <c r="BN203" s="75">
        <f t="shared" si="33"/>
        <v>64.599999999999994</v>
      </c>
      <c r="BO203" s="75">
        <f t="shared" si="34"/>
        <v>0.14245014245014248</v>
      </c>
      <c r="BP203" s="75">
        <f t="shared" si="35"/>
        <v>0.14529914529914531</v>
      </c>
    </row>
    <row r="204" spans="1:68" ht="27" customHeight="1" x14ac:dyDescent="0.25">
      <c r="A204" s="60" t="s">
        <v>340</v>
      </c>
      <c r="B204" s="60" t="s">
        <v>341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149</v>
      </c>
      <c r="L204" s="35"/>
      <c r="M204" s="36" t="s">
        <v>68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69</v>
      </c>
      <c r="X204" s="56">
        <v>60</v>
      </c>
      <c r="Y204" s="53">
        <f t="shared" si="31"/>
        <v>61.2</v>
      </c>
      <c r="Z204" s="39">
        <f>IFERROR(IF(Y204=0,"",ROUNDUP(Y204/H204,0)*0.00502),"")</f>
        <v>0.17068</v>
      </c>
      <c r="AA204" s="65"/>
      <c r="AB204" s="66"/>
      <c r="AC204" s="269" t="s">
        <v>332</v>
      </c>
      <c r="AG204" s="75"/>
      <c r="AJ204" s="79"/>
      <c r="AK204" s="79">
        <v>0</v>
      </c>
      <c r="BB204" s="270" t="s">
        <v>1</v>
      </c>
      <c r="BM204" s="75">
        <f t="shared" si="32"/>
        <v>63.333333333333329</v>
      </c>
      <c r="BN204" s="75">
        <f t="shared" si="33"/>
        <v>64.599999999999994</v>
      </c>
      <c r="BO204" s="75">
        <f t="shared" si="34"/>
        <v>0.14245014245014248</v>
      </c>
      <c r="BP204" s="75">
        <f t="shared" si="35"/>
        <v>0.14529914529914531</v>
      </c>
    </row>
    <row r="205" spans="1:68" ht="27" customHeight="1" x14ac:dyDescent="0.25">
      <c r="A205" s="60" t="s">
        <v>342</v>
      </c>
      <c r="B205" s="60" t="s">
        <v>343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149</v>
      </c>
      <c r="L205" s="35"/>
      <c r="M205" s="36" t="s">
        <v>68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69</v>
      </c>
      <c r="X205" s="56">
        <v>45</v>
      </c>
      <c r="Y205" s="53">
        <f t="shared" si="31"/>
        <v>45</v>
      </c>
      <c r="Z205" s="39">
        <f>IFERROR(IF(Y205=0,"",ROUNDUP(Y205/H205,0)*0.00502),"")</f>
        <v>0.1255</v>
      </c>
      <c r="AA205" s="65"/>
      <c r="AB205" s="66"/>
      <c r="AC205" s="271" t="s">
        <v>335</v>
      </c>
      <c r="AG205" s="75"/>
      <c r="AJ205" s="79"/>
      <c r="AK205" s="79">
        <v>0</v>
      </c>
      <c r="BB205" s="272" t="s">
        <v>1</v>
      </c>
      <c r="BM205" s="75">
        <f t="shared" si="32"/>
        <v>47.5</v>
      </c>
      <c r="BN205" s="75">
        <f t="shared" si="33"/>
        <v>47.5</v>
      </c>
      <c r="BO205" s="75">
        <f t="shared" si="34"/>
        <v>0.10683760683760685</v>
      </c>
      <c r="BP205" s="75">
        <f t="shared" si="35"/>
        <v>0.10683760683760685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40" t="s">
        <v>87</v>
      </c>
      <c r="X206" s="41">
        <f>IFERROR(X198/H198,"0")+IFERROR(X199/H199,"0")+IFERROR(X200/H200,"0")+IFERROR(X201/H201,"0")+IFERROR(X202/H202,"0")+IFERROR(X203/H203,"0")+IFERROR(X204/H204,"0")+IFERROR(X205/H205,"0")</f>
        <v>225.92592592592592</v>
      </c>
      <c r="Y206" s="41">
        <f>IFERROR(Y198/H198,"0")+IFERROR(Y199/H199,"0")+IFERROR(Y200/H200,"0")+IFERROR(Y201/H201,"0")+IFERROR(Y202/H202,"0")+IFERROR(Y203/H203,"0")+IFERROR(Y204/H204,"0")+IFERROR(Y205/H205,"0")</f>
        <v>229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1.5255799999999997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40" t="s">
        <v>69</v>
      </c>
      <c r="X207" s="41">
        <f>IFERROR(SUM(X198:X205),"0")</f>
        <v>740</v>
      </c>
      <c r="Y207" s="41">
        <f>IFERROR(SUM(Y198:Y205),"0")</f>
        <v>750.60000000000014</v>
      </c>
      <c r="Z207" s="40"/>
      <c r="AA207" s="64"/>
      <c r="AB207" s="64"/>
      <c r="AC207" s="64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344</v>
      </c>
      <c r="B209" s="60" t="s">
        <v>345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99</v>
      </c>
      <c r="L209" s="35"/>
      <c r="M209" s="36" t="s">
        <v>106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69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346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347</v>
      </c>
      <c r="B210" s="60" t="s">
        <v>348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99</v>
      </c>
      <c r="L210" s="35"/>
      <c r="M210" s="36" t="s">
        <v>106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69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349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350</v>
      </c>
      <c r="B211" s="60" t="s">
        <v>351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99</v>
      </c>
      <c r="L211" s="35"/>
      <c r="M211" s="36" t="s">
        <v>106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69</v>
      </c>
      <c r="X211" s="56">
        <v>150</v>
      </c>
      <c r="Y211" s="53">
        <f t="shared" si="36"/>
        <v>156.6</v>
      </c>
      <c r="Z211" s="39">
        <f>IFERROR(IF(Y211=0,"",ROUNDUP(Y211/H211,0)*0.01898),"")</f>
        <v>0.34164</v>
      </c>
      <c r="AA211" s="65"/>
      <c r="AB211" s="66"/>
      <c r="AC211" s="277" t="s">
        <v>352</v>
      </c>
      <c r="AG211" s="75"/>
      <c r="AJ211" s="79"/>
      <c r="AK211" s="79">
        <v>0</v>
      </c>
      <c r="BB211" s="278" t="s">
        <v>1</v>
      </c>
      <c r="BM211" s="75">
        <f t="shared" si="37"/>
        <v>158.94827586206898</v>
      </c>
      <c r="BN211" s="75">
        <f t="shared" si="38"/>
        <v>165.94200000000001</v>
      </c>
      <c r="BO211" s="75">
        <f t="shared" si="39"/>
        <v>0.26939655172413796</v>
      </c>
      <c r="BP211" s="75">
        <f t="shared" si="40"/>
        <v>0.28125</v>
      </c>
    </row>
    <row r="212" spans="1:68" ht="27" customHeight="1" x14ac:dyDescent="0.25">
      <c r="A212" s="60" t="s">
        <v>353</v>
      </c>
      <c r="B212" s="60" t="s">
        <v>354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67</v>
      </c>
      <c r="L212" s="35"/>
      <c r="M212" s="36" t="s">
        <v>106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69</v>
      </c>
      <c r="X212" s="56">
        <v>320</v>
      </c>
      <c r="Y212" s="53">
        <f t="shared" si="36"/>
        <v>321.59999999999997</v>
      </c>
      <c r="Z212" s="39">
        <f t="shared" ref="Z212:Z217" si="41">IFERROR(IF(Y212=0,"",ROUNDUP(Y212/H212,0)*0.00651),"")</f>
        <v>0.87234</v>
      </c>
      <c r="AA212" s="65"/>
      <c r="AB212" s="66"/>
      <c r="AC212" s="279" t="s">
        <v>346</v>
      </c>
      <c r="AG212" s="75"/>
      <c r="AJ212" s="79"/>
      <c r="AK212" s="79">
        <v>0</v>
      </c>
      <c r="BB212" s="280" t="s">
        <v>1</v>
      </c>
      <c r="BM212" s="75">
        <f t="shared" si="37"/>
        <v>356</v>
      </c>
      <c r="BN212" s="75">
        <f t="shared" si="38"/>
        <v>357.78</v>
      </c>
      <c r="BO212" s="75">
        <f t="shared" si="39"/>
        <v>0.73260073260073266</v>
      </c>
      <c r="BP212" s="75">
        <f t="shared" si="40"/>
        <v>0.73626373626373631</v>
      </c>
    </row>
    <row r="213" spans="1:68" ht="27" hidden="1" customHeight="1" x14ac:dyDescent="0.25">
      <c r="A213" s="60" t="s">
        <v>355</v>
      </c>
      <c r="B213" s="60" t="s">
        <v>356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67</v>
      </c>
      <c r="L213" s="35"/>
      <c r="M213" s="36" t="s">
        <v>130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69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357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358</v>
      </c>
      <c r="B214" s="60" t="s">
        <v>359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67</v>
      </c>
      <c r="L214" s="35"/>
      <c r="M214" s="36" t="s">
        <v>106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69</v>
      </c>
      <c r="X214" s="56">
        <v>320</v>
      </c>
      <c r="Y214" s="53">
        <f t="shared" si="36"/>
        <v>321.59999999999997</v>
      </c>
      <c r="Z214" s="39">
        <f t="shared" si="41"/>
        <v>0.87234</v>
      </c>
      <c r="AA214" s="65"/>
      <c r="AB214" s="66"/>
      <c r="AC214" s="283" t="s">
        <v>352</v>
      </c>
      <c r="AG214" s="75"/>
      <c r="AJ214" s="79"/>
      <c r="AK214" s="79">
        <v>0</v>
      </c>
      <c r="BB214" s="284" t="s">
        <v>1</v>
      </c>
      <c r="BM214" s="75">
        <f t="shared" si="37"/>
        <v>353.60000000000008</v>
      </c>
      <c r="BN214" s="75">
        <f t="shared" si="38"/>
        <v>355.36799999999999</v>
      </c>
      <c r="BO214" s="75">
        <f t="shared" si="39"/>
        <v>0.73260073260073266</v>
      </c>
      <c r="BP214" s="75">
        <f t="shared" si="40"/>
        <v>0.73626373626373631</v>
      </c>
    </row>
    <row r="215" spans="1:68" ht="27" hidden="1" customHeight="1" x14ac:dyDescent="0.25">
      <c r="A215" s="60" t="s">
        <v>360</v>
      </c>
      <c r="B215" s="60" t="s">
        <v>361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67</v>
      </c>
      <c r="L215" s="35"/>
      <c r="M215" s="36" t="s">
        <v>106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352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362</v>
      </c>
      <c r="B216" s="60" t="s">
        <v>363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67</v>
      </c>
      <c r="L216" s="35"/>
      <c r="M216" s="36" t="s">
        <v>130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69</v>
      </c>
      <c r="X216" s="56">
        <v>80</v>
      </c>
      <c r="Y216" s="53">
        <f t="shared" si="36"/>
        <v>81.599999999999994</v>
      </c>
      <c r="Z216" s="39">
        <f t="shared" si="41"/>
        <v>0.22134000000000001</v>
      </c>
      <c r="AA216" s="65"/>
      <c r="AB216" s="66"/>
      <c r="AC216" s="287" t="s">
        <v>364</v>
      </c>
      <c r="AG216" s="75"/>
      <c r="AJ216" s="79"/>
      <c r="AK216" s="79">
        <v>0</v>
      </c>
      <c r="BB216" s="288" t="s">
        <v>1</v>
      </c>
      <c r="BM216" s="75">
        <f t="shared" si="37"/>
        <v>88.40000000000002</v>
      </c>
      <c r="BN216" s="75">
        <f t="shared" si="38"/>
        <v>90.168000000000006</v>
      </c>
      <c r="BO216" s="75">
        <f t="shared" si="39"/>
        <v>0.18315018315018317</v>
      </c>
      <c r="BP216" s="75">
        <f t="shared" si="40"/>
        <v>0.18681318681318682</v>
      </c>
    </row>
    <row r="217" spans="1:68" ht="27" customHeight="1" x14ac:dyDescent="0.25">
      <c r="A217" s="60" t="s">
        <v>365</v>
      </c>
      <c r="B217" s="60" t="s">
        <v>366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67</v>
      </c>
      <c r="L217" s="35"/>
      <c r="M217" s="36" t="s">
        <v>106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69</v>
      </c>
      <c r="X217" s="56">
        <v>280</v>
      </c>
      <c r="Y217" s="53">
        <f t="shared" si="36"/>
        <v>280.8</v>
      </c>
      <c r="Z217" s="39">
        <f t="shared" si="41"/>
        <v>0.76167000000000007</v>
      </c>
      <c r="AA217" s="65"/>
      <c r="AB217" s="66"/>
      <c r="AC217" s="289" t="s">
        <v>367</v>
      </c>
      <c r="AG217" s="75"/>
      <c r="AJ217" s="79"/>
      <c r="AK217" s="79">
        <v>0</v>
      </c>
      <c r="BB217" s="290" t="s">
        <v>1</v>
      </c>
      <c r="BM217" s="75">
        <f t="shared" si="37"/>
        <v>310.10000000000002</v>
      </c>
      <c r="BN217" s="75">
        <f t="shared" si="38"/>
        <v>310.98599999999999</v>
      </c>
      <c r="BO217" s="75">
        <f t="shared" si="39"/>
        <v>0.64102564102564108</v>
      </c>
      <c r="BP217" s="75">
        <f t="shared" si="40"/>
        <v>0.64285714285714302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40" t="s">
        <v>87</v>
      </c>
      <c r="X218" s="41">
        <f>IFERROR(X209/H209,"0")+IFERROR(X210/H210,"0")+IFERROR(X211/H211,"0")+IFERROR(X212/H212,"0")+IFERROR(X213/H213,"0")+IFERROR(X214/H214,"0")+IFERROR(X215/H215,"0")+IFERROR(X216/H216,"0")+IFERROR(X217/H217,"0")</f>
        <v>433.90804597701151</v>
      </c>
      <c r="Y218" s="41">
        <f>IFERROR(Y209/H209,"0")+IFERROR(Y210/H210,"0")+IFERROR(Y211/H211,"0")+IFERROR(Y212/H212,"0")+IFERROR(Y213/H213,"0")+IFERROR(Y214/H214,"0")+IFERROR(Y215/H215,"0")+IFERROR(Y216/H216,"0")+IFERROR(Y217/H217,"0")</f>
        <v>437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3.0693300000000003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40" t="s">
        <v>69</v>
      </c>
      <c r="X219" s="41">
        <f>IFERROR(SUM(X209:X217),"0")</f>
        <v>1150</v>
      </c>
      <c r="Y219" s="41">
        <f>IFERROR(SUM(Y209:Y217),"0")</f>
        <v>1162.2</v>
      </c>
      <c r="Z219" s="40"/>
      <c r="AA219" s="64"/>
      <c r="AB219" s="64"/>
      <c r="AC219" s="64"/>
    </row>
    <row r="220" spans="1:68" ht="14.25" hidden="1" customHeight="1" x14ac:dyDescent="0.25">
      <c r="A220" s="633" t="s">
        <v>172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customHeight="1" x14ac:dyDescent="0.25">
      <c r="A221" s="60" t="s">
        <v>368</v>
      </c>
      <c r="B221" s="60" t="s">
        <v>369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67</v>
      </c>
      <c r="L221" s="35"/>
      <c r="M221" s="36" t="s">
        <v>130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69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91" t="s">
        <v>370</v>
      </c>
      <c r="AG221" s="75"/>
      <c r="AJ221" s="79"/>
      <c r="AK221" s="79">
        <v>0</v>
      </c>
      <c r="BB221" s="292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ht="27" customHeight="1" x14ac:dyDescent="0.25">
      <c r="A222" s="60" t="s">
        <v>371</v>
      </c>
      <c r="B222" s="60" t="s">
        <v>372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67</v>
      </c>
      <c r="L222" s="35"/>
      <c r="M222" s="36" t="s">
        <v>106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69</v>
      </c>
      <c r="X222" s="56">
        <v>32</v>
      </c>
      <c r="Y222" s="53">
        <f>IFERROR(IF(X222="",0,CEILING((X222/$H222),1)*$H222),"")</f>
        <v>33.6</v>
      </c>
      <c r="Z222" s="39">
        <f>IFERROR(IF(Y222=0,"",ROUNDUP(Y222/H222,0)*0.00651),"")</f>
        <v>9.1139999999999999E-2</v>
      </c>
      <c r="AA222" s="65"/>
      <c r="AB222" s="66"/>
      <c r="AC222" s="293" t="s">
        <v>373</v>
      </c>
      <c r="AG222" s="75"/>
      <c r="AJ222" s="79"/>
      <c r="AK222" s="79">
        <v>0</v>
      </c>
      <c r="BB222" s="294" t="s">
        <v>1</v>
      </c>
      <c r="BM222" s="75">
        <f>IFERROR(X222*I222/H222,"0")</f>
        <v>35.360000000000007</v>
      </c>
      <c r="BN222" s="75">
        <f>IFERROR(Y222*I222/H222,"0")</f>
        <v>37.128000000000007</v>
      </c>
      <c r="BO222" s="75">
        <f>IFERROR(1/J222*(X222/H222),"0")</f>
        <v>7.3260073260073263E-2</v>
      </c>
      <c r="BP222" s="75">
        <f>IFERROR(1/J222*(Y222/H222),"0")</f>
        <v>7.6923076923076941E-2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40" t="s">
        <v>87</v>
      </c>
      <c r="X223" s="41">
        <f>IFERROR(X221/H221,"0")+IFERROR(X222/H222,"0")</f>
        <v>30</v>
      </c>
      <c r="Y223" s="41">
        <f>IFERROR(Y221/H221,"0")+IFERROR(Y222/H222,"0")</f>
        <v>31</v>
      </c>
      <c r="Z223" s="41">
        <f>IFERROR(IF(Z221="",0,Z221),"0")+IFERROR(IF(Z222="",0,Z222),"0")</f>
        <v>0.20180999999999999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40" t="s">
        <v>69</v>
      </c>
      <c r="X224" s="41">
        <f>IFERROR(SUM(X221:X222),"0")</f>
        <v>72</v>
      </c>
      <c r="Y224" s="41">
        <f>IFERROR(SUM(Y221:Y222),"0")</f>
        <v>74.400000000000006</v>
      </c>
      <c r="Z224" s="40"/>
      <c r="AA224" s="64"/>
      <c r="AB224" s="64"/>
      <c r="AC224" s="64"/>
    </row>
    <row r="225" spans="1:68" ht="16.5" hidden="1" customHeight="1" x14ac:dyDescent="0.25">
      <c r="A225" s="630" t="s">
        <v>374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375</v>
      </c>
      <c r="B227" s="60" t="s">
        <v>376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99</v>
      </c>
      <c r="L227" s="35"/>
      <c r="M227" s="36" t="s">
        <v>100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69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377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375</v>
      </c>
      <c r="B228" s="60" t="s">
        <v>378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99</v>
      </c>
      <c r="L228" s="35"/>
      <c r="M228" s="36" t="s">
        <v>379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69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380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381</v>
      </c>
      <c r="B229" s="60" t="s">
        <v>382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99</v>
      </c>
      <c r="L229" s="35"/>
      <c r="M229" s="36" t="s">
        <v>100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69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383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384</v>
      </c>
      <c r="B230" s="60" t="s">
        <v>385</v>
      </c>
      <c r="C230" s="34">
        <v>4301011721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99</v>
      </c>
      <c r="L230" s="35"/>
      <c r="M230" s="36" t="s">
        <v>100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69</v>
      </c>
      <c r="X230" s="56">
        <v>70</v>
      </c>
      <c r="Y230" s="53">
        <f t="shared" si="42"/>
        <v>81.2</v>
      </c>
      <c r="Z230" s="39">
        <f>IFERROR(IF(Y230=0,"",ROUNDUP(Y230/H230,0)*0.01898),"")</f>
        <v>0.13286000000000001</v>
      </c>
      <c r="AA230" s="65"/>
      <c r="AB230" s="66"/>
      <c r="AC230" s="301" t="s">
        <v>386</v>
      </c>
      <c r="AG230" s="75"/>
      <c r="AJ230" s="79"/>
      <c r="AK230" s="79">
        <v>0</v>
      </c>
      <c r="BB230" s="302" t="s">
        <v>1</v>
      </c>
      <c r="BM230" s="75">
        <f t="shared" si="43"/>
        <v>72.625</v>
      </c>
      <c r="BN230" s="75">
        <f t="shared" si="44"/>
        <v>84.245000000000005</v>
      </c>
      <c r="BO230" s="75">
        <f t="shared" si="45"/>
        <v>9.4288793103448273E-2</v>
      </c>
      <c r="BP230" s="75">
        <f t="shared" si="46"/>
        <v>0.10937500000000001</v>
      </c>
    </row>
    <row r="231" spans="1:68" ht="27" hidden="1" customHeight="1" x14ac:dyDescent="0.25">
      <c r="A231" s="60" t="s">
        <v>384</v>
      </c>
      <c r="B231" s="60" t="s">
        <v>387</v>
      </c>
      <c r="C231" s="34">
        <v>4301011941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99</v>
      </c>
      <c r="L231" s="35"/>
      <c r="M231" s="36" t="s">
        <v>379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69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/>
      <c r="AB231" s="66"/>
      <c r="AC231" s="303" t="s">
        <v>380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388</v>
      </c>
      <c r="B232" s="60" t="s">
        <v>389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104</v>
      </c>
      <c r="L232" s="35"/>
      <c r="M232" s="36" t="s">
        <v>100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69</v>
      </c>
      <c r="X232" s="56">
        <v>28</v>
      </c>
      <c r="Y232" s="53">
        <f t="shared" si="42"/>
        <v>28</v>
      </c>
      <c r="Z232" s="39">
        <f>IFERROR(IF(Y232=0,"",ROUNDUP(Y232/H232,0)*0.00902),"")</f>
        <v>6.3140000000000002E-2</v>
      </c>
      <c r="AA232" s="65"/>
      <c r="AB232" s="66"/>
      <c r="AC232" s="305" t="s">
        <v>377</v>
      </c>
      <c r="AG232" s="75"/>
      <c r="AJ232" s="79"/>
      <c r="AK232" s="79">
        <v>0</v>
      </c>
      <c r="BB232" s="306" t="s">
        <v>1</v>
      </c>
      <c r="BM232" s="75">
        <f t="shared" si="43"/>
        <v>29.47</v>
      </c>
      <c r="BN232" s="75">
        <f t="shared" si="44"/>
        <v>29.47</v>
      </c>
      <c r="BO232" s="75">
        <f t="shared" si="45"/>
        <v>5.3030303030303032E-2</v>
      </c>
      <c r="BP232" s="75">
        <f t="shared" si="46"/>
        <v>5.3030303030303032E-2</v>
      </c>
    </row>
    <row r="233" spans="1:68" ht="27" hidden="1" customHeight="1" x14ac:dyDescent="0.25">
      <c r="A233" s="60" t="s">
        <v>390</v>
      </c>
      <c r="B233" s="60" t="s">
        <v>391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104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383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392</v>
      </c>
      <c r="B234" s="60" t="s">
        <v>393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104</v>
      </c>
      <c r="L234" s="35"/>
      <c r="M234" s="36" t="s">
        <v>100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69</v>
      </c>
      <c r="X234" s="56">
        <v>80</v>
      </c>
      <c r="Y234" s="53">
        <f t="shared" si="42"/>
        <v>80</v>
      </c>
      <c r="Z234" s="39">
        <f>IFERROR(IF(Y234=0,"",ROUNDUP(Y234/H234,0)*0.00902),"")</f>
        <v>0.1804</v>
      </c>
      <c r="AA234" s="65"/>
      <c r="AB234" s="66"/>
      <c r="AC234" s="309" t="s">
        <v>386</v>
      </c>
      <c r="AG234" s="75"/>
      <c r="AJ234" s="79"/>
      <c r="AK234" s="79">
        <v>0</v>
      </c>
      <c r="BB234" s="310" t="s">
        <v>1</v>
      </c>
      <c r="BM234" s="75">
        <f t="shared" si="43"/>
        <v>84.2</v>
      </c>
      <c r="BN234" s="75">
        <f t="shared" si="44"/>
        <v>84.2</v>
      </c>
      <c r="BO234" s="75">
        <f t="shared" si="45"/>
        <v>0.15151515151515152</v>
      </c>
      <c r="BP234" s="75">
        <f t="shared" si="46"/>
        <v>0.15151515151515152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40" t="s">
        <v>87</v>
      </c>
      <c r="X235" s="41">
        <f>IFERROR(X227/H227,"0")+IFERROR(X228/H228,"0")+IFERROR(X229/H229,"0")+IFERROR(X230/H230,"0")+IFERROR(X231/H231,"0")+IFERROR(X232/H232,"0")+IFERROR(X233/H233,"0")+IFERROR(X234/H234,"0")</f>
        <v>33.03448275862069</v>
      </c>
      <c r="Y235" s="41">
        <f>IFERROR(Y227/H227,"0")+IFERROR(Y228/H228,"0")+IFERROR(Y229/H229,"0")+IFERROR(Y230/H230,"0")+IFERROR(Y231/H231,"0")+IFERROR(Y232/H232,"0")+IFERROR(Y233/H233,"0")+IFERROR(Y234/H234,"0")</f>
        <v>34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0.37640000000000001</v>
      </c>
      <c r="AA235" s="64"/>
      <c r="AB235" s="64"/>
      <c r="AC235" s="64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40" t="s">
        <v>69</v>
      </c>
      <c r="X236" s="41">
        <f>IFERROR(SUM(X227:X234),"0")</f>
        <v>178</v>
      </c>
      <c r="Y236" s="41">
        <f>IFERROR(SUM(Y227:Y234),"0")</f>
        <v>189.2</v>
      </c>
      <c r="Z236" s="40"/>
      <c r="AA236" s="64"/>
      <c r="AB236" s="64"/>
      <c r="AC236" s="64"/>
    </row>
    <row r="237" spans="1:68" ht="14.25" hidden="1" customHeight="1" x14ac:dyDescent="0.25">
      <c r="A237" s="633" t="s">
        <v>135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394</v>
      </c>
      <c r="B238" s="60" t="s">
        <v>395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149</v>
      </c>
      <c r="L238" s="35"/>
      <c r="M238" s="36" t="s">
        <v>106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396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394</v>
      </c>
      <c r="B239" s="60" t="s">
        <v>397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149</v>
      </c>
      <c r="L239" s="35"/>
      <c r="M239" s="36" t="s">
        <v>106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69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396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40" t="s">
        <v>87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40" t="s">
        <v>69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398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customHeight="1" x14ac:dyDescent="0.25">
      <c r="A243" s="60" t="s">
        <v>399</v>
      </c>
      <c r="B243" s="60" t="s">
        <v>400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299</v>
      </c>
      <c r="L243" s="35"/>
      <c r="M243" s="36" t="s">
        <v>300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69</v>
      </c>
      <c r="X243" s="56">
        <v>3.6</v>
      </c>
      <c r="Y243" s="53">
        <f>IFERROR(IF(X243="",0,CEILING((X243/$H243),1)*$H243),"")</f>
        <v>4.32</v>
      </c>
      <c r="Z243" s="39">
        <f>IFERROR(IF(Y243=0,"",ROUNDUP(Y243/H243,0)*0.0059),"")</f>
        <v>1.18E-2</v>
      </c>
      <c r="AA243" s="65"/>
      <c r="AB243" s="66"/>
      <c r="AC243" s="315" t="s">
        <v>401</v>
      </c>
      <c r="AG243" s="75"/>
      <c r="AJ243" s="79"/>
      <c r="AK243" s="79">
        <v>0</v>
      </c>
      <c r="BB243" s="316" t="s">
        <v>1</v>
      </c>
      <c r="BM243" s="75">
        <f>IFERROR(X243*I243/H243,"0")</f>
        <v>3.916666666666667</v>
      </c>
      <c r="BN243" s="75">
        <f>IFERROR(Y243*I243/H243,"0")</f>
        <v>4.7</v>
      </c>
      <c r="BO243" s="75">
        <f>IFERROR(1/J243*(X243/H243),"0")</f>
        <v>7.7160493827160481E-3</v>
      </c>
      <c r="BP243" s="75">
        <f>IFERROR(1/J243*(Y243/H243),"0")</f>
        <v>9.2592592592592587E-3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40" t="s">
        <v>87</v>
      </c>
      <c r="X244" s="41">
        <f>IFERROR(X243/H243,"0")</f>
        <v>1.6666666666666665</v>
      </c>
      <c r="Y244" s="41">
        <f>IFERROR(Y243/H243,"0")</f>
        <v>2</v>
      </c>
      <c r="Z244" s="41">
        <f>IFERROR(IF(Z243="",0,Z243),"0")</f>
        <v>1.18E-2</v>
      </c>
      <c r="AA244" s="64"/>
      <c r="AB244" s="64"/>
      <c r="AC244" s="64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40" t="s">
        <v>69</v>
      </c>
      <c r="X245" s="41">
        <f>IFERROR(SUM(X243:X243),"0")</f>
        <v>3.6</v>
      </c>
      <c r="Y245" s="41">
        <f>IFERROR(SUM(Y243:Y243),"0")</f>
        <v>4.32</v>
      </c>
      <c r="Z245" s="40"/>
      <c r="AA245" s="64"/>
      <c r="AB245" s="64"/>
      <c r="AC245" s="64"/>
    </row>
    <row r="246" spans="1:68" ht="14.25" hidden="1" customHeight="1" x14ac:dyDescent="0.25">
      <c r="A246" s="633" t="s">
        <v>402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403</v>
      </c>
      <c r="B247" s="60" t="s">
        <v>404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90</v>
      </c>
      <c r="P247" s="904" t="s">
        <v>405</v>
      </c>
      <c r="Q247" s="623"/>
      <c r="R247" s="623"/>
      <c r="S247" s="623"/>
      <c r="T247" s="624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407</v>
      </c>
      <c r="B248" s="60" t="s">
        <v>408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299</v>
      </c>
      <c r="L248" s="35"/>
      <c r="M248" s="36" t="s">
        <v>300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69</v>
      </c>
      <c r="X248" s="56">
        <v>3.5</v>
      </c>
      <c r="Y248" s="53">
        <f>IFERROR(IF(X248="",0,CEILING((X248/$H248),1)*$H248),"")</f>
        <v>4.32</v>
      </c>
      <c r="Z248" s="39">
        <f>IFERROR(IF(Y248=0,"",ROUNDUP(Y248/H248,0)*0.0059),"")</f>
        <v>1.18E-2</v>
      </c>
      <c r="AA248" s="65"/>
      <c r="AB248" s="66"/>
      <c r="AC248" s="319" t="s">
        <v>406</v>
      </c>
      <c r="AG248" s="75"/>
      <c r="AJ248" s="79"/>
      <c r="AK248" s="79">
        <v>0</v>
      </c>
      <c r="BB248" s="320" t="s">
        <v>1</v>
      </c>
      <c r="BM248" s="75">
        <f>IFERROR(X248*I248/H248,"0")</f>
        <v>3.8078703703703698</v>
      </c>
      <c r="BN248" s="75">
        <f>IFERROR(Y248*I248/H248,"0")</f>
        <v>4.7</v>
      </c>
      <c r="BO248" s="75">
        <f>IFERROR(1/J248*(X248/H248),"0")</f>
        <v>7.501714677640603E-3</v>
      </c>
      <c r="BP248" s="75">
        <f>IFERROR(1/J248*(Y248/H248),"0")</f>
        <v>9.2592592592592587E-3</v>
      </c>
    </row>
    <row r="249" spans="1:68" ht="27" hidden="1" customHeight="1" x14ac:dyDescent="0.25">
      <c r="A249" s="60" t="s">
        <v>409</v>
      </c>
      <c r="B249" s="60" t="s">
        <v>410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299</v>
      </c>
      <c r="L249" s="35"/>
      <c r="M249" s="36" t="s">
        <v>300</v>
      </c>
      <c r="N249" s="36"/>
      <c r="O249" s="35">
        <v>90</v>
      </c>
      <c r="P249" s="649" t="s">
        <v>411</v>
      </c>
      <c r="Q249" s="623"/>
      <c r="R249" s="623"/>
      <c r="S249" s="623"/>
      <c r="T249" s="624"/>
      <c r="U249" s="37"/>
      <c r="V249" s="37"/>
      <c r="W249" s="38" t="s">
        <v>69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406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412</v>
      </c>
      <c r="B250" s="60" t="s">
        <v>413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299</v>
      </c>
      <c r="L250" s="35"/>
      <c r="M250" s="36" t="s">
        <v>300</v>
      </c>
      <c r="N250" s="36"/>
      <c r="O250" s="35">
        <v>90</v>
      </c>
      <c r="P250" s="732" t="s">
        <v>414</v>
      </c>
      <c r="Q250" s="623"/>
      <c r="R250" s="623"/>
      <c r="S250" s="623"/>
      <c r="T250" s="624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406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415</v>
      </c>
      <c r="B251" s="60" t="s">
        <v>416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9" t="s">
        <v>417</v>
      </c>
      <c r="Q251" s="623"/>
      <c r="R251" s="623"/>
      <c r="S251" s="623"/>
      <c r="T251" s="624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406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40" t="s">
        <v>87</v>
      </c>
      <c r="X252" s="41">
        <f>IFERROR(X247/H247,"0")+IFERROR(X248/H248,"0")+IFERROR(X249/H249,"0")+IFERROR(X250/H250,"0")+IFERROR(X251/H251,"0")</f>
        <v>1.6203703703703702</v>
      </c>
      <c r="Y252" s="41">
        <f>IFERROR(Y247/H247,"0")+IFERROR(Y248/H248,"0")+IFERROR(Y249/H249,"0")+IFERROR(Y250/H250,"0")+IFERROR(Y251/H251,"0")</f>
        <v>2</v>
      </c>
      <c r="Z252" s="41">
        <f>IFERROR(IF(Z247="",0,Z247),"0")+IFERROR(IF(Z248="",0,Z248),"0")+IFERROR(IF(Z249="",0,Z249),"0")+IFERROR(IF(Z250="",0,Z250),"0")+IFERROR(IF(Z251="",0,Z251),"0")</f>
        <v>1.18E-2</v>
      </c>
      <c r="AA252" s="64"/>
      <c r="AB252" s="64"/>
      <c r="AC252" s="64"/>
    </row>
    <row r="253" spans="1:68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40" t="s">
        <v>69</v>
      </c>
      <c r="X253" s="41">
        <f>IFERROR(SUM(X247:X251),"0")</f>
        <v>3.5</v>
      </c>
      <c r="Y253" s="41">
        <f>IFERROR(SUM(Y247:Y251),"0")</f>
        <v>4.32</v>
      </c>
      <c r="Z253" s="40"/>
      <c r="AA253" s="64"/>
      <c r="AB253" s="64"/>
      <c r="AC253" s="64"/>
    </row>
    <row r="254" spans="1:68" ht="16.5" hidden="1" customHeight="1" x14ac:dyDescent="0.25">
      <c r="A254" s="630" t="s">
        <v>418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419</v>
      </c>
      <c r="B256" s="60" t="s">
        <v>420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99</v>
      </c>
      <c r="L256" s="35"/>
      <c r="M256" s="36" t="s">
        <v>100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69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421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422</v>
      </c>
      <c r="B257" s="60" t="s">
        <v>423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99</v>
      </c>
      <c r="L257" s="35"/>
      <c r="M257" s="36" t="s">
        <v>379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69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424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422</v>
      </c>
      <c r="B258" s="60" t="s">
        <v>425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99</v>
      </c>
      <c r="L258" s="35"/>
      <c r="M258" s="36" t="s">
        <v>100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69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426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427</v>
      </c>
      <c r="B259" s="60" t="s">
        <v>428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99</v>
      </c>
      <c r="L259" s="35"/>
      <c r="M259" s="36" t="s">
        <v>100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69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429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430</v>
      </c>
      <c r="B260" s="60" t="s">
        <v>431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104</v>
      </c>
      <c r="L260" s="35"/>
      <c r="M260" s="36" t="s">
        <v>100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69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432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433</v>
      </c>
      <c r="B261" s="60" t="s">
        <v>434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104</v>
      </c>
      <c r="L261" s="35"/>
      <c r="M261" s="36" t="s">
        <v>100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435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40" t="s">
        <v>87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40" t="s">
        <v>69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436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437</v>
      </c>
      <c r="B266" s="60" t="s">
        <v>438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99</v>
      </c>
      <c r="L266" s="35"/>
      <c r="M266" s="36" t="s">
        <v>106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101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439</v>
      </c>
      <c r="B267" s="60" t="s">
        <v>440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99</v>
      </c>
      <c r="L267" s="35"/>
      <c r="M267" s="36" t="s">
        <v>106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441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442</v>
      </c>
      <c r="B268" s="60" t="s">
        <v>443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99</v>
      </c>
      <c r="L268" s="35"/>
      <c r="M268" s="36" t="s">
        <v>106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444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445</v>
      </c>
      <c r="B269" s="60" t="s">
        <v>446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99</v>
      </c>
      <c r="L269" s="35"/>
      <c r="M269" s="36" t="s">
        <v>100</v>
      </c>
      <c r="N269" s="36"/>
      <c r="O269" s="35">
        <v>31</v>
      </c>
      <c r="P269" s="911" t="s">
        <v>447</v>
      </c>
      <c r="Q269" s="623"/>
      <c r="R269" s="623"/>
      <c r="S269" s="623"/>
      <c r="T269" s="624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448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40" t="s">
        <v>87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40" t="s">
        <v>69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449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450</v>
      </c>
      <c r="B274" s="60" t="s">
        <v>451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67</v>
      </c>
      <c r="L274" s="35"/>
      <c r="M274" s="36" t="s">
        <v>106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452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453</v>
      </c>
      <c r="B275" s="60" t="s">
        <v>454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67</v>
      </c>
      <c r="L275" s="35"/>
      <c r="M275" s="36" t="s">
        <v>130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69</v>
      </c>
      <c r="X275" s="56">
        <v>140</v>
      </c>
      <c r="Y275" s="53">
        <f>IFERROR(IF(X275="",0,CEILING((X275/$H275),1)*$H275),"")</f>
        <v>141.6</v>
      </c>
      <c r="Z275" s="39">
        <f>IFERROR(IF(Y275=0,"",ROUNDUP(Y275/H275,0)*0.00651),"")</f>
        <v>0.38408999999999999</v>
      </c>
      <c r="AA275" s="65"/>
      <c r="AB275" s="66"/>
      <c r="AC275" s="349" t="s">
        <v>455</v>
      </c>
      <c r="AG275" s="75"/>
      <c r="AJ275" s="79"/>
      <c r="AK275" s="79">
        <v>0</v>
      </c>
      <c r="BB275" s="350" t="s">
        <v>1</v>
      </c>
      <c r="BM275" s="75">
        <f>IFERROR(X275*I275/H275,"0")</f>
        <v>154.70000000000002</v>
      </c>
      <c r="BN275" s="75">
        <f>IFERROR(Y275*I275/H275,"0")</f>
        <v>156.46800000000002</v>
      </c>
      <c r="BO275" s="75">
        <f>IFERROR(1/J275*(X275/H275),"0")</f>
        <v>0.32051282051282054</v>
      </c>
      <c r="BP275" s="75">
        <f>IFERROR(1/J275*(Y275/H275),"0")</f>
        <v>0.32417582417582419</v>
      </c>
    </row>
    <row r="276" spans="1:68" ht="37.5" customHeight="1" x14ac:dyDescent="0.25">
      <c r="A276" s="60" t="s">
        <v>456</v>
      </c>
      <c r="B276" s="60" t="s">
        <v>457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67</v>
      </c>
      <c r="L276" s="35" t="s">
        <v>105</v>
      </c>
      <c r="M276" s="36" t="s">
        <v>106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69</v>
      </c>
      <c r="X276" s="56">
        <v>260</v>
      </c>
      <c r="Y276" s="53">
        <f>IFERROR(IF(X276="",0,CEILING((X276/$H276),1)*$H276),"")</f>
        <v>261.59999999999997</v>
      </c>
      <c r="Z276" s="39">
        <f>IFERROR(IF(Y276=0,"",ROUNDUP(Y276/H276,0)*0.00651),"")</f>
        <v>0.70959000000000005</v>
      </c>
      <c r="AA276" s="65"/>
      <c r="AB276" s="66"/>
      <c r="AC276" s="351" t="s">
        <v>458</v>
      </c>
      <c r="AG276" s="75"/>
      <c r="AJ276" s="79" t="s">
        <v>107</v>
      </c>
      <c r="AK276" s="79">
        <v>436.8</v>
      </c>
      <c r="BB276" s="352" t="s">
        <v>1</v>
      </c>
      <c r="BM276" s="75">
        <f>IFERROR(X276*I276/H276,"0")</f>
        <v>279.50000000000006</v>
      </c>
      <c r="BN276" s="75">
        <f>IFERROR(Y276*I276/H276,"0")</f>
        <v>281.21999999999997</v>
      </c>
      <c r="BO276" s="75">
        <f>IFERROR(1/J276*(X276/H276),"0")</f>
        <v>0.59523809523809534</v>
      </c>
      <c r="BP276" s="75">
        <f>IFERROR(1/J276*(Y276/H276),"0")</f>
        <v>0.59890109890109888</v>
      </c>
    </row>
    <row r="277" spans="1:68" ht="27" hidden="1" customHeight="1" x14ac:dyDescent="0.25">
      <c r="A277" s="60" t="s">
        <v>459</v>
      </c>
      <c r="B277" s="60" t="s">
        <v>460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104</v>
      </c>
      <c r="L277" s="35"/>
      <c r="M277" s="36" t="s">
        <v>106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69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452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40" t="s">
        <v>87</v>
      </c>
      <c r="X278" s="41">
        <f>IFERROR(X274/H274,"0")+IFERROR(X275/H275,"0")+IFERROR(X276/H276,"0")+IFERROR(X277/H277,"0")</f>
        <v>166.66666666666669</v>
      </c>
      <c r="Y278" s="41">
        <f>IFERROR(Y274/H274,"0")+IFERROR(Y275/H275,"0")+IFERROR(Y276/H276,"0")+IFERROR(Y277/H277,"0")</f>
        <v>168</v>
      </c>
      <c r="Z278" s="41">
        <f>IFERROR(IF(Z274="",0,Z274),"0")+IFERROR(IF(Z275="",0,Z275),"0")+IFERROR(IF(Z276="",0,Z276),"0")+IFERROR(IF(Z277="",0,Z277),"0")</f>
        <v>1.09368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40" t="s">
        <v>69</v>
      </c>
      <c r="X279" s="41">
        <f>IFERROR(SUM(X274:X277),"0")</f>
        <v>400</v>
      </c>
      <c r="Y279" s="41">
        <f>IFERROR(SUM(Y274:Y277),"0")</f>
        <v>403.19999999999993</v>
      </c>
      <c r="Z279" s="40"/>
      <c r="AA279" s="64"/>
      <c r="AB279" s="64"/>
      <c r="AC279" s="64"/>
    </row>
    <row r="280" spans="1:68" ht="16.5" hidden="1" customHeight="1" x14ac:dyDescent="0.25">
      <c r="A280" s="630" t="s">
        <v>461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146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462</v>
      </c>
      <c r="B282" s="60" t="s">
        <v>463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149</v>
      </c>
      <c r="L282" s="35"/>
      <c r="M282" s="36" t="s">
        <v>68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69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464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40" t="s">
        <v>87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40" t="s">
        <v>69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104</v>
      </c>
      <c r="L286" s="35"/>
      <c r="M286" s="36" t="s">
        <v>106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468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469</v>
      </c>
      <c r="B291" s="60" t="s">
        <v>470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67</v>
      </c>
      <c r="L291" s="35"/>
      <c r="M291" s="36" t="s">
        <v>106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69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471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40" t="s">
        <v>87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40" t="s">
        <v>69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472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146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customHeight="1" x14ac:dyDescent="0.25">
      <c r="A296" s="60" t="s">
        <v>473</v>
      </c>
      <c r="B296" s="60" t="s">
        <v>474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149</v>
      </c>
      <c r="L296" s="35"/>
      <c r="M296" s="36" t="s">
        <v>68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69</v>
      </c>
      <c r="X296" s="56">
        <v>157.5</v>
      </c>
      <c r="Y296" s="53">
        <f>IFERROR(IF(X296="",0,CEILING((X296/$H296),1)*$H296),"")</f>
        <v>157.5</v>
      </c>
      <c r="Z296" s="39">
        <f>IFERROR(IF(Y296=0,"",ROUNDUP(Y296/H296,0)*0.00502),"")</f>
        <v>0.3765</v>
      </c>
      <c r="AA296" s="65"/>
      <c r="AB296" s="66"/>
      <c r="AC296" s="361" t="s">
        <v>475</v>
      </c>
      <c r="AG296" s="75"/>
      <c r="AJ296" s="79"/>
      <c r="AK296" s="79">
        <v>0</v>
      </c>
      <c r="BB296" s="362" t="s">
        <v>1</v>
      </c>
      <c r="BM296" s="75">
        <f>IFERROR(X296*I296/H296,"0")</f>
        <v>165</v>
      </c>
      <c r="BN296" s="75">
        <f>IFERROR(Y296*I296/H296,"0")</f>
        <v>165</v>
      </c>
      <c r="BO296" s="75">
        <f>IFERROR(1/J296*(X296/H296),"0")</f>
        <v>0.32051282051282054</v>
      </c>
      <c r="BP296" s="75">
        <f>IFERROR(1/J296*(Y296/H296),"0")</f>
        <v>0.32051282051282054</v>
      </c>
    </row>
    <row r="297" spans="1:68" ht="37.5" hidden="1" customHeight="1" x14ac:dyDescent="0.25">
      <c r="A297" s="60" t="s">
        <v>476</v>
      </c>
      <c r="B297" s="60" t="s">
        <v>477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149</v>
      </c>
      <c r="L297" s="35"/>
      <c r="M297" s="36" t="s">
        <v>68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69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475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40" t="s">
        <v>87</v>
      </c>
      <c r="X298" s="41">
        <f>IFERROR(X296/H296,"0")+IFERROR(X297/H297,"0")</f>
        <v>75</v>
      </c>
      <c r="Y298" s="41">
        <f>IFERROR(Y296/H296,"0")+IFERROR(Y297/H297,"0")</f>
        <v>75</v>
      </c>
      <c r="Z298" s="41">
        <f>IFERROR(IF(Z296="",0,Z296),"0")+IFERROR(IF(Z297="",0,Z297),"0")</f>
        <v>0.3765</v>
      </c>
      <c r="AA298" s="64"/>
      <c r="AB298" s="64"/>
      <c r="AC298" s="64"/>
    </row>
    <row r="299" spans="1:68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40" t="s">
        <v>69</v>
      </c>
      <c r="X299" s="41">
        <f>IFERROR(SUM(X296:X297),"0")</f>
        <v>157.5</v>
      </c>
      <c r="Y299" s="41">
        <f>IFERROR(SUM(Y296:Y297),"0")</f>
        <v>157.5</v>
      </c>
      <c r="Z299" s="40"/>
      <c r="AA299" s="64"/>
      <c r="AB299" s="64"/>
      <c r="AC299" s="64"/>
    </row>
    <row r="300" spans="1:68" ht="16.5" hidden="1" customHeight="1" x14ac:dyDescent="0.25">
      <c r="A300" s="630" t="s">
        <v>478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479</v>
      </c>
      <c r="B302" s="60" t="s">
        <v>480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99</v>
      </c>
      <c r="L302" s="35"/>
      <c r="M302" s="36" t="s">
        <v>100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69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481</v>
      </c>
      <c r="AB302" s="66"/>
      <c r="AC302" s="365" t="s">
        <v>482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40" t="s">
        <v>87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40" t="s">
        <v>69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483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484</v>
      </c>
      <c r="B307" s="60" t="s">
        <v>485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99</v>
      </c>
      <c r="L307" s="35"/>
      <c r="M307" s="36" t="s">
        <v>106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69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486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487</v>
      </c>
      <c r="B308" s="60" t="s">
        <v>488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99</v>
      </c>
      <c r="L308" s="35"/>
      <c r="M308" s="36" t="s">
        <v>379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69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489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487</v>
      </c>
      <c r="B309" s="60" t="s">
        <v>490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99</v>
      </c>
      <c r="L309" s="35" t="s">
        <v>491</v>
      </c>
      <c r="M309" s="36" t="s">
        <v>106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69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492</v>
      </c>
      <c r="AG309" s="75"/>
      <c r="AJ309" s="79" t="s">
        <v>493</v>
      </c>
      <c r="AK309" s="79">
        <v>86.4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494</v>
      </c>
      <c r="B310" s="60" t="s">
        <v>495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99</v>
      </c>
      <c r="L310" s="35"/>
      <c r="M310" s="36" t="s">
        <v>100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69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496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497</v>
      </c>
      <c r="B311" s="60" t="s">
        <v>498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104</v>
      </c>
      <c r="L311" s="35"/>
      <c r="M311" s="36" t="s">
        <v>100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69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499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500</v>
      </c>
      <c r="B312" s="60" t="s">
        <v>501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104</v>
      </c>
      <c r="L312" s="35"/>
      <c r="M312" s="36" t="s">
        <v>100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492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40" t="s">
        <v>87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40" t="s">
        <v>69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146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104</v>
      </c>
      <c r="L316" s="35"/>
      <c r="M316" s="36" t="s">
        <v>68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504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104</v>
      </c>
      <c r="L317" s="35"/>
      <c r="M317" s="36" t="s">
        <v>68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507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508</v>
      </c>
      <c r="B318" s="60" t="s">
        <v>509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104</v>
      </c>
      <c r="L318" s="35"/>
      <c r="M318" s="36" t="s">
        <v>68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510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511</v>
      </c>
      <c r="B319" s="60" t="s">
        <v>512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149</v>
      </c>
      <c r="L319" s="35"/>
      <c r="M319" s="36" t="s">
        <v>68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69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507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40" t="s">
        <v>87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40" t="s">
        <v>69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513</v>
      </c>
      <c r="B323" s="60" t="s">
        <v>514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99</v>
      </c>
      <c r="L323" s="35"/>
      <c r="M323" s="36" t="s">
        <v>106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515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516</v>
      </c>
      <c r="B324" s="60" t="s">
        <v>517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99</v>
      </c>
      <c r="L324" s="35"/>
      <c r="M324" s="36" t="s">
        <v>106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518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519</v>
      </c>
      <c r="B325" s="60" t="s">
        <v>520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99</v>
      </c>
      <c r="L325" s="35"/>
      <c r="M325" s="36" t="s">
        <v>106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521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522</v>
      </c>
      <c r="B326" s="60" t="s">
        <v>523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67</v>
      </c>
      <c r="L326" s="35"/>
      <c r="M326" s="36" t="s">
        <v>106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69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524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525</v>
      </c>
      <c r="B327" s="60" t="s">
        <v>526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67</v>
      </c>
      <c r="L327" s="35"/>
      <c r="M327" s="36" t="s">
        <v>130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527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40" t="s">
        <v>87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40" t="s">
        <v>69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172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528</v>
      </c>
      <c r="B331" s="60" t="s">
        <v>529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99</v>
      </c>
      <c r="L331" s="35"/>
      <c r="M331" s="36" t="s">
        <v>106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69</v>
      </c>
      <c r="X331" s="56">
        <v>20</v>
      </c>
      <c r="Y331" s="53">
        <f>IFERROR(IF(X331="",0,CEILING((X331/$H331),1)*$H331),"")</f>
        <v>25.200000000000003</v>
      </c>
      <c r="Z331" s="39">
        <f>IFERROR(IF(Y331=0,"",ROUNDUP(Y331/H331,0)*0.01898),"")</f>
        <v>5.6940000000000004E-2</v>
      </c>
      <c r="AA331" s="65"/>
      <c r="AB331" s="66"/>
      <c r="AC331" s="397" t="s">
        <v>530</v>
      </c>
      <c r="AG331" s="75"/>
      <c r="AJ331" s="79"/>
      <c r="AK331" s="79">
        <v>0</v>
      </c>
      <c r="BB331" s="398" t="s">
        <v>1</v>
      </c>
      <c r="BM331" s="75">
        <f>IFERROR(X331*I331/H331,"0")</f>
        <v>21.235714285714284</v>
      </c>
      <c r="BN331" s="75">
        <f>IFERROR(Y331*I331/H331,"0")</f>
        <v>26.757000000000001</v>
      </c>
      <c r="BO331" s="75">
        <f>IFERROR(1/J331*(X331/H331),"0")</f>
        <v>3.7202380952380952E-2</v>
      </c>
      <c r="BP331" s="75">
        <f>IFERROR(1/J331*(Y331/H331),"0")</f>
        <v>4.6875E-2</v>
      </c>
    </row>
    <row r="332" spans="1:68" ht="27" customHeight="1" x14ac:dyDescent="0.25">
      <c r="A332" s="60" t="s">
        <v>531</v>
      </c>
      <c r="B332" s="60" t="s">
        <v>532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99</v>
      </c>
      <c r="L332" s="35"/>
      <c r="M332" s="36" t="s">
        <v>106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69</v>
      </c>
      <c r="X332" s="56">
        <v>450</v>
      </c>
      <c r="Y332" s="53">
        <f>IFERROR(IF(X332="",0,CEILING((X332/$H332),1)*$H332),"")</f>
        <v>452.4</v>
      </c>
      <c r="Z332" s="39">
        <f>IFERROR(IF(Y332=0,"",ROUNDUP(Y332/H332,0)*0.01898),"")</f>
        <v>1.10084</v>
      </c>
      <c r="AA332" s="65"/>
      <c r="AB332" s="66"/>
      <c r="AC332" s="399" t="s">
        <v>533</v>
      </c>
      <c r="AG332" s="75"/>
      <c r="AJ332" s="79"/>
      <c r="AK332" s="79">
        <v>0</v>
      </c>
      <c r="BB332" s="400" t="s">
        <v>1</v>
      </c>
      <c r="BM332" s="75">
        <f>IFERROR(X332*I332/H332,"0")</f>
        <v>479.94230769230774</v>
      </c>
      <c r="BN332" s="75">
        <f>IFERROR(Y332*I332/H332,"0")</f>
        <v>482.50200000000001</v>
      </c>
      <c r="BO332" s="75">
        <f>IFERROR(1/J332*(X332/H332),"0")</f>
        <v>0.90144230769230771</v>
      </c>
      <c r="BP332" s="75">
        <f>IFERROR(1/J332*(Y332/H332),"0")</f>
        <v>0.90625</v>
      </c>
    </row>
    <row r="333" spans="1:68" ht="16.5" customHeight="1" x14ac:dyDescent="0.25">
      <c r="A333" s="60" t="s">
        <v>534</v>
      </c>
      <c r="B333" s="60" t="s">
        <v>535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99</v>
      </c>
      <c r="L333" s="35"/>
      <c r="M333" s="36" t="s">
        <v>130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69</v>
      </c>
      <c r="X333" s="56">
        <v>20</v>
      </c>
      <c r="Y333" s="53">
        <f>IFERROR(IF(X333="",0,CEILING((X333/$H333),1)*$H333),"")</f>
        <v>25.200000000000003</v>
      </c>
      <c r="Z333" s="39">
        <f>IFERROR(IF(Y333=0,"",ROUNDUP(Y333/H333,0)*0.01898),"")</f>
        <v>5.6940000000000004E-2</v>
      </c>
      <c r="AA333" s="65"/>
      <c r="AB333" s="66"/>
      <c r="AC333" s="401" t="s">
        <v>536</v>
      </c>
      <c r="AG333" s="75"/>
      <c r="AJ333" s="79"/>
      <c r="AK333" s="79">
        <v>0</v>
      </c>
      <c r="BB333" s="402" t="s">
        <v>1</v>
      </c>
      <c r="BM333" s="75">
        <f>IFERROR(X333*I333/H333,"0")</f>
        <v>21.235714285714284</v>
      </c>
      <c r="BN333" s="75">
        <f>IFERROR(Y333*I333/H333,"0")</f>
        <v>26.757000000000001</v>
      </c>
      <c r="BO333" s="75">
        <f>IFERROR(1/J333*(X333/H333),"0")</f>
        <v>3.7202380952380952E-2</v>
      </c>
      <c r="BP333" s="75">
        <f>IFERROR(1/J333*(Y333/H333),"0")</f>
        <v>4.6875E-2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40" t="s">
        <v>87</v>
      </c>
      <c r="X334" s="41">
        <f>IFERROR(X331/H331,"0")+IFERROR(X332/H332,"0")+IFERROR(X333/H333,"0")</f>
        <v>62.454212454212453</v>
      </c>
      <c r="Y334" s="41">
        <f>IFERROR(Y331/H331,"0")+IFERROR(Y332/H332,"0")+IFERROR(Y333/H333,"0")</f>
        <v>64</v>
      </c>
      <c r="Z334" s="41">
        <f>IFERROR(IF(Z331="",0,Z331),"0")+IFERROR(IF(Z332="",0,Z332),"0")+IFERROR(IF(Z333="",0,Z333),"0")</f>
        <v>1.21472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40" t="s">
        <v>69</v>
      </c>
      <c r="X335" s="41">
        <f>IFERROR(SUM(X331:X333),"0")</f>
        <v>490</v>
      </c>
      <c r="Y335" s="41">
        <f>IFERROR(SUM(Y331:Y333),"0")</f>
        <v>502.79999999999995</v>
      </c>
      <c r="Z335" s="40"/>
      <c r="AA335" s="64"/>
      <c r="AB335" s="64"/>
      <c r="AC335" s="64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537</v>
      </c>
      <c r="B337" s="60" t="s">
        <v>538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104</v>
      </c>
      <c r="L337" s="35"/>
      <c r="M337" s="36" t="s">
        <v>91</v>
      </c>
      <c r="N337" s="36"/>
      <c r="O337" s="35">
        <v>180</v>
      </c>
      <c r="P337" s="715" t="s">
        <v>539</v>
      </c>
      <c r="Q337" s="623"/>
      <c r="R337" s="623"/>
      <c r="S337" s="623"/>
      <c r="T337" s="624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540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541</v>
      </c>
      <c r="B338" s="60" t="s">
        <v>542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104</v>
      </c>
      <c r="L338" s="35"/>
      <c r="M338" s="36" t="s">
        <v>91</v>
      </c>
      <c r="N338" s="36"/>
      <c r="O338" s="35">
        <v>180</v>
      </c>
      <c r="P338" s="973" t="s">
        <v>543</v>
      </c>
      <c r="Q338" s="623"/>
      <c r="R338" s="623"/>
      <c r="S338" s="623"/>
      <c r="T338" s="624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544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545</v>
      </c>
      <c r="B339" s="60" t="s">
        <v>546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67</v>
      </c>
      <c r="L339" s="35"/>
      <c r="M339" s="36" t="s">
        <v>91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69</v>
      </c>
      <c r="X339" s="56">
        <v>25.5</v>
      </c>
      <c r="Y339" s="53">
        <f>IFERROR(IF(X339="",0,CEILING((X339/$H339),1)*$H339),"")</f>
        <v>25.5</v>
      </c>
      <c r="Z339" s="39">
        <f>IFERROR(IF(Y339=0,"",ROUNDUP(Y339/H339,0)*0.00651),"")</f>
        <v>6.5100000000000005E-2</v>
      </c>
      <c r="AA339" s="65"/>
      <c r="AB339" s="66"/>
      <c r="AC339" s="407" t="s">
        <v>547</v>
      </c>
      <c r="AG339" s="75"/>
      <c r="AJ339" s="79"/>
      <c r="AK339" s="79">
        <v>0</v>
      </c>
      <c r="BB339" s="408" t="s">
        <v>1</v>
      </c>
      <c r="BM339" s="75">
        <f>IFERROR(X339*I339/H339,"0")</f>
        <v>29.550000000000004</v>
      </c>
      <c r="BN339" s="75">
        <f>IFERROR(Y339*I339/H339,"0")</f>
        <v>29.550000000000004</v>
      </c>
      <c r="BO339" s="75">
        <f>IFERROR(1/J339*(X339/H339),"0")</f>
        <v>5.4945054945054951E-2</v>
      </c>
      <c r="BP339" s="75">
        <f>IFERROR(1/J339*(Y339/H339),"0")</f>
        <v>5.4945054945054951E-2</v>
      </c>
    </row>
    <row r="340" spans="1:68" ht="27" customHeight="1" x14ac:dyDescent="0.25">
      <c r="A340" s="60" t="s">
        <v>548</v>
      </c>
      <c r="B340" s="60" t="s">
        <v>549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67</v>
      </c>
      <c r="L340" s="35"/>
      <c r="M340" s="36" t="s">
        <v>91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69</v>
      </c>
      <c r="X340" s="56">
        <v>170</v>
      </c>
      <c r="Y340" s="53">
        <f>IFERROR(IF(X340="",0,CEILING((X340/$H340),1)*$H340),"")</f>
        <v>170.85</v>
      </c>
      <c r="Z340" s="39">
        <f>IFERROR(IF(Y340=0,"",ROUNDUP(Y340/H340,0)*0.00651),"")</f>
        <v>0.43617</v>
      </c>
      <c r="AA340" s="65"/>
      <c r="AB340" s="66"/>
      <c r="AC340" s="409" t="s">
        <v>544</v>
      </c>
      <c r="AG340" s="75"/>
      <c r="AJ340" s="79"/>
      <c r="AK340" s="79">
        <v>0</v>
      </c>
      <c r="BB340" s="410" t="s">
        <v>1</v>
      </c>
      <c r="BM340" s="75">
        <f>IFERROR(X340*I340/H340,"0")</f>
        <v>192</v>
      </c>
      <c r="BN340" s="75">
        <f>IFERROR(Y340*I340/H340,"0")</f>
        <v>192.95999999999998</v>
      </c>
      <c r="BO340" s="75">
        <f>IFERROR(1/J340*(X340/H340),"0")</f>
        <v>0.36630036630036633</v>
      </c>
      <c r="BP340" s="75">
        <f>IFERROR(1/J340*(Y340/H340),"0")</f>
        <v>0.36813186813186816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40" t="s">
        <v>87</v>
      </c>
      <c r="X341" s="41">
        <f>IFERROR(X337/H337,"0")+IFERROR(X338/H338,"0")+IFERROR(X339/H339,"0")+IFERROR(X340/H340,"0")</f>
        <v>76.666666666666671</v>
      </c>
      <c r="Y341" s="41">
        <f>IFERROR(Y337/H337,"0")+IFERROR(Y338/H338,"0")+IFERROR(Y339/H339,"0")+IFERROR(Y340/H340,"0")</f>
        <v>77</v>
      </c>
      <c r="Z341" s="41">
        <f>IFERROR(IF(Z337="",0,Z337),"0")+IFERROR(IF(Z338="",0,Z338),"0")+IFERROR(IF(Z339="",0,Z339),"0")+IFERROR(IF(Z340="",0,Z340),"0")</f>
        <v>0.50126999999999999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40" t="s">
        <v>69</v>
      </c>
      <c r="X342" s="41">
        <f>IFERROR(SUM(X337:X340),"0")</f>
        <v>195.5</v>
      </c>
      <c r="Y342" s="41">
        <f>IFERROR(SUM(Y337:Y340),"0")</f>
        <v>196.35</v>
      </c>
      <c r="Z342" s="40"/>
      <c r="AA342" s="64"/>
      <c r="AB342" s="64"/>
      <c r="AC342" s="64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customHeight="1" x14ac:dyDescent="0.25">
      <c r="A344" s="60" t="s">
        <v>551</v>
      </c>
      <c r="B344" s="60" t="s">
        <v>552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67</v>
      </c>
      <c r="L344" s="35"/>
      <c r="M344" s="36" t="s">
        <v>553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69</v>
      </c>
      <c r="X344" s="56">
        <v>50</v>
      </c>
      <c r="Y344" s="53">
        <f>IFERROR(IF(X344="",0,CEILING((X344/$H344),1)*$H344),"")</f>
        <v>50</v>
      </c>
      <c r="Z344" s="39">
        <f>IFERROR(IF(Y344=0,"",ROUNDUP(Y344/H344,0)*0.00474),"")</f>
        <v>0.11850000000000001</v>
      </c>
      <c r="AA344" s="65"/>
      <c r="AB344" s="66"/>
      <c r="AC344" s="411" t="s">
        <v>554</v>
      </c>
      <c r="AG344" s="75"/>
      <c r="AJ344" s="79"/>
      <c r="AK344" s="79">
        <v>0</v>
      </c>
      <c r="BB344" s="412" t="s">
        <v>1</v>
      </c>
      <c r="BM344" s="75">
        <f>IFERROR(X344*I344/H344,"0")</f>
        <v>56.000000000000007</v>
      </c>
      <c r="BN344" s="75">
        <f>IFERROR(Y344*I344/H344,"0")</f>
        <v>56.000000000000007</v>
      </c>
      <c r="BO344" s="75">
        <f>IFERROR(1/J344*(X344/H344),"0")</f>
        <v>0.10504201680672269</v>
      </c>
      <c r="BP344" s="75">
        <f>IFERROR(1/J344*(Y344/H344),"0")</f>
        <v>0.10504201680672269</v>
      </c>
    </row>
    <row r="345" spans="1:68" ht="27" hidden="1" customHeight="1" x14ac:dyDescent="0.25">
      <c r="A345" s="60" t="s">
        <v>555</v>
      </c>
      <c r="B345" s="60" t="s">
        <v>556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67</v>
      </c>
      <c r="L345" s="35"/>
      <c r="M345" s="36" t="s">
        <v>553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69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554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557</v>
      </c>
      <c r="B346" s="60" t="s">
        <v>558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67</v>
      </c>
      <c r="L346" s="35"/>
      <c r="M346" s="36" t="s">
        <v>553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69</v>
      </c>
      <c r="X346" s="56">
        <v>100</v>
      </c>
      <c r="Y346" s="53">
        <f>IFERROR(IF(X346="",0,CEILING((X346/$H346),1)*$H346),"")</f>
        <v>100</v>
      </c>
      <c r="Z346" s="39">
        <f>IFERROR(IF(Y346=0,"",ROUNDUP(Y346/H346,0)*0.00474),"")</f>
        <v>0.23700000000000002</v>
      </c>
      <c r="AA346" s="65"/>
      <c r="AB346" s="66"/>
      <c r="AC346" s="415" t="s">
        <v>554</v>
      </c>
      <c r="AG346" s="75"/>
      <c r="AJ346" s="79"/>
      <c r="AK346" s="79">
        <v>0</v>
      </c>
      <c r="BB346" s="416" t="s">
        <v>1</v>
      </c>
      <c r="BM346" s="75">
        <f>IFERROR(X346*I346/H346,"0")</f>
        <v>112.00000000000001</v>
      </c>
      <c r="BN346" s="75">
        <f>IFERROR(Y346*I346/H346,"0")</f>
        <v>112.00000000000001</v>
      </c>
      <c r="BO346" s="75">
        <f>IFERROR(1/J346*(X346/H346),"0")</f>
        <v>0.21008403361344538</v>
      </c>
      <c r="BP346" s="75">
        <f>IFERROR(1/J346*(Y346/H346),"0")</f>
        <v>0.21008403361344538</v>
      </c>
    </row>
    <row r="347" spans="1:68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40" t="s">
        <v>87</v>
      </c>
      <c r="X347" s="41">
        <f>IFERROR(X344/H344,"0")+IFERROR(X345/H345,"0")+IFERROR(X346/H346,"0")</f>
        <v>75</v>
      </c>
      <c r="Y347" s="41">
        <f>IFERROR(Y344/H344,"0")+IFERROR(Y345/H345,"0")+IFERROR(Y346/H346,"0")</f>
        <v>75</v>
      </c>
      <c r="Z347" s="41">
        <f>IFERROR(IF(Z344="",0,Z344),"0")+IFERROR(IF(Z345="",0,Z345),"0")+IFERROR(IF(Z346="",0,Z346),"0")</f>
        <v>0.35550000000000004</v>
      </c>
      <c r="AA347" s="64"/>
      <c r="AB347" s="64"/>
      <c r="AC347" s="64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40" t="s">
        <v>69</v>
      </c>
      <c r="X348" s="41">
        <f>IFERROR(SUM(X344:X346),"0")</f>
        <v>150</v>
      </c>
      <c r="Y348" s="41">
        <f>IFERROR(SUM(Y344:Y346),"0")</f>
        <v>150</v>
      </c>
      <c r="Z348" s="40"/>
      <c r="AA348" s="64"/>
      <c r="AB348" s="64"/>
      <c r="AC348" s="64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146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customHeight="1" x14ac:dyDescent="0.25">
      <c r="A351" s="60" t="s">
        <v>560</v>
      </c>
      <c r="B351" s="60" t="s">
        <v>561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67</v>
      </c>
      <c r="L351" s="35"/>
      <c r="M351" s="36" t="s">
        <v>68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69</v>
      </c>
      <c r="X351" s="56">
        <v>15</v>
      </c>
      <c r="Y351" s="53">
        <f>IFERROR(IF(X351="",0,CEILING((X351/$H351),1)*$H351),"")</f>
        <v>16.2</v>
      </c>
      <c r="Z351" s="39">
        <f>IFERROR(IF(Y351=0,"",ROUNDUP(Y351/H351,0)*0.00651),"")</f>
        <v>5.8590000000000003E-2</v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>IFERROR(X351*I351/H351,"0")</f>
        <v>16.900000000000002</v>
      </c>
      <c r="BN351" s="75">
        <f>IFERROR(Y351*I351/H351,"0")</f>
        <v>18.251999999999999</v>
      </c>
      <c r="BO351" s="75">
        <f>IFERROR(1/J351*(X351/H351),"0")</f>
        <v>4.5787545787545791E-2</v>
      </c>
      <c r="BP351" s="75">
        <f>IFERROR(1/J351*(Y351/H351),"0")</f>
        <v>4.9450549450549455E-2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40" t="s">
        <v>87</v>
      </c>
      <c r="X352" s="41">
        <f>IFERROR(X351/H351,"0")</f>
        <v>8.3333333333333339</v>
      </c>
      <c r="Y352" s="41">
        <f>IFERROR(Y351/H351,"0")</f>
        <v>9</v>
      </c>
      <c r="Z352" s="41">
        <f>IFERROR(IF(Z351="",0,Z351),"0")</f>
        <v>5.8590000000000003E-2</v>
      </c>
      <c r="AA352" s="64"/>
      <c r="AB352" s="64"/>
      <c r="AC352" s="64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40" t="s">
        <v>69</v>
      </c>
      <c r="X353" s="41">
        <f>IFERROR(SUM(X351:X351),"0")</f>
        <v>15</v>
      </c>
      <c r="Y353" s="41">
        <f>IFERROR(SUM(Y351:Y351),"0")</f>
        <v>16.2</v>
      </c>
      <c r="Z353" s="40"/>
      <c r="AA353" s="64"/>
      <c r="AB353" s="64"/>
      <c r="AC353" s="64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563</v>
      </c>
      <c r="B355" s="60" t="s">
        <v>564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99</v>
      </c>
      <c r="L355" s="35"/>
      <c r="M355" s="36" t="s">
        <v>130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566</v>
      </c>
      <c r="B356" s="60" t="s">
        <v>567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67</v>
      </c>
      <c r="L356" s="35"/>
      <c r="M356" s="36" t="s">
        <v>106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69</v>
      </c>
      <c r="X356" s="56">
        <v>735</v>
      </c>
      <c r="Y356" s="53">
        <f>IFERROR(IF(X356="",0,CEILING((X356/$H356),1)*$H356),"")</f>
        <v>735</v>
      </c>
      <c r="Z356" s="39">
        <f>IFERROR(IF(Y356=0,"",ROUNDUP(Y356/H356,0)*0.00651),"")</f>
        <v>2.2785000000000002</v>
      </c>
      <c r="AA356" s="65"/>
      <c r="AB356" s="66"/>
      <c r="AC356" s="421" t="s">
        <v>568</v>
      </c>
      <c r="AG356" s="75"/>
      <c r="AJ356" s="79"/>
      <c r="AK356" s="79">
        <v>0</v>
      </c>
      <c r="BB356" s="422" t="s">
        <v>1</v>
      </c>
      <c r="BM356" s="75">
        <f>IFERROR(X356*I356/H356,"0")</f>
        <v>823.19999999999982</v>
      </c>
      <c r="BN356" s="75">
        <f>IFERROR(Y356*I356/H356,"0")</f>
        <v>823.19999999999982</v>
      </c>
      <c r="BO356" s="75">
        <f>IFERROR(1/J356*(X356/H356),"0")</f>
        <v>1.9230769230769231</v>
      </c>
      <c r="BP356" s="75">
        <f>IFERROR(1/J356*(Y356/H356),"0")</f>
        <v>1.9230769230769231</v>
      </c>
    </row>
    <row r="357" spans="1:68" ht="27" customHeight="1" x14ac:dyDescent="0.25">
      <c r="A357" s="60" t="s">
        <v>569</v>
      </c>
      <c r="B357" s="60" t="s">
        <v>570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67</v>
      </c>
      <c r="L357" s="35"/>
      <c r="M357" s="36" t="s">
        <v>130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69</v>
      </c>
      <c r="X357" s="56">
        <v>280</v>
      </c>
      <c r="Y357" s="53">
        <f>IFERROR(IF(X357="",0,CEILING((X357/$H357),1)*$H357),"")</f>
        <v>281.40000000000003</v>
      </c>
      <c r="Z357" s="39">
        <f>IFERROR(IF(Y357=0,"",ROUNDUP(Y357/H357,0)*0.00651),"")</f>
        <v>0.87234</v>
      </c>
      <c r="AA357" s="65"/>
      <c r="AB357" s="66"/>
      <c r="AC357" s="423" t="s">
        <v>571</v>
      </c>
      <c r="AG357" s="75"/>
      <c r="AJ357" s="79"/>
      <c r="AK357" s="79">
        <v>0</v>
      </c>
      <c r="BB357" s="424" t="s">
        <v>1</v>
      </c>
      <c r="BM357" s="75">
        <f>IFERROR(X357*I357/H357,"0")</f>
        <v>311.99999999999994</v>
      </c>
      <c r="BN357" s="75">
        <f>IFERROR(Y357*I357/H357,"0")</f>
        <v>313.56</v>
      </c>
      <c r="BO357" s="75">
        <f>IFERROR(1/J357*(X357/H357),"0")</f>
        <v>0.73260073260073255</v>
      </c>
      <c r="BP357" s="75">
        <f>IFERROR(1/J357*(Y357/H357),"0")</f>
        <v>0.73626373626373631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40" t="s">
        <v>87</v>
      </c>
      <c r="X358" s="41">
        <f>IFERROR(X355/H355,"0")+IFERROR(X356/H356,"0")+IFERROR(X357/H357,"0")</f>
        <v>483.33333333333331</v>
      </c>
      <c r="Y358" s="41">
        <f>IFERROR(Y355/H355,"0")+IFERROR(Y356/H356,"0")+IFERROR(Y357/H357,"0")</f>
        <v>484</v>
      </c>
      <c r="Z358" s="41">
        <f>IFERROR(IF(Z355="",0,Z355),"0")+IFERROR(IF(Z356="",0,Z356),"0")+IFERROR(IF(Z357="",0,Z357),"0")</f>
        <v>3.1508400000000001</v>
      </c>
      <c r="AA358" s="64"/>
      <c r="AB358" s="64"/>
      <c r="AC358" s="64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40" t="s">
        <v>69</v>
      </c>
      <c r="X359" s="41">
        <f>IFERROR(SUM(X355:X357),"0")</f>
        <v>1015</v>
      </c>
      <c r="Y359" s="41">
        <f>IFERROR(SUM(Y355:Y357),"0")</f>
        <v>1016.4000000000001</v>
      </c>
      <c r="Z359" s="40"/>
      <c r="AA359" s="64"/>
      <c r="AB359" s="64"/>
      <c r="AC359" s="64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574</v>
      </c>
      <c r="B363" s="60" t="s">
        <v>575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99</v>
      </c>
      <c r="L363" s="35" t="s">
        <v>105</v>
      </c>
      <c r="M363" s="36" t="s">
        <v>68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69</v>
      </c>
      <c r="X363" s="56">
        <v>800</v>
      </c>
      <c r="Y363" s="53">
        <f t="shared" ref="Y363:Y369" si="57">IFERROR(IF(X363="",0,CEILING((X363/$H363),1)*$H363),"")</f>
        <v>810</v>
      </c>
      <c r="Z363" s="39">
        <f>IFERROR(IF(Y363=0,"",ROUNDUP(Y363/H363,0)*0.02175),"")</f>
        <v>1.1744999999999999</v>
      </c>
      <c r="AA363" s="65"/>
      <c r="AB363" s="66"/>
      <c r="AC363" s="425" t="s">
        <v>576</v>
      </c>
      <c r="AG363" s="75"/>
      <c r="AJ363" s="79" t="s">
        <v>107</v>
      </c>
      <c r="AK363" s="79">
        <v>720</v>
      </c>
      <c r="BB363" s="426" t="s">
        <v>1</v>
      </c>
      <c r="BM363" s="75">
        <f t="shared" ref="BM363:BM369" si="58">IFERROR(X363*I363/H363,"0")</f>
        <v>825.6</v>
      </c>
      <c r="BN363" s="75">
        <f t="shared" ref="BN363:BN369" si="59">IFERROR(Y363*I363/H363,"0")</f>
        <v>835.92000000000007</v>
      </c>
      <c r="BO363" s="75">
        <f t="shared" ref="BO363:BO369" si="60">IFERROR(1/J363*(X363/H363),"0")</f>
        <v>1.1111111111111112</v>
      </c>
      <c r="BP363" s="75">
        <f t="shared" ref="BP363:BP369" si="61">IFERROR(1/J363*(Y363/H363),"0")</f>
        <v>1.125</v>
      </c>
    </row>
    <row r="364" spans="1:68" ht="27" customHeight="1" x14ac:dyDescent="0.25">
      <c r="A364" s="60" t="s">
        <v>577</v>
      </c>
      <c r="B364" s="60" t="s">
        <v>578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99</v>
      </c>
      <c r="L364" s="35" t="s">
        <v>105</v>
      </c>
      <c r="M364" s="36" t="s">
        <v>68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69</v>
      </c>
      <c r="X364" s="56">
        <v>1000</v>
      </c>
      <c r="Y364" s="53">
        <f t="shared" si="57"/>
        <v>1005</v>
      </c>
      <c r="Z364" s="39">
        <f>IFERROR(IF(Y364=0,"",ROUNDUP(Y364/H364,0)*0.02175),"")</f>
        <v>1.4572499999999999</v>
      </c>
      <c r="AA364" s="65"/>
      <c r="AB364" s="66"/>
      <c r="AC364" s="427" t="s">
        <v>579</v>
      </c>
      <c r="AG364" s="75"/>
      <c r="AJ364" s="79" t="s">
        <v>107</v>
      </c>
      <c r="AK364" s="79">
        <v>720</v>
      </c>
      <c r="BB364" s="428" t="s">
        <v>1</v>
      </c>
      <c r="BM364" s="75">
        <f t="shared" si="58"/>
        <v>1032</v>
      </c>
      <c r="BN364" s="75">
        <f t="shared" si="59"/>
        <v>1037.1600000000001</v>
      </c>
      <c r="BO364" s="75">
        <f t="shared" si="60"/>
        <v>1.3888888888888888</v>
      </c>
      <c r="BP364" s="75">
        <f t="shared" si="61"/>
        <v>1.3958333333333333</v>
      </c>
    </row>
    <row r="365" spans="1:68" ht="27" customHeight="1" x14ac:dyDescent="0.25">
      <c r="A365" s="60" t="s">
        <v>580</v>
      </c>
      <c r="B365" s="60" t="s">
        <v>581</v>
      </c>
      <c r="C365" s="34">
        <v>4301011832</v>
      </c>
      <c r="D365" s="617">
        <v>4607091383997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99</v>
      </c>
      <c r="L365" s="35"/>
      <c r="M365" s="36" t="s">
        <v>130</v>
      </c>
      <c r="N365" s="36"/>
      <c r="O365" s="35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7"/>
      <c r="V365" s="37"/>
      <c r="W365" s="38" t="s">
        <v>69</v>
      </c>
      <c r="X365" s="56">
        <v>300</v>
      </c>
      <c r="Y365" s="53">
        <f t="shared" si="57"/>
        <v>300</v>
      </c>
      <c r="Z365" s="39">
        <f>IFERROR(IF(Y365=0,"",ROUNDUP(Y365/H365,0)*0.02175),"")</f>
        <v>0.43499999999999994</v>
      </c>
      <c r="AA365" s="65"/>
      <c r="AB365" s="66"/>
      <c r="AC365" s="429" t="s">
        <v>582</v>
      </c>
      <c r="AG365" s="75"/>
      <c r="AJ365" s="79"/>
      <c r="AK365" s="79">
        <v>0</v>
      </c>
      <c r="BB365" s="430" t="s">
        <v>1</v>
      </c>
      <c r="BM365" s="75">
        <f t="shared" si="58"/>
        <v>309.60000000000002</v>
      </c>
      <c r="BN365" s="75">
        <f t="shared" si="59"/>
        <v>309.60000000000002</v>
      </c>
      <c r="BO365" s="75">
        <f t="shared" si="60"/>
        <v>0.41666666666666663</v>
      </c>
      <c r="BP365" s="75">
        <f t="shared" si="61"/>
        <v>0.41666666666666663</v>
      </c>
    </row>
    <row r="366" spans="1:68" ht="37.5" customHeight="1" x14ac:dyDescent="0.25">
      <c r="A366" s="60" t="s">
        <v>583</v>
      </c>
      <c r="B366" s="60" t="s">
        <v>584</v>
      </c>
      <c r="C366" s="34">
        <v>4301011867</v>
      </c>
      <c r="D366" s="617">
        <v>4680115884830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99</v>
      </c>
      <c r="L366" s="35" t="s">
        <v>105</v>
      </c>
      <c r="M366" s="36" t="s">
        <v>68</v>
      </c>
      <c r="N366" s="36"/>
      <c r="O366" s="35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7"/>
      <c r="V366" s="37"/>
      <c r="W366" s="38" t="s">
        <v>69</v>
      </c>
      <c r="X366" s="56">
        <v>2000</v>
      </c>
      <c r="Y366" s="53">
        <f t="shared" si="57"/>
        <v>2010</v>
      </c>
      <c r="Z366" s="39">
        <f>IFERROR(IF(Y366=0,"",ROUNDUP(Y366/H366,0)*0.02175),"")</f>
        <v>2.9144999999999999</v>
      </c>
      <c r="AA366" s="65"/>
      <c r="AB366" s="66"/>
      <c r="AC366" s="431" t="s">
        <v>585</v>
      </c>
      <c r="AG366" s="75"/>
      <c r="AJ366" s="79" t="s">
        <v>107</v>
      </c>
      <c r="AK366" s="79">
        <v>720</v>
      </c>
      <c r="BB366" s="432" t="s">
        <v>1</v>
      </c>
      <c r="BM366" s="75">
        <f t="shared" si="58"/>
        <v>2064</v>
      </c>
      <c r="BN366" s="75">
        <f t="shared" si="59"/>
        <v>2074.3200000000002</v>
      </c>
      <c r="BO366" s="75">
        <f t="shared" si="60"/>
        <v>2.7777777777777777</v>
      </c>
      <c r="BP366" s="75">
        <f t="shared" si="61"/>
        <v>2.7916666666666665</v>
      </c>
    </row>
    <row r="367" spans="1:68" ht="27" hidden="1" customHeight="1" x14ac:dyDescent="0.25">
      <c r="A367" s="60" t="s">
        <v>586</v>
      </c>
      <c r="B367" s="60" t="s">
        <v>587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104</v>
      </c>
      <c r="L367" s="35"/>
      <c r="M367" s="36" t="s">
        <v>100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69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588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589</v>
      </c>
      <c r="B368" s="60" t="s">
        <v>590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104</v>
      </c>
      <c r="L368" s="35"/>
      <c r="M368" s="36" t="s">
        <v>68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579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591</v>
      </c>
      <c r="B369" s="60" t="s">
        <v>592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104</v>
      </c>
      <c r="L369" s="35"/>
      <c r="M369" s="36" t="s">
        <v>68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69</v>
      </c>
      <c r="X369" s="56">
        <v>15</v>
      </c>
      <c r="Y369" s="53">
        <f t="shared" si="57"/>
        <v>15</v>
      </c>
      <c r="Z369" s="39">
        <f>IFERROR(IF(Y369=0,"",ROUNDUP(Y369/H369,0)*0.00902),"")</f>
        <v>2.7060000000000001E-2</v>
      </c>
      <c r="AA369" s="65"/>
      <c r="AB369" s="66"/>
      <c r="AC369" s="437" t="s">
        <v>585</v>
      </c>
      <c r="AG369" s="75"/>
      <c r="AJ369" s="79"/>
      <c r="AK369" s="79">
        <v>0</v>
      </c>
      <c r="BB369" s="438" t="s">
        <v>1</v>
      </c>
      <c r="BM369" s="75">
        <f t="shared" si="58"/>
        <v>15.63</v>
      </c>
      <c r="BN369" s="75">
        <f t="shared" si="59"/>
        <v>15.63</v>
      </c>
      <c r="BO369" s="75">
        <f t="shared" si="60"/>
        <v>2.2727272727272728E-2</v>
      </c>
      <c r="BP369" s="75">
        <f t="shared" si="61"/>
        <v>2.2727272727272728E-2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40" t="s">
        <v>87</v>
      </c>
      <c r="X370" s="41">
        <f>IFERROR(X363/H363,"0")+IFERROR(X364/H364,"0")+IFERROR(X365/H365,"0")+IFERROR(X366/H366,"0")+IFERROR(X367/H367,"0")+IFERROR(X368/H368,"0")+IFERROR(X369/H369,"0")</f>
        <v>276.33333333333337</v>
      </c>
      <c r="Y370" s="41">
        <f>IFERROR(Y363/H363,"0")+IFERROR(Y364/H364,"0")+IFERROR(Y365/H365,"0")+IFERROR(Y366/H366,"0")+IFERROR(Y367/H367,"0")+IFERROR(Y368/H368,"0")+IFERROR(Y369/H369,"0")</f>
        <v>278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6.0083099999999989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40" t="s">
        <v>69</v>
      </c>
      <c r="X371" s="41">
        <f>IFERROR(SUM(X363:X369),"0")</f>
        <v>4115</v>
      </c>
      <c r="Y371" s="41">
        <f>IFERROR(SUM(Y363:Y369),"0")</f>
        <v>4140</v>
      </c>
      <c r="Z371" s="40"/>
      <c r="AA371" s="64"/>
      <c r="AB371" s="64"/>
      <c r="AC371" s="64"/>
    </row>
    <row r="372" spans="1:68" ht="14.25" hidden="1" customHeight="1" x14ac:dyDescent="0.25">
      <c r="A372" s="633" t="s">
        <v>135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593</v>
      </c>
      <c r="B373" s="60" t="s">
        <v>594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99</v>
      </c>
      <c r="L373" s="35" t="s">
        <v>105</v>
      </c>
      <c r="M373" s="36" t="s">
        <v>100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69</v>
      </c>
      <c r="X373" s="56">
        <v>1000</v>
      </c>
      <c r="Y373" s="53">
        <f>IFERROR(IF(X373="",0,CEILING((X373/$H373),1)*$H373),"")</f>
        <v>1005</v>
      </c>
      <c r="Z373" s="39">
        <f>IFERROR(IF(Y373=0,"",ROUNDUP(Y373/H373,0)*0.02175),"")</f>
        <v>1.4572499999999999</v>
      </c>
      <c r="AA373" s="65"/>
      <c r="AB373" s="66"/>
      <c r="AC373" s="439" t="s">
        <v>595</v>
      </c>
      <c r="AG373" s="75"/>
      <c r="AJ373" s="79" t="s">
        <v>107</v>
      </c>
      <c r="AK373" s="79">
        <v>720</v>
      </c>
      <c r="BB373" s="440" t="s">
        <v>1</v>
      </c>
      <c r="BM373" s="75">
        <f>IFERROR(X373*I373/H373,"0")</f>
        <v>1032</v>
      </c>
      <c r="BN373" s="75">
        <f>IFERROR(Y373*I373/H373,"0")</f>
        <v>1037.1600000000001</v>
      </c>
      <c r="BO373" s="75">
        <f>IFERROR(1/J373*(X373/H373),"0")</f>
        <v>1.3888888888888888</v>
      </c>
      <c r="BP373" s="75">
        <f>IFERROR(1/J373*(Y373/H373),"0")</f>
        <v>1.3958333333333333</v>
      </c>
    </row>
    <row r="374" spans="1:68" ht="16.5" hidden="1" customHeight="1" x14ac:dyDescent="0.25">
      <c r="A374" s="60" t="s">
        <v>596</v>
      </c>
      <c r="B374" s="60" t="s">
        <v>597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104</v>
      </c>
      <c r="L374" s="35"/>
      <c r="M374" s="36" t="s">
        <v>100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595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40" t="s">
        <v>87</v>
      </c>
      <c r="X375" s="41">
        <f>IFERROR(X373/H373,"0")+IFERROR(X374/H374,"0")</f>
        <v>66.666666666666671</v>
      </c>
      <c r="Y375" s="41">
        <f>IFERROR(Y373/H373,"0")+IFERROR(Y374/H374,"0")</f>
        <v>67</v>
      </c>
      <c r="Z375" s="41">
        <f>IFERROR(IF(Z373="",0,Z373),"0")+IFERROR(IF(Z374="",0,Z374),"0")</f>
        <v>1.4572499999999999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40" t="s">
        <v>69</v>
      </c>
      <c r="X376" s="41">
        <f>IFERROR(SUM(X373:X374),"0")</f>
        <v>1000</v>
      </c>
      <c r="Y376" s="41">
        <f>IFERROR(SUM(Y373:Y374),"0")</f>
        <v>1005</v>
      </c>
      <c r="Z376" s="40"/>
      <c r="AA376" s="64"/>
      <c r="AB376" s="64"/>
      <c r="AC376" s="64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598</v>
      </c>
      <c r="B378" s="60" t="s">
        <v>599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99</v>
      </c>
      <c r="L378" s="35"/>
      <c r="M378" s="36" t="s">
        <v>106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600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601</v>
      </c>
      <c r="B379" s="60" t="s">
        <v>602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99</v>
      </c>
      <c r="L379" s="35"/>
      <c r="M379" s="36" t="s">
        <v>106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69</v>
      </c>
      <c r="X379" s="56">
        <v>20</v>
      </c>
      <c r="Y379" s="53">
        <f>IFERROR(IF(X379="",0,CEILING((X379/$H379),1)*$H379),"")</f>
        <v>27</v>
      </c>
      <c r="Z379" s="39">
        <f>IFERROR(IF(Y379=0,"",ROUNDUP(Y379/H379,0)*0.01898),"")</f>
        <v>5.6940000000000004E-2</v>
      </c>
      <c r="AA379" s="65"/>
      <c r="AB379" s="66"/>
      <c r="AC379" s="445" t="s">
        <v>603</v>
      </c>
      <c r="AG379" s="75"/>
      <c r="AJ379" s="79"/>
      <c r="AK379" s="79">
        <v>0</v>
      </c>
      <c r="BB379" s="446" t="s">
        <v>1</v>
      </c>
      <c r="BM379" s="75">
        <f>IFERROR(X379*I379/H379,"0")</f>
        <v>21.153333333333332</v>
      </c>
      <c r="BN379" s="75">
        <f>IFERROR(Y379*I379/H379,"0")</f>
        <v>28.556999999999999</v>
      </c>
      <c r="BO379" s="75">
        <f>IFERROR(1/J379*(X379/H379),"0")</f>
        <v>3.4722222222222224E-2</v>
      </c>
      <c r="BP379" s="75">
        <f>IFERROR(1/J379*(Y379/H379),"0")</f>
        <v>4.6875E-2</v>
      </c>
    </row>
    <row r="380" spans="1:68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40" t="s">
        <v>87</v>
      </c>
      <c r="X380" s="41">
        <f>IFERROR(X378/H378,"0")+IFERROR(X379/H379,"0")</f>
        <v>2.2222222222222223</v>
      </c>
      <c r="Y380" s="41">
        <f>IFERROR(Y378/H378,"0")+IFERROR(Y379/H379,"0")</f>
        <v>3</v>
      </c>
      <c r="Z380" s="41">
        <f>IFERROR(IF(Z378="",0,Z378),"0")+IFERROR(IF(Z379="",0,Z379),"0")</f>
        <v>5.6940000000000004E-2</v>
      </c>
      <c r="AA380" s="64"/>
      <c r="AB380" s="64"/>
      <c r="AC380" s="64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40" t="s">
        <v>69</v>
      </c>
      <c r="X381" s="41">
        <f>IFERROR(SUM(X378:X379),"0")</f>
        <v>20</v>
      </c>
      <c r="Y381" s="41">
        <f>IFERROR(SUM(Y378:Y379),"0")</f>
        <v>27</v>
      </c>
      <c r="Z381" s="40"/>
      <c r="AA381" s="64"/>
      <c r="AB381" s="64"/>
      <c r="AC381" s="64"/>
    </row>
    <row r="382" spans="1:68" ht="14.25" hidden="1" customHeight="1" x14ac:dyDescent="0.25">
      <c r="A382" s="633" t="s">
        <v>172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604</v>
      </c>
      <c r="B383" s="60" t="s">
        <v>605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69</v>
      </c>
      <c r="X383" s="56">
        <v>30</v>
      </c>
      <c r="Y383" s="53">
        <f>IFERROR(IF(X383="",0,CEILING((X383/$H383),1)*$H383),"")</f>
        <v>36</v>
      </c>
      <c r="Z383" s="39">
        <f>IFERROR(IF(Y383=0,"",ROUNDUP(Y383/H383,0)*0.01898),"")</f>
        <v>7.5920000000000001E-2</v>
      </c>
      <c r="AA383" s="65"/>
      <c r="AB383" s="66"/>
      <c r="AC383" s="447" t="s">
        <v>606</v>
      </c>
      <c r="AG383" s="75"/>
      <c r="AJ383" s="79"/>
      <c r="AK383" s="79">
        <v>0</v>
      </c>
      <c r="BB383" s="448" t="s">
        <v>1</v>
      </c>
      <c r="BM383" s="75">
        <f>IFERROR(X383*I383/H383,"0")</f>
        <v>31.73</v>
      </c>
      <c r="BN383" s="75">
        <f>IFERROR(Y383*I383/H383,"0")</f>
        <v>38.076000000000001</v>
      </c>
      <c r="BO383" s="75">
        <f>IFERROR(1/J383*(X383/H383),"0")</f>
        <v>5.2083333333333336E-2</v>
      </c>
      <c r="BP383" s="75">
        <f>IFERROR(1/J383*(Y383/H383),"0")</f>
        <v>6.25E-2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40" t="s">
        <v>87</v>
      </c>
      <c r="X384" s="41">
        <f>IFERROR(X383/H383,"0")</f>
        <v>3.3333333333333335</v>
      </c>
      <c r="Y384" s="41">
        <f>IFERROR(Y383/H383,"0")</f>
        <v>4</v>
      </c>
      <c r="Z384" s="41">
        <f>IFERROR(IF(Z383="",0,Z383),"0")</f>
        <v>7.5920000000000001E-2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40" t="s">
        <v>69</v>
      </c>
      <c r="X385" s="41">
        <f>IFERROR(SUM(X383:X383),"0")</f>
        <v>30</v>
      </c>
      <c r="Y385" s="41">
        <f>IFERROR(SUM(Y383:Y383),"0")</f>
        <v>36</v>
      </c>
      <c r="Z385" s="40"/>
      <c r="AA385" s="64"/>
      <c r="AB385" s="64"/>
      <c r="AC385" s="64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27" hidden="1" customHeight="1" x14ac:dyDescent="0.25">
      <c r="A388" s="60" t="s">
        <v>608</v>
      </c>
      <c r="B388" s="60" t="s">
        <v>609</v>
      </c>
      <c r="C388" s="34">
        <v>4301011483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99</v>
      </c>
      <c r="L388" s="35"/>
      <c r="M388" s="36" t="s">
        <v>68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69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610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608</v>
      </c>
      <c r="B389" s="60" t="s">
        <v>611</v>
      </c>
      <c r="C389" s="34">
        <v>4301011873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99</v>
      </c>
      <c r="L389" s="35"/>
      <c r="M389" s="36" t="s">
        <v>68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69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612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613</v>
      </c>
      <c r="B390" s="60" t="s">
        <v>614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99</v>
      </c>
      <c r="L390" s="35"/>
      <c r="M390" s="36" t="s">
        <v>68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69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615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616</v>
      </c>
      <c r="B391" s="60" t="s">
        <v>617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99</v>
      </c>
      <c r="L391" s="35"/>
      <c r="M391" s="36" t="s">
        <v>68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69</v>
      </c>
      <c r="X391" s="56">
        <v>40</v>
      </c>
      <c r="Y391" s="53">
        <f>IFERROR(IF(X391="",0,CEILING((X391/$H391),1)*$H391),"")</f>
        <v>48</v>
      </c>
      <c r="Z391" s="39">
        <f>IFERROR(IF(Y391=0,"",ROUNDUP(Y391/H391,0)*0.01898),"")</f>
        <v>7.5920000000000001E-2</v>
      </c>
      <c r="AA391" s="65"/>
      <c r="AB391" s="66"/>
      <c r="AC391" s="455" t="s">
        <v>615</v>
      </c>
      <c r="AG391" s="75"/>
      <c r="AJ391" s="79"/>
      <c r="AK391" s="79">
        <v>0</v>
      </c>
      <c r="BB391" s="456" t="s">
        <v>1</v>
      </c>
      <c r="BM391" s="75">
        <f>IFERROR(X391*I391/H391,"0")</f>
        <v>41.45</v>
      </c>
      <c r="BN391" s="75">
        <f>IFERROR(Y391*I391/H391,"0")</f>
        <v>49.74</v>
      </c>
      <c r="BO391" s="75">
        <f>IFERROR(1/J391*(X391/H391),"0")</f>
        <v>5.2083333333333336E-2</v>
      </c>
      <c r="BP391" s="75">
        <f>IFERROR(1/J391*(Y391/H391),"0")</f>
        <v>6.25E-2</v>
      </c>
    </row>
    <row r="392" spans="1:68" ht="37.5" hidden="1" customHeight="1" x14ac:dyDescent="0.25">
      <c r="A392" s="60" t="s">
        <v>618</v>
      </c>
      <c r="B392" s="60" t="s">
        <v>619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104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615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40" t="s">
        <v>87</v>
      </c>
      <c r="X393" s="41">
        <f>IFERROR(X388/H388,"0")+IFERROR(X389/H389,"0")+IFERROR(X390/H390,"0")+IFERROR(X391/H391,"0")+IFERROR(X392/H392,"0")</f>
        <v>3.3333333333333335</v>
      </c>
      <c r="Y393" s="41">
        <f>IFERROR(Y388/H388,"0")+IFERROR(Y389/H389,"0")+IFERROR(Y390/H390,"0")+IFERROR(Y391/H391,"0")+IFERROR(Y392/H392,"0")</f>
        <v>4</v>
      </c>
      <c r="Z393" s="41">
        <f>IFERROR(IF(Z388="",0,Z388),"0")+IFERROR(IF(Z389="",0,Z389),"0")+IFERROR(IF(Z390="",0,Z390),"0")+IFERROR(IF(Z391="",0,Z391),"0")+IFERROR(IF(Z392="",0,Z392),"0")</f>
        <v>7.5920000000000001E-2</v>
      </c>
      <c r="AA393" s="64"/>
      <c r="AB393" s="64"/>
      <c r="AC393" s="64"/>
    </row>
    <row r="394" spans="1:68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40" t="s">
        <v>69</v>
      </c>
      <c r="X394" s="41">
        <f>IFERROR(SUM(X388:X392),"0")</f>
        <v>40</v>
      </c>
      <c r="Y394" s="41">
        <f>IFERROR(SUM(Y388:Y392),"0")</f>
        <v>48</v>
      </c>
      <c r="Z394" s="40"/>
      <c r="AA394" s="64"/>
      <c r="AB394" s="64"/>
      <c r="AC394" s="64"/>
    </row>
    <row r="395" spans="1:68" ht="14.25" hidden="1" customHeight="1" x14ac:dyDescent="0.25">
      <c r="A395" s="633" t="s">
        <v>146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620</v>
      </c>
      <c r="B396" s="60" t="s">
        <v>621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622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40" t="s">
        <v>87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40" t="s">
        <v>69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623</v>
      </c>
      <c r="B400" s="60" t="s">
        <v>624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99</v>
      </c>
      <c r="L400" s="35"/>
      <c r="M400" s="36" t="s">
        <v>106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69</v>
      </c>
      <c r="X400" s="56">
        <v>20</v>
      </c>
      <c r="Y400" s="53">
        <f>IFERROR(IF(X400="",0,CEILING((X400/$H400),1)*$H400),"")</f>
        <v>27</v>
      </c>
      <c r="Z400" s="39">
        <f>IFERROR(IF(Y400=0,"",ROUNDUP(Y400/H400,0)*0.01898),"")</f>
        <v>5.6940000000000004E-2</v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>IFERROR(X400*I400/H400,"0")</f>
        <v>21.153333333333332</v>
      </c>
      <c r="BN400" s="75">
        <f>IFERROR(Y400*I400/H400,"0")</f>
        <v>28.556999999999999</v>
      </c>
      <c r="BO400" s="75">
        <f>IFERROR(1/J400*(X400/H400),"0")</f>
        <v>3.4722222222222224E-2</v>
      </c>
      <c r="BP400" s="75">
        <f>IFERROR(1/J400*(Y400/H400),"0")</f>
        <v>4.6875E-2</v>
      </c>
    </row>
    <row r="401" spans="1:68" ht="37.5" hidden="1" customHeight="1" x14ac:dyDescent="0.25">
      <c r="A401" s="60" t="s">
        <v>626</v>
      </c>
      <c r="B401" s="60" t="s">
        <v>627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99</v>
      </c>
      <c r="L401" s="35"/>
      <c r="M401" s="36" t="s">
        <v>106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69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628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629</v>
      </c>
      <c r="B402" s="60" t="s">
        <v>630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67</v>
      </c>
      <c r="L402" s="35"/>
      <c r="M402" s="36" t="s">
        <v>106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625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631</v>
      </c>
      <c r="B403" s="60" t="s">
        <v>632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67</v>
      </c>
      <c r="L403" s="35"/>
      <c r="M403" s="36" t="s">
        <v>106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633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40" t="s">
        <v>87</v>
      </c>
      <c r="X404" s="41">
        <f>IFERROR(X400/H400,"0")+IFERROR(X401/H401,"0")+IFERROR(X402/H402,"0")+IFERROR(X403/H403,"0")</f>
        <v>2.2222222222222223</v>
      </c>
      <c r="Y404" s="41">
        <f>IFERROR(Y400/H400,"0")+IFERROR(Y401/H401,"0")+IFERROR(Y402/H402,"0")+IFERROR(Y403/H403,"0")</f>
        <v>3</v>
      </c>
      <c r="Z404" s="41">
        <f>IFERROR(IF(Z400="",0,Z400),"0")+IFERROR(IF(Z401="",0,Z401),"0")+IFERROR(IF(Z402="",0,Z402),"0")+IFERROR(IF(Z403="",0,Z403),"0")</f>
        <v>5.6940000000000004E-2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40" t="s">
        <v>69</v>
      </c>
      <c r="X405" s="41">
        <f>IFERROR(SUM(X400:X403),"0")</f>
        <v>20</v>
      </c>
      <c r="Y405" s="41">
        <f>IFERROR(SUM(Y400:Y403),"0")</f>
        <v>27</v>
      </c>
      <c r="Z405" s="40"/>
      <c r="AA405" s="64"/>
      <c r="AB405" s="64"/>
      <c r="AC405" s="64"/>
    </row>
    <row r="406" spans="1:68" ht="14.25" hidden="1" customHeight="1" x14ac:dyDescent="0.25">
      <c r="A406" s="633" t="s">
        <v>172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634</v>
      </c>
      <c r="B407" s="60" t="s">
        <v>635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99</v>
      </c>
      <c r="L407" s="35"/>
      <c r="M407" s="36" t="s">
        <v>106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636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40" t="s">
        <v>87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40" t="s">
        <v>69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146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customHeight="1" x14ac:dyDescent="0.25">
      <c r="A413" s="60" t="s">
        <v>639</v>
      </c>
      <c r="B413" s="60" t="s">
        <v>640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104</v>
      </c>
      <c r="L413" s="35"/>
      <c r="M413" s="36" t="s">
        <v>68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69</v>
      </c>
      <c r="X413" s="56">
        <v>10</v>
      </c>
      <c r="Y413" s="53">
        <f t="shared" ref="Y413:Y422" si="62">IFERROR(IF(X413="",0,CEILING((X413/$H413),1)*$H413),"")</f>
        <v>10.8</v>
      </c>
      <c r="Z413" s="39">
        <f>IFERROR(IF(Y413=0,"",ROUNDUP(Y413/H413,0)*0.00902),"")</f>
        <v>1.804E-2</v>
      </c>
      <c r="AA413" s="65"/>
      <c r="AB413" s="66"/>
      <c r="AC413" s="471" t="s">
        <v>641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10.388888888888889</v>
      </c>
      <c r="BN413" s="75">
        <f t="shared" ref="BN413:BN422" si="64">IFERROR(Y413*I413/H413,"0")</f>
        <v>11.22</v>
      </c>
      <c r="BO413" s="75">
        <f t="shared" ref="BO413:BO422" si="65">IFERROR(1/J413*(X413/H413),"0")</f>
        <v>1.4029180695847361E-2</v>
      </c>
      <c r="BP413" s="75">
        <f t="shared" ref="BP413:BP422" si="66">IFERROR(1/J413*(Y413/H413),"0")</f>
        <v>1.5151515151515152E-2</v>
      </c>
    </row>
    <row r="414" spans="1:68" ht="27" hidden="1" customHeight="1" x14ac:dyDescent="0.25">
      <c r="A414" s="60" t="s">
        <v>642</v>
      </c>
      <c r="B414" s="60" t="s">
        <v>643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104</v>
      </c>
      <c r="L414" s="35"/>
      <c r="M414" s="36" t="s">
        <v>68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69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644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642</v>
      </c>
      <c r="B415" s="60" t="s">
        <v>645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104</v>
      </c>
      <c r="L415" s="35"/>
      <c r="M415" s="36" t="s">
        <v>68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69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644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646</v>
      </c>
      <c r="B416" s="60" t="s">
        <v>647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104</v>
      </c>
      <c r="L416" s="35"/>
      <c r="M416" s="36" t="s">
        <v>68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69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648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149</v>
      </c>
      <c r="L417" s="35"/>
      <c r="M417" s="36" t="s">
        <v>68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69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641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651</v>
      </c>
      <c r="B418" s="60" t="s">
        <v>652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149</v>
      </c>
      <c r="L418" s="35"/>
      <c r="M418" s="36" t="s">
        <v>68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641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653</v>
      </c>
      <c r="B419" s="60" t="s">
        <v>654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149</v>
      </c>
      <c r="L419" s="35"/>
      <c r="M419" s="36" t="s">
        <v>68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69</v>
      </c>
      <c r="X419" s="56">
        <v>7</v>
      </c>
      <c r="Y419" s="53">
        <f t="shared" si="62"/>
        <v>8.4</v>
      </c>
      <c r="Z419" s="39">
        <f t="shared" si="67"/>
        <v>2.0080000000000001E-2</v>
      </c>
      <c r="AA419" s="65"/>
      <c r="AB419" s="66"/>
      <c r="AC419" s="483" t="s">
        <v>655</v>
      </c>
      <c r="AG419" s="75"/>
      <c r="AJ419" s="79"/>
      <c r="AK419" s="79">
        <v>0</v>
      </c>
      <c r="BB419" s="484" t="s">
        <v>1</v>
      </c>
      <c r="BM419" s="75">
        <f t="shared" si="63"/>
        <v>7.4333333333333327</v>
      </c>
      <c r="BN419" s="75">
        <f t="shared" si="64"/>
        <v>8.92</v>
      </c>
      <c r="BO419" s="75">
        <f t="shared" si="65"/>
        <v>1.4245014245014245E-2</v>
      </c>
      <c r="BP419" s="75">
        <f t="shared" si="66"/>
        <v>1.7094017094017096E-2</v>
      </c>
    </row>
    <row r="420" spans="1:68" ht="27" hidden="1" customHeight="1" x14ac:dyDescent="0.25">
      <c r="A420" s="60" t="s">
        <v>656</v>
      </c>
      <c r="B420" s="60" t="s">
        <v>657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149</v>
      </c>
      <c r="L420" s="35"/>
      <c r="M420" s="36" t="s">
        <v>68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658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659</v>
      </c>
      <c r="B421" s="60" t="s">
        <v>660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69</v>
      </c>
      <c r="X421" s="56">
        <v>35</v>
      </c>
      <c r="Y421" s="53">
        <f t="shared" si="62"/>
        <v>35.700000000000003</v>
      </c>
      <c r="Z421" s="39">
        <f t="shared" si="67"/>
        <v>8.5339999999999999E-2</v>
      </c>
      <c r="AA421" s="65"/>
      <c r="AB421" s="66"/>
      <c r="AC421" s="487" t="s">
        <v>661</v>
      </c>
      <c r="AG421" s="75"/>
      <c r="AJ421" s="79"/>
      <c r="AK421" s="79">
        <v>0</v>
      </c>
      <c r="BB421" s="488" t="s">
        <v>1</v>
      </c>
      <c r="BM421" s="75">
        <f t="shared" si="63"/>
        <v>37.166666666666664</v>
      </c>
      <c r="BN421" s="75">
        <f t="shared" si="64"/>
        <v>37.910000000000004</v>
      </c>
      <c r="BO421" s="75">
        <f t="shared" si="65"/>
        <v>7.1225071225071226E-2</v>
      </c>
      <c r="BP421" s="75">
        <f t="shared" si="66"/>
        <v>7.2649572649572655E-2</v>
      </c>
    </row>
    <row r="422" spans="1:68" ht="37.5" hidden="1" customHeight="1" x14ac:dyDescent="0.25">
      <c r="A422" s="60" t="s">
        <v>662</v>
      </c>
      <c r="B422" s="60" t="s">
        <v>663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658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40" t="s">
        <v>87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21.851851851851848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23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0.12346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40" t="s">
        <v>69</v>
      </c>
      <c r="X424" s="41">
        <f>IFERROR(SUM(X413:X422),"0")</f>
        <v>52</v>
      </c>
      <c r="Y424" s="41">
        <f>IFERROR(SUM(Y413:Y422),"0")</f>
        <v>54.900000000000006</v>
      </c>
      <c r="Z424" s="40"/>
      <c r="AA424" s="64"/>
      <c r="AB424" s="64"/>
      <c r="AC424" s="64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664</v>
      </c>
      <c r="B426" s="60" t="s">
        <v>665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104</v>
      </c>
      <c r="L426" s="35"/>
      <c r="M426" s="36" t="s">
        <v>106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666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667</v>
      </c>
      <c r="B427" s="60" t="s">
        <v>668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67</v>
      </c>
      <c r="L427" s="35"/>
      <c r="M427" s="36" t="s">
        <v>106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69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669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40" t="s">
        <v>87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40" t="s">
        <v>69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135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671</v>
      </c>
      <c r="B432" s="60" t="s">
        <v>672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67</v>
      </c>
      <c r="L432" s="35"/>
      <c r="M432" s="36" t="s">
        <v>68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69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673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674</v>
      </c>
      <c r="B433" s="60" t="s">
        <v>675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67</v>
      </c>
      <c r="L433" s="35"/>
      <c r="M433" s="36" t="s">
        <v>68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69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676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40" t="s">
        <v>87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40" t="s">
        <v>69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146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customHeight="1" x14ac:dyDescent="0.25">
      <c r="A437" s="60" t="s">
        <v>677</v>
      </c>
      <c r="B437" s="60" t="s">
        <v>678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104</v>
      </c>
      <c r="L437" s="35"/>
      <c r="M437" s="36" t="s">
        <v>100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69</v>
      </c>
      <c r="X437" s="56">
        <v>20</v>
      </c>
      <c r="Y437" s="53">
        <f>IFERROR(IF(X437="",0,CEILING((X437/$H437),1)*$H437),"")</f>
        <v>21.6</v>
      </c>
      <c r="Z437" s="39">
        <f>IFERROR(IF(Y437=0,"",ROUNDUP(Y437/H437,0)*0.00902),"")</f>
        <v>3.6080000000000001E-2</v>
      </c>
      <c r="AA437" s="65"/>
      <c r="AB437" s="66"/>
      <c r="AC437" s="499" t="s">
        <v>679</v>
      </c>
      <c r="AG437" s="75"/>
      <c r="AJ437" s="79"/>
      <c r="AK437" s="79">
        <v>0</v>
      </c>
      <c r="BB437" s="500" t="s">
        <v>1</v>
      </c>
      <c r="BM437" s="75">
        <f>IFERROR(X437*I437/H437,"0")</f>
        <v>20.777777777777779</v>
      </c>
      <c r="BN437" s="75">
        <f>IFERROR(Y437*I437/H437,"0")</f>
        <v>22.44</v>
      </c>
      <c r="BO437" s="75">
        <f>IFERROR(1/J437*(X437/H437),"0")</f>
        <v>2.8058361391694722E-2</v>
      </c>
      <c r="BP437" s="75">
        <f>IFERROR(1/J437*(Y437/H437),"0")</f>
        <v>3.0303030303030304E-2</v>
      </c>
    </row>
    <row r="438" spans="1:68" ht="27" hidden="1" customHeight="1" x14ac:dyDescent="0.25">
      <c r="A438" s="60" t="s">
        <v>680</v>
      </c>
      <c r="B438" s="60" t="s">
        <v>681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149</v>
      </c>
      <c r="L438" s="35"/>
      <c r="M438" s="36" t="s">
        <v>68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69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682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683</v>
      </c>
      <c r="B439" s="60" t="s">
        <v>684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149</v>
      </c>
      <c r="L439" s="35"/>
      <c r="M439" s="36" t="s">
        <v>68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69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685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686</v>
      </c>
      <c r="B440" s="60" t="s">
        <v>687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149</v>
      </c>
      <c r="L440" s="35"/>
      <c r="M440" s="36" t="s">
        <v>68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69</v>
      </c>
      <c r="X440" s="56">
        <v>7</v>
      </c>
      <c r="Y440" s="53">
        <f>IFERROR(IF(X440="",0,CEILING((X440/$H440),1)*$H440),"")</f>
        <v>8.4</v>
      </c>
      <c r="Z440" s="39">
        <f>IFERROR(IF(Y440=0,"",ROUNDUP(Y440/H440,0)*0.00502),"")</f>
        <v>2.0080000000000001E-2</v>
      </c>
      <c r="AA440" s="65"/>
      <c r="AB440" s="66"/>
      <c r="AC440" s="505" t="s">
        <v>685</v>
      </c>
      <c r="AG440" s="75"/>
      <c r="AJ440" s="79"/>
      <c r="AK440" s="79">
        <v>0</v>
      </c>
      <c r="BB440" s="506" t="s">
        <v>1</v>
      </c>
      <c r="BM440" s="75">
        <f>IFERROR(X440*I440/H440,"0")</f>
        <v>7.4333333333333327</v>
      </c>
      <c r="BN440" s="75">
        <f>IFERROR(Y440*I440/H440,"0")</f>
        <v>8.92</v>
      </c>
      <c r="BO440" s="75">
        <f>IFERROR(1/J440*(X440/H440),"0")</f>
        <v>1.4245014245014245E-2</v>
      </c>
      <c r="BP440" s="75">
        <f>IFERROR(1/J440*(Y440/H440),"0")</f>
        <v>1.7094017094017096E-2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40" t="s">
        <v>87</v>
      </c>
      <c r="X441" s="41">
        <f>IFERROR(X437/H437,"0")+IFERROR(X438/H438,"0")+IFERROR(X439/H439,"0")+IFERROR(X440/H440,"0")</f>
        <v>7.0370370370370363</v>
      </c>
      <c r="Y441" s="41">
        <f>IFERROR(Y437/H437,"0")+IFERROR(Y438/H438,"0")+IFERROR(Y439/H439,"0")+IFERROR(Y440/H440,"0")</f>
        <v>8</v>
      </c>
      <c r="Z441" s="41">
        <f>IFERROR(IF(Z437="",0,Z437),"0")+IFERROR(IF(Z438="",0,Z438),"0")+IFERROR(IF(Z439="",0,Z439),"0")+IFERROR(IF(Z440="",0,Z440),"0")</f>
        <v>5.6160000000000002E-2</v>
      </c>
      <c r="AA441" s="64"/>
      <c r="AB441" s="64"/>
      <c r="AC441" s="64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40" t="s">
        <v>69</v>
      </c>
      <c r="X442" s="41">
        <f>IFERROR(SUM(X437:X440),"0")</f>
        <v>27</v>
      </c>
      <c r="Y442" s="41">
        <f>IFERROR(SUM(Y437:Y440),"0")</f>
        <v>30</v>
      </c>
      <c r="Z442" s="40"/>
      <c r="AA442" s="64"/>
      <c r="AB442" s="64"/>
      <c r="AC442" s="64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146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customHeight="1" x14ac:dyDescent="0.25">
      <c r="A445" s="60" t="s">
        <v>689</v>
      </c>
      <c r="B445" s="60" t="s">
        <v>690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149</v>
      </c>
      <c r="L445" s="35"/>
      <c r="M445" s="36" t="s">
        <v>68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69</v>
      </c>
      <c r="X445" s="56">
        <v>4</v>
      </c>
      <c r="Y445" s="53">
        <f>IFERROR(IF(X445="",0,CEILING((X445/$H445),1)*$H445),"")</f>
        <v>4.8</v>
      </c>
      <c r="Z445" s="39">
        <f>IFERROR(IF(Y445=0,"",ROUNDUP(Y445/H445,0)*0.00502),"")</f>
        <v>2.0080000000000001E-2</v>
      </c>
      <c r="AA445" s="65"/>
      <c r="AB445" s="66"/>
      <c r="AC445" s="507" t="s">
        <v>691</v>
      </c>
      <c r="AG445" s="75"/>
      <c r="AJ445" s="79"/>
      <c r="AK445" s="79">
        <v>0</v>
      </c>
      <c r="BB445" s="508" t="s">
        <v>1</v>
      </c>
      <c r="BM445" s="75">
        <f>IFERROR(X445*I445/H445,"0")</f>
        <v>4.5733333333333341</v>
      </c>
      <c r="BN445" s="75">
        <f>IFERROR(Y445*I445/H445,"0")</f>
        <v>5.4880000000000004</v>
      </c>
      <c r="BO445" s="75">
        <f>IFERROR(1/J445*(X445/H445),"0")</f>
        <v>1.4245014245014247E-2</v>
      </c>
      <c r="BP445" s="75">
        <f>IFERROR(1/J445*(Y445/H445),"0")</f>
        <v>1.7094017094017096E-2</v>
      </c>
    </row>
    <row r="446" spans="1:68" ht="27" customHeight="1" x14ac:dyDescent="0.25">
      <c r="A446" s="60" t="s">
        <v>692</v>
      </c>
      <c r="B446" s="60" t="s">
        <v>693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67</v>
      </c>
      <c r="L446" s="35"/>
      <c r="M446" s="36" t="s">
        <v>68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69</v>
      </c>
      <c r="X446" s="56">
        <v>20</v>
      </c>
      <c r="Y446" s="53">
        <f>IFERROR(IF(X446="",0,CEILING((X446/$H446),1)*$H446),"")</f>
        <v>20.399999999999999</v>
      </c>
      <c r="Z446" s="39">
        <f>IFERROR(IF(Y446=0,"",ROUNDUP(Y446/H446,0)*0.00651),"")</f>
        <v>0.11067</v>
      </c>
      <c r="AA446" s="65"/>
      <c r="AB446" s="66"/>
      <c r="AC446" s="509" t="s">
        <v>694</v>
      </c>
      <c r="AG446" s="75"/>
      <c r="AJ446" s="79"/>
      <c r="AK446" s="79">
        <v>0</v>
      </c>
      <c r="BB446" s="510" t="s">
        <v>1</v>
      </c>
      <c r="BM446" s="75">
        <f>IFERROR(X446*I446/H446,"0")</f>
        <v>35</v>
      </c>
      <c r="BN446" s="75">
        <f>IFERROR(Y446*I446/H446,"0")</f>
        <v>35.699999999999996</v>
      </c>
      <c r="BO446" s="75">
        <f>IFERROR(1/J446*(X446/H446),"0")</f>
        <v>9.1575091575091583E-2</v>
      </c>
      <c r="BP446" s="75">
        <f>IFERROR(1/J446*(Y446/H446),"0")</f>
        <v>9.3406593406593408E-2</v>
      </c>
    </row>
    <row r="447" spans="1:68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40" t="s">
        <v>87</v>
      </c>
      <c r="X447" s="41">
        <f>IFERROR(X445/H445,"0")+IFERROR(X446/H446,"0")</f>
        <v>20</v>
      </c>
      <c r="Y447" s="41">
        <f>IFERROR(Y445/H445,"0")+IFERROR(Y446/H446,"0")</f>
        <v>21</v>
      </c>
      <c r="Z447" s="41">
        <f>IFERROR(IF(Z445="",0,Z445),"0")+IFERROR(IF(Z446="",0,Z446),"0")</f>
        <v>0.13075000000000001</v>
      </c>
      <c r="AA447" s="64"/>
      <c r="AB447" s="64"/>
      <c r="AC447" s="64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40" t="s">
        <v>69</v>
      </c>
      <c r="X448" s="41">
        <f>IFERROR(SUM(X445:X446),"0")</f>
        <v>24</v>
      </c>
      <c r="Y448" s="41">
        <f>IFERROR(SUM(Y445:Y446),"0")</f>
        <v>25.2</v>
      </c>
      <c r="Z448" s="40"/>
      <c r="AA448" s="64"/>
      <c r="AB448" s="64"/>
      <c r="AC448" s="64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146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696</v>
      </c>
      <c r="B451" s="60" t="s">
        <v>697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67</v>
      </c>
      <c r="L451" s="35"/>
      <c r="M451" s="36" t="s">
        <v>68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698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40" t="s">
        <v>87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40" t="s">
        <v>69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172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699</v>
      </c>
      <c r="B455" s="60" t="s">
        <v>700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701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customHeight="1" x14ac:dyDescent="0.25">
      <c r="A461" s="60" t="s">
        <v>703</v>
      </c>
      <c r="B461" s="60" t="s">
        <v>704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99</v>
      </c>
      <c r="L461" s="35"/>
      <c r="M461" s="36" t="s">
        <v>100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69</v>
      </c>
      <c r="X461" s="56">
        <v>100</v>
      </c>
      <c r="Y461" s="53">
        <f t="shared" ref="Y461:Y476" si="68">IFERROR(IF(X461="",0,CEILING((X461/$H461),1)*$H461),"")</f>
        <v>100.32000000000001</v>
      </c>
      <c r="Z461" s="39">
        <f t="shared" ref="Z461:Z466" si="69">IFERROR(IF(Y461=0,"",ROUNDUP(Y461/H461,0)*0.01196),"")</f>
        <v>0.22724</v>
      </c>
      <c r="AA461" s="65"/>
      <c r="AB461" s="66"/>
      <c r="AC461" s="515" t="s">
        <v>705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106.81818181818181</v>
      </c>
      <c r="BN461" s="75">
        <f t="shared" ref="BN461:BN476" si="71">IFERROR(Y461*I461/H461,"0")</f>
        <v>107.16</v>
      </c>
      <c r="BO461" s="75">
        <f t="shared" ref="BO461:BO476" si="72">IFERROR(1/J461*(X461/H461),"0")</f>
        <v>0.18210955710955709</v>
      </c>
      <c r="BP461" s="75">
        <f t="shared" ref="BP461:BP476" si="73">IFERROR(1/J461*(Y461/H461),"0")</f>
        <v>0.18269230769230771</v>
      </c>
    </row>
    <row r="462" spans="1:68" ht="27" hidden="1" customHeight="1" x14ac:dyDescent="0.25">
      <c r="A462" s="60" t="s">
        <v>706</v>
      </c>
      <c r="B462" s="60" t="s">
        <v>707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99</v>
      </c>
      <c r="L462" s="35"/>
      <c r="M462" s="36" t="s">
        <v>100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69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708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709</v>
      </c>
      <c r="B463" s="60" t="s">
        <v>710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99</v>
      </c>
      <c r="L463" s="35"/>
      <c r="M463" s="36" t="s">
        <v>106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69</v>
      </c>
      <c r="X463" s="56">
        <v>120</v>
      </c>
      <c r="Y463" s="53">
        <f t="shared" si="68"/>
        <v>121.44000000000001</v>
      </c>
      <c r="Z463" s="39">
        <f t="shared" si="69"/>
        <v>0.27507999999999999</v>
      </c>
      <c r="AA463" s="65"/>
      <c r="AB463" s="66"/>
      <c r="AC463" s="519" t="s">
        <v>711</v>
      </c>
      <c r="AG463" s="75"/>
      <c r="AJ463" s="79"/>
      <c r="AK463" s="79">
        <v>0</v>
      </c>
      <c r="BB463" s="520" t="s">
        <v>1</v>
      </c>
      <c r="BM463" s="75">
        <f t="shared" si="70"/>
        <v>128.18181818181816</v>
      </c>
      <c r="BN463" s="75">
        <f t="shared" si="71"/>
        <v>129.72</v>
      </c>
      <c r="BO463" s="75">
        <f t="shared" si="72"/>
        <v>0.21853146853146854</v>
      </c>
      <c r="BP463" s="75">
        <f t="shared" si="73"/>
        <v>0.22115384615384617</v>
      </c>
    </row>
    <row r="464" spans="1:68" ht="16.5" hidden="1" customHeight="1" x14ac:dyDescent="0.25">
      <c r="A464" s="60" t="s">
        <v>712</v>
      </c>
      <c r="B464" s="60" t="s">
        <v>713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99</v>
      </c>
      <c r="L464" s="35"/>
      <c r="M464" s="36" t="s">
        <v>100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69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714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715</v>
      </c>
      <c r="B465" s="60" t="s">
        <v>716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69</v>
      </c>
      <c r="X465" s="56">
        <v>140</v>
      </c>
      <c r="Y465" s="53">
        <f t="shared" si="68"/>
        <v>142.56</v>
      </c>
      <c r="Z465" s="39">
        <f t="shared" si="69"/>
        <v>0.32291999999999998</v>
      </c>
      <c r="AA465" s="65"/>
      <c r="AB465" s="66"/>
      <c r="AC465" s="523" t="s">
        <v>717</v>
      </c>
      <c r="AG465" s="75"/>
      <c r="AJ465" s="79"/>
      <c r="AK465" s="79">
        <v>0</v>
      </c>
      <c r="BB465" s="524" t="s">
        <v>1</v>
      </c>
      <c r="BM465" s="75">
        <f t="shared" si="70"/>
        <v>149.54545454545453</v>
      </c>
      <c r="BN465" s="75">
        <f t="shared" si="71"/>
        <v>152.27999999999997</v>
      </c>
      <c r="BO465" s="75">
        <f t="shared" si="72"/>
        <v>0.25495337995337997</v>
      </c>
      <c r="BP465" s="75">
        <f t="shared" si="73"/>
        <v>0.25961538461538464</v>
      </c>
    </row>
    <row r="466" spans="1:68" ht="16.5" hidden="1" customHeight="1" x14ac:dyDescent="0.25">
      <c r="A466" s="60" t="s">
        <v>718</v>
      </c>
      <c r="B466" s="60" t="s">
        <v>719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106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720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721</v>
      </c>
      <c r="B467" s="60" t="s">
        <v>722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67</v>
      </c>
      <c r="L467" s="35"/>
      <c r="M467" s="36" t="s">
        <v>106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705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723</v>
      </c>
      <c r="B468" s="60" t="s">
        <v>724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104</v>
      </c>
      <c r="L468" s="35"/>
      <c r="M468" s="36" t="s">
        <v>100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69</v>
      </c>
      <c r="X468" s="56">
        <v>108</v>
      </c>
      <c r="Y468" s="53">
        <f t="shared" si="68"/>
        <v>108</v>
      </c>
      <c r="Z468" s="39">
        <f>IFERROR(IF(Y468=0,"",ROUNDUP(Y468/H468,0)*0.00902),"")</f>
        <v>0.27060000000000001</v>
      </c>
      <c r="AA468" s="65"/>
      <c r="AB468" s="66"/>
      <c r="AC468" s="529" t="s">
        <v>705</v>
      </c>
      <c r="AG468" s="75"/>
      <c r="AJ468" s="79"/>
      <c r="AK468" s="79">
        <v>0</v>
      </c>
      <c r="BB468" s="530" t="s">
        <v>1</v>
      </c>
      <c r="BM468" s="75">
        <f t="shared" si="70"/>
        <v>114.3</v>
      </c>
      <c r="BN468" s="75">
        <f t="shared" si="71"/>
        <v>114.3</v>
      </c>
      <c r="BO468" s="75">
        <f t="shared" si="72"/>
        <v>0.22727272727272729</v>
      </c>
      <c r="BP468" s="75">
        <f t="shared" si="73"/>
        <v>0.22727272727272729</v>
      </c>
    </row>
    <row r="469" spans="1:68" ht="27" hidden="1" customHeight="1" x14ac:dyDescent="0.25">
      <c r="A469" s="60" t="s">
        <v>723</v>
      </c>
      <c r="B469" s="60" t="s">
        <v>725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104</v>
      </c>
      <c r="L469" s="35"/>
      <c r="M469" s="36" t="s">
        <v>100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705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726</v>
      </c>
      <c r="B470" s="60" t="s">
        <v>727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104</v>
      </c>
      <c r="L470" s="35"/>
      <c r="M470" s="36" t="s">
        <v>100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708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728</v>
      </c>
      <c r="B471" s="60" t="s">
        <v>729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104</v>
      </c>
      <c r="L471" s="35"/>
      <c r="M471" s="36" t="s">
        <v>100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711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730</v>
      </c>
      <c r="B472" s="60" t="s">
        <v>731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714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732</v>
      </c>
      <c r="B473" s="60" t="s">
        <v>733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67</v>
      </c>
      <c r="L473" s="35"/>
      <c r="M473" s="36" t="s">
        <v>100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717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734</v>
      </c>
      <c r="B474" s="60" t="s">
        <v>735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104</v>
      </c>
      <c r="L474" s="35"/>
      <c r="M474" s="36" t="s">
        <v>100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69</v>
      </c>
      <c r="X474" s="56">
        <v>192</v>
      </c>
      <c r="Y474" s="53">
        <f t="shared" si="68"/>
        <v>194.4</v>
      </c>
      <c r="Z474" s="39">
        <f>IFERROR(IF(Y474=0,"",ROUNDUP(Y474/H474,0)*0.00902),"")</f>
        <v>0.48708000000000001</v>
      </c>
      <c r="AA474" s="65"/>
      <c r="AB474" s="66"/>
      <c r="AC474" s="541" t="s">
        <v>717</v>
      </c>
      <c r="AG474" s="75"/>
      <c r="AJ474" s="79"/>
      <c r="AK474" s="79">
        <v>0</v>
      </c>
      <c r="BB474" s="542" t="s">
        <v>1</v>
      </c>
      <c r="BM474" s="75">
        <f t="shared" si="70"/>
        <v>203.2</v>
      </c>
      <c r="BN474" s="75">
        <f t="shared" si="71"/>
        <v>205.73999999999998</v>
      </c>
      <c r="BO474" s="75">
        <f t="shared" si="72"/>
        <v>0.40404040404040403</v>
      </c>
      <c r="BP474" s="75">
        <f t="shared" si="73"/>
        <v>0.40909090909090912</v>
      </c>
    </row>
    <row r="475" spans="1:68" ht="27" hidden="1" customHeight="1" x14ac:dyDescent="0.25">
      <c r="A475" s="60" t="s">
        <v>734</v>
      </c>
      <c r="B475" s="60" t="s">
        <v>736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104</v>
      </c>
      <c r="L475" s="35"/>
      <c r="M475" s="36" t="s">
        <v>100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717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737</v>
      </c>
      <c r="B476" s="60" t="s">
        <v>738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720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40" t="s">
        <v>87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151.5151515151515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153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1.5829199999999999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40" t="s">
        <v>69</v>
      </c>
      <c r="X478" s="41">
        <f>IFERROR(SUM(X461:X476),"0")</f>
        <v>660</v>
      </c>
      <c r="Y478" s="41">
        <f>IFERROR(SUM(Y461:Y476),"0")</f>
        <v>666.72</v>
      </c>
      <c r="Z478" s="40"/>
      <c r="AA478" s="64"/>
      <c r="AB478" s="64"/>
      <c r="AC478" s="64"/>
    </row>
    <row r="479" spans="1:68" ht="14.25" hidden="1" customHeight="1" x14ac:dyDescent="0.25">
      <c r="A479" s="633" t="s">
        <v>135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739</v>
      </c>
      <c r="B480" s="60" t="s">
        <v>740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99</v>
      </c>
      <c r="L480" s="35"/>
      <c r="M480" s="36" t="s">
        <v>106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69</v>
      </c>
      <c r="X480" s="56">
        <v>120</v>
      </c>
      <c r="Y480" s="53">
        <f>IFERROR(IF(X480="",0,CEILING((X480/$H480),1)*$H480),"")</f>
        <v>121.44000000000001</v>
      </c>
      <c r="Z480" s="39">
        <f>IFERROR(IF(Y480=0,"",ROUNDUP(Y480/H480,0)*0.01196),"")</f>
        <v>0.27507999999999999</v>
      </c>
      <c r="AA480" s="65"/>
      <c r="AB480" s="66"/>
      <c r="AC480" s="547" t="s">
        <v>741</v>
      </c>
      <c r="AG480" s="75"/>
      <c r="AJ480" s="79"/>
      <c r="AK480" s="79">
        <v>0</v>
      </c>
      <c r="BB480" s="548" t="s">
        <v>1</v>
      </c>
      <c r="BM480" s="75">
        <f>IFERROR(X480*I480/H480,"0")</f>
        <v>128.18181818181816</v>
      </c>
      <c r="BN480" s="75">
        <f>IFERROR(Y480*I480/H480,"0")</f>
        <v>129.72</v>
      </c>
      <c r="BO480" s="75">
        <f>IFERROR(1/J480*(X480/H480),"0")</f>
        <v>0.21853146853146854</v>
      </c>
      <c r="BP480" s="75">
        <f>IFERROR(1/J480*(Y480/H480),"0")</f>
        <v>0.22115384615384617</v>
      </c>
    </row>
    <row r="481" spans="1:68" ht="16.5" hidden="1" customHeight="1" x14ac:dyDescent="0.25">
      <c r="A481" s="60" t="s">
        <v>742</v>
      </c>
      <c r="B481" s="60" t="s">
        <v>743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67</v>
      </c>
      <c r="L481" s="35"/>
      <c r="M481" s="36" t="s">
        <v>106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741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744</v>
      </c>
      <c r="B482" s="60" t="s">
        <v>745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104</v>
      </c>
      <c r="L482" s="35"/>
      <c r="M482" s="36" t="s">
        <v>100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40" t="s">
        <v>87</v>
      </c>
      <c r="X483" s="41">
        <f>IFERROR(X480/H480,"0")+IFERROR(X481/H481,"0")+IFERROR(X482/H482,"0")</f>
        <v>22.727272727272727</v>
      </c>
      <c r="Y483" s="41">
        <f>IFERROR(Y480/H480,"0")+IFERROR(Y481/H481,"0")+IFERROR(Y482/H482,"0")</f>
        <v>23</v>
      </c>
      <c r="Z483" s="41">
        <f>IFERROR(IF(Z480="",0,Z480),"0")+IFERROR(IF(Z481="",0,Z481),"0")+IFERROR(IF(Z482="",0,Z482),"0")</f>
        <v>0.27507999999999999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40" t="s">
        <v>69</v>
      </c>
      <c r="X484" s="41">
        <f>IFERROR(SUM(X480:X482),"0")</f>
        <v>120</v>
      </c>
      <c r="Y484" s="41">
        <f>IFERROR(SUM(Y480:Y482),"0")</f>
        <v>121.44000000000001</v>
      </c>
      <c r="Z484" s="40"/>
      <c r="AA484" s="64"/>
      <c r="AB484" s="64"/>
      <c r="AC484" s="64"/>
    </row>
    <row r="485" spans="1:68" ht="14.25" hidden="1" customHeight="1" x14ac:dyDescent="0.25">
      <c r="A485" s="633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746</v>
      </c>
      <c r="B486" s="60" t="s">
        <v>747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99</v>
      </c>
      <c r="L486" s="35"/>
      <c r="M486" s="36" t="s">
        <v>100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69</v>
      </c>
      <c r="X486" s="56">
        <v>30</v>
      </c>
      <c r="Y486" s="53">
        <f t="shared" ref="Y486:Y494" si="74">IFERROR(IF(X486="",0,CEILING((X486/$H486),1)*$H486),"")</f>
        <v>31.68</v>
      </c>
      <c r="Z486" s="39">
        <f>IFERROR(IF(Y486=0,"",ROUNDUP(Y486/H486,0)*0.01196),"")</f>
        <v>7.1760000000000004E-2</v>
      </c>
      <c r="AA486" s="65"/>
      <c r="AB486" s="66"/>
      <c r="AC486" s="553" t="s">
        <v>748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32.04545454545454</v>
      </c>
      <c r="BN486" s="75">
        <f t="shared" ref="BN486:BN494" si="76">IFERROR(Y486*I486/H486,"0")</f>
        <v>33.839999999999996</v>
      </c>
      <c r="BO486" s="75">
        <f t="shared" ref="BO486:BO494" si="77">IFERROR(1/J486*(X486/H486),"0")</f>
        <v>5.4632867132867136E-2</v>
      </c>
      <c r="BP486" s="75">
        <f t="shared" ref="BP486:BP494" si="78">IFERROR(1/J486*(Y486/H486),"0")</f>
        <v>5.7692307692307696E-2</v>
      </c>
    </row>
    <row r="487" spans="1:68" ht="27" customHeight="1" x14ac:dyDescent="0.25">
      <c r="A487" s="60" t="s">
        <v>749</v>
      </c>
      <c r="B487" s="60" t="s">
        <v>750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99</v>
      </c>
      <c r="L487" s="35"/>
      <c r="M487" s="36" t="s">
        <v>68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69</v>
      </c>
      <c r="X487" s="56">
        <v>50</v>
      </c>
      <c r="Y487" s="53">
        <f t="shared" si="74"/>
        <v>52.800000000000004</v>
      </c>
      <c r="Z487" s="39">
        <f>IFERROR(IF(Y487=0,"",ROUNDUP(Y487/H487,0)*0.01196),"")</f>
        <v>0.1196</v>
      </c>
      <c r="AA487" s="65"/>
      <c r="AB487" s="66"/>
      <c r="AC487" s="555" t="s">
        <v>751</v>
      </c>
      <c r="AG487" s="75"/>
      <c r="AJ487" s="79"/>
      <c r="AK487" s="79">
        <v>0</v>
      </c>
      <c r="BB487" s="556" t="s">
        <v>1</v>
      </c>
      <c r="BM487" s="75">
        <f t="shared" si="75"/>
        <v>53.409090909090907</v>
      </c>
      <c r="BN487" s="75">
        <f t="shared" si="76"/>
        <v>56.400000000000006</v>
      </c>
      <c r="BO487" s="75">
        <f t="shared" si="77"/>
        <v>9.1054778554778545E-2</v>
      </c>
      <c r="BP487" s="75">
        <f t="shared" si="78"/>
        <v>9.6153846153846159E-2</v>
      </c>
    </row>
    <row r="488" spans="1:68" ht="27" customHeight="1" x14ac:dyDescent="0.25">
      <c r="A488" s="60" t="s">
        <v>752</v>
      </c>
      <c r="B488" s="60" t="s">
        <v>753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99</v>
      </c>
      <c r="L488" s="35"/>
      <c r="M488" s="36" t="s">
        <v>68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69</v>
      </c>
      <c r="X488" s="56">
        <v>150</v>
      </c>
      <c r="Y488" s="53">
        <f t="shared" si="74"/>
        <v>153.12</v>
      </c>
      <c r="Z488" s="39">
        <f>IFERROR(IF(Y488=0,"",ROUNDUP(Y488/H488,0)*0.01196),"")</f>
        <v>0.34683999999999998</v>
      </c>
      <c r="AA488" s="65"/>
      <c r="AB488" s="66"/>
      <c r="AC488" s="557" t="s">
        <v>754</v>
      </c>
      <c r="AG488" s="75"/>
      <c r="AJ488" s="79"/>
      <c r="AK488" s="79">
        <v>0</v>
      </c>
      <c r="BB488" s="558" t="s">
        <v>1</v>
      </c>
      <c r="BM488" s="75">
        <f t="shared" si="75"/>
        <v>160.22727272727272</v>
      </c>
      <c r="BN488" s="75">
        <f t="shared" si="76"/>
        <v>163.56</v>
      </c>
      <c r="BO488" s="75">
        <f t="shared" si="77"/>
        <v>0.27316433566433568</v>
      </c>
      <c r="BP488" s="75">
        <f t="shared" si="78"/>
        <v>0.27884615384615385</v>
      </c>
    </row>
    <row r="489" spans="1:68" ht="27" hidden="1" customHeight="1" x14ac:dyDescent="0.25">
      <c r="A489" s="60" t="s">
        <v>755</v>
      </c>
      <c r="B489" s="60" t="s">
        <v>756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67</v>
      </c>
      <c r="L489" s="35"/>
      <c r="M489" s="36" t="s">
        <v>100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69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748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757</v>
      </c>
      <c r="B490" s="60" t="s">
        <v>758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104</v>
      </c>
      <c r="L490" s="35"/>
      <c r="M490" s="36" t="s">
        <v>100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69</v>
      </c>
      <c r="X490" s="56">
        <v>48</v>
      </c>
      <c r="Y490" s="53">
        <f t="shared" si="74"/>
        <v>48</v>
      </c>
      <c r="Z490" s="39">
        <f>IFERROR(IF(Y490=0,"",ROUNDUP(Y490/H490,0)*0.00902),"")</f>
        <v>9.0200000000000002E-2</v>
      </c>
      <c r="AA490" s="65"/>
      <c r="AB490" s="66"/>
      <c r="AC490" s="561" t="s">
        <v>748</v>
      </c>
      <c r="AG490" s="75"/>
      <c r="AJ490" s="79"/>
      <c r="AK490" s="79">
        <v>0</v>
      </c>
      <c r="BB490" s="562" t="s">
        <v>1</v>
      </c>
      <c r="BM490" s="75">
        <f t="shared" si="75"/>
        <v>69.3</v>
      </c>
      <c r="BN490" s="75">
        <f t="shared" si="76"/>
        <v>69.3</v>
      </c>
      <c r="BO490" s="75">
        <f t="shared" si="77"/>
        <v>7.575757575757576E-2</v>
      </c>
      <c r="BP490" s="75">
        <f t="shared" si="78"/>
        <v>7.575757575757576E-2</v>
      </c>
    </row>
    <row r="491" spans="1:68" ht="27" hidden="1" customHeight="1" x14ac:dyDescent="0.25">
      <c r="A491" s="60" t="s">
        <v>757</v>
      </c>
      <c r="B491" s="60" t="s">
        <v>759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104</v>
      </c>
      <c r="L491" s="35"/>
      <c r="M491" s="36" t="s">
        <v>100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748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760</v>
      </c>
      <c r="B492" s="60" t="s">
        <v>761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104</v>
      </c>
      <c r="L492" s="35"/>
      <c r="M492" s="36" t="s">
        <v>68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69</v>
      </c>
      <c r="X492" s="56">
        <v>12</v>
      </c>
      <c r="Y492" s="53">
        <f t="shared" si="74"/>
        <v>14.399999999999999</v>
      </c>
      <c r="Z492" s="39">
        <f>IFERROR(IF(Y492=0,"",ROUNDUP(Y492/H492,0)*0.00902),"")</f>
        <v>2.7060000000000001E-2</v>
      </c>
      <c r="AA492" s="65"/>
      <c r="AB492" s="66"/>
      <c r="AC492" s="565" t="s">
        <v>751</v>
      </c>
      <c r="AG492" s="75"/>
      <c r="AJ492" s="79"/>
      <c r="AK492" s="79">
        <v>0</v>
      </c>
      <c r="BB492" s="566" t="s">
        <v>1</v>
      </c>
      <c r="BM492" s="75">
        <f t="shared" si="75"/>
        <v>16.725000000000001</v>
      </c>
      <c r="BN492" s="75">
        <f t="shared" si="76"/>
        <v>20.07</v>
      </c>
      <c r="BO492" s="75">
        <f t="shared" si="77"/>
        <v>1.893939393939394E-2</v>
      </c>
      <c r="BP492" s="75">
        <f t="shared" si="78"/>
        <v>2.2727272727272728E-2</v>
      </c>
    </row>
    <row r="493" spans="1:68" ht="27" customHeight="1" x14ac:dyDescent="0.25">
      <c r="A493" s="60" t="s">
        <v>762</v>
      </c>
      <c r="B493" s="60" t="s">
        <v>763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104</v>
      </c>
      <c r="L493" s="35"/>
      <c r="M493" s="36" t="s">
        <v>68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69</v>
      </c>
      <c r="X493" s="56">
        <v>84</v>
      </c>
      <c r="Y493" s="53">
        <f t="shared" si="74"/>
        <v>86.399999999999991</v>
      </c>
      <c r="Z493" s="39">
        <f>IFERROR(IF(Y493=0,"",ROUNDUP(Y493/H493,0)*0.00902),"")</f>
        <v>0.16236</v>
      </c>
      <c r="AA493" s="65"/>
      <c r="AB493" s="66"/>
      <c r="AC493" s="567" t="s">
        <v>754</v>
      </c>
      <c r="AG493" s="75"/>
      <c r="AJ493" s="79"/>
      <c r="AK493" s="79">
        <v>0</v>
      </c>
      <c r="BB493" s="568" t="s">
        <v>1</v>
      </c>
      <c r="BM493" s="75">
        <f t="shared" si="75"/>
        <v>117.07500000000002</v>
      </c>
      <c r="BN493" s="75">
        <f t="shared" si="76"/>
        <v>120.42</v>
      </c>
      <c r="BO493" s="75">
        <f t="shared" si="77"/>
        <v>0.13257575757575757</v>
      </c>
      <c r="BP493" s="75">
        <f t="shared" si="78"/>
        <v>0.13636363636363635</v>
      </c>
    </row>
    <row r="494" spans="1:68" ht="27" hidden="1" customHeight="1" x14ac:dyDescent="0.25">
      <c r="A494" s="60" t="s">
        <v>762</v>
      </c>
      <c r="B494" s="60" t="s">
        <v>764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104</v>
      </c>
      <c r="L494" s="35"/>
      <c r="M494" s="36" t="s">
        <v>68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754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40" t="s">
        <v>87</v>
      </c>
      <c r="X495" s="41">
        <f>IFERROR(X486/H486,"0")+IFERROR(X487/H487,"0")+IFERROR(X488/H488,"0")+IFERROR(X489/H489,"0")+IFERROR(X490/H490,"0")+IFERROR(X491/H491,"0")+IFERROR(X492/H492,"0")+IFERROR(X493/H493,"0")+IFERROR(X494/H494,"0")</f>
        <v>73.560606060606062</v>
      </c>
      <c r="Y495" s="41">
        <f>IFERROR(Y486/H486,"0")+IFERROR(Y487/H487,"0")+IFERROR(Y488/H488,"0")+IFERROR(Y489/H489,"0")+IFERROR(Y490/H490,"0")+IFERROR(Y491/H491,"0")+IFERROR(Y492/H492,"0")+IFERROR(Y493/H493,"0")+IFERROR(Y494/H494,"0")</f>
        <v>76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0.81781999999999999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40" t="s">
        <v>69</v>
      </c>
      <c r="X496" s="41">
        <f>IFERROR(SUM(X486:X494),"0")</f>
        <v>374</v>
      </c>
      <c r="Y496" s="41">
        <f>IFERROR(SUM(Y486:Y494),"0")</f>
        <v>386.4</v>
      </c>
      <c r="Z496" s="40"/>
      <c r="AA496" s="64"/>
      <c r="AB496" s="64"/>
      <c r="AC496" s="64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765</v>
      </c>
      <c r="B498" s="60" t="s">
        <v>766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99</v>
      </c>
      <c r="L498" s="35"/>
      <c r="M498" s="36" t="s">
        <v>106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767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768</v>
      </c>
      <c r="B499" s="60" t="s">
        <v>769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99</v>
      </c>
      <c r="L499" s="35"/>
      <c r="M499" s="36" t="s">
        <v>106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770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771</v>
      </c>
      <c r="B500" s="60" t="s">
        <v>772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67</v>
      </c>
      <c r="L500" s="35"/>
      <c r="M500" s="36" t="s">
        <v>106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69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773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40" t="s">
        <v>87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40" t="s">
        <v>69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172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774</v>
      </c>
      <c r="B504" s="60" t="s">
        <v>775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99</v>
      </c>
      <c r="L504" s="35"/>
      <c r="M504" s="36" t="s">
        <v>106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776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777</v>
      </c>
      <c r="B505" s="60" t="s">
        <v>778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99</v>
      </c>
      <c r="L505" s="35"/>
      <c r="M505" s="36" t="s">
        <v>106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776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40" t="s">
        <v>87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40" t="s">
        <v>69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780</v>
      </c>
      <c r="B511" s="60" t="s">
        <v>781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99</v>
      </c>
      <c r="L511" s="35"/>
      <c r="M511" s="36" t="s">
        <v>106</v>
      </c>
      <c r="N511" s="36"/>
      <c r="O511" s="35">
        <v>55</v>
      </c>
      <c r="P511" s="803" t="s">
        <v>782</v>
      </c>
      <c r="Q511" s="623"/>
      <c r="R511" s="623"/>
      <c r="S511" s="623"/>
      <c r="T511" s="624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783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784</v>
      </c>
      <c r="B512" s="60" t="s">
        <v>785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99</v>
      </c>
      <c r="L512" s="35"/>
      <c r="M512" s="36" t="s">
        <v>100</v>
      </c>
      <c r="N512" s="36"/>
      <c r="O512" s="35">
        <v>50</v>
      </c>
      <c r="P512" s="845" t="s">
        <v>786</v>
      </c>
      <c r="Q512" s="623"/>
      <c r="R512" s="623"/>
      <c r="S512" s="623"/>
      <c r="T512" s="624"/>
      <c r="U512" s="37"/>
      <c r="V512" s="37"/>
      <c r="W512" s="38" t="s">
        <v>69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787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788</v>
      </c>
      <c r="B513" s="60" t="s">
        <v>789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99</v>
      </c>
      <c r="L513" s="35"/>
      <c r="M513" s="36" t="s">
        <v>100</v>
      </c>
      <c r="N513" s="36"/>
      <c r="O513" s="35">
        <v>50</v>
      </c>
      <c r="P513" s="776" t="s">
        <v>790</v>
      </c>
      <c r="Q513" s="623"/>
      <c r="R513" s="623"/>
      <c r="S513" s="623"/>
      <c r="T513" s="624"/>
      <c r="U513" s="37"/>
      <c r="V513" s="37"/>
      <c r="W513" s="38" t="s">
        <v>69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791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40" t="s">
        <v>87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40" t="s">
        <v>69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135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792</v>
      </c>
      <c r="B517" s="60" t="s">
        <v>793</v>
      </c>
      <c r="C517" s="34">
        <v>4301020269</v>
      </c>
      <c r="D517" s="617">
        <v>4640242180519</v>
      </c>
      <c r="E517" s="61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99</v>
      </c>
      <c r="L517" s="35"/>
      <c r="M517" s="36" t="s">
        <v>106</v>
      </c>
      <c r="N517" s="36"/>
      <c r="O517" s="35">
        <v>50</v>
      </c>
      <c r="P517" s="804" t="s">
        <v>794</v>
      </c>
      <c r="Q517" s="623"/>
      <c r="R517" s="623"/>
      <c r="S517" s="623"/>
      <c r="T517" s="624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795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792</v>
      </c>
      <c r="B518" s="60" t="s">
        <v>796</v>
      </c>
      <c r="C518" s="34">
        <v>4301020400</v>
      </c>
      <c r="D518" s="617">
        <v>4640242180519</v>
      </c>
      <c r="E518" s="61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99</v>
      </c>
      <c r="L518" s="35"/>
      <c r="M518" s="36" t="s">
        <v>100</v>
      </c>
      <c r="N518" s="36"/>
      <c r="O518" s="35">
        <v>50</v>
      </c>
      <c r="P518" s="646" t="s">
        <v>797</v>
      </c>
      <c r="Q518" s="623"/>
      <c r="R518" s="623"/>
      <c r="S518" s="623"/>
      <c r="T518" s="624"/>
      <c r="U518" s="37"/>
      <c r="V518" s="37"/>
      <c r="W518" s="38" t="s">
        <v>69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798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799</v>
      </c>
      <c r="B519" s="60" t="s">
        <v>800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99</v>
      </c>
      <c r="L519" s="35"/>
      <c r="M519" s="36" t="s">
        <v>100</v>
      </c>
      <c r="N519" s="36"/>
      <c r="O519" s="35">
        <v>50</v>
      </c>
      <c r="P519" s="785" t="s">
        <v>801</v>
      </c>
      <c r="Q519" s="623"/>
      <c r="R519" s="623"/>
      <c r="S519" s="623"/>
      <c r="T519" s="624"/>
      <c r="U519" s="37"/>
      <c r="V519" s="37"/>
      <c r="W519" s="38" t="s">
        <v>69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795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802</v>
      </c>
      <c r="B520" s="60" t="s">
        <v>803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104</v>
      </c>
      <c r="L520" s="35"/>
      <c r="M520" s="36" t="s">
        <v>100</v>
      </c>
      <c r="N520" s="36"/>
      <c r="O520" s="35">
        <v>50</v>
      </c>
      <c r="P520" s="650" t="s">
        <v>804</v>
      </c>
      <c r="Q520" s="623"/>
      <c r="R520" s="623"/>
      <c r="S520" s="623"/>
      <c r="T520" s="624"/>
      <c r="U520" s="37"/>
      <c r="V520" s="37"/>
      <c r="W520" s="38" t="s">
        <v>69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805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40" t="s">
        <v>87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40" t="s">
        <v>69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146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806</v>
      </c>
      <c r="B524" s="60" t="s">
        <v>807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104</v>
      </c>
      <c r="L524" s="35"/>
      <c r="M524" s="36" t="s">
        <v>68</v>
      </c>
      <c r="N524" s="36"/>
      <c r="O524" s="35">
        <v>40</v>
      </c>
      <c r="P524" s="775" t="s">
        <v>808</v>
      </c>
      <c r="Q524" s="623"/>
      <c r="R524" s="623"/>
      <c r="S524" s="623"/>
      <c r="T524" s="624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809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810</v>
      </c>
      <c r="B525" s="60" t="s">
        <v>811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104</v>
      </c>
      <c r="L525" s="35"/>
      <c r="M525" s="36" t="s">
        <v>68</v>
      </c>
      <c r="N525" s="36"/>
      <c r="O525" s="35">
        <v>40</v>
      </c>
      <c r="P525" s="892" t="s">
        <v>812</v>
      </c>
      <c r="Q525" s="623"/>
      <c r="R525" s="623"/>
      <c r="S525" s="623"/>
      <c r="T525" s="624"/>
      <c r="U525" s="37"/>
      <c r="V525" s="37"/>
      <c r="W525" s="38" t="s">
        <v>69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813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40" t="s">
        <v>87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40" t="s">
        <v>69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customHeight="1" x14ac:dyDescent="0.25">
      <c r="A529" s="60" t="s">
        <v>814</v>
      </c>
      <c r="B529" s="60" t="s">
        <v>815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99</v>
      </c>
      <c r="L529" s="35"/>
      <c r="M529" s="36" t="s">
        <v>130</v>
      </c>
      <c r="N529" s="36"/>
      <c r="O529" s="35">
        <v>45</v>
      </c>
      <c r="P529" s="684" t="s">
        <v>816</v>
      </c>
      <c r="Q529" s="623"/>
      <c r="R529" s="623"/>
      <c r="S529" s="623"/>
      <c r="T529" s="624"/>
      <c r="U529" s="37"/>
      <c r="V529" s="37"/>
      <c r="W529" s="38" t="s">
        <v>69</v>
      </c>
      <c r="X529" s="56">
        <v>950</v>
      </c>
      <c r="Y529" s="53">
        <f>IFERROR(IF(X529="",0,CEILING((X529/$H529),1)*$H529),"")</f>
        <v>954</v>
      </c>
      <c r="Z529" s="39">
        <f>IFERROR(IF(Y529=0,"",ROUNDUP(Y529/H529,0)*0.01898),"")</f>
        <v>2.0118800000000001</v>
      </c>
      <c r="AA529" s="65"/>
      <c r="AB529" s="66"/>
      <c r="AC529" s="599" t="s">
        <v>817</v>
      </c>
      <c r="AG529" s="75"/>
      <c r="AJ529" s="79"/>
      <c r="AK529" s="79">
        <v>0</v>
      </c>
      <c r="BB529" s="600" t="s">
        <v>1</v>
      </c>
      <c r="BM529" s="75">
        <f>IFERROR(X529*I529/H529,"0")</f>
        <v>1004.7833333333333</v>
      </c>
      <c r="BN529" s="75">
        <f>IFERROR(Y529*I529/H529,"0")</f>
        <v>1009.014</v>
      </c>
      <c r="BO529" s="75">
        <f>IFERROR(1/J529*(X529/H529),"0")</f>
        <v>1.6493055555555556</v>
      </c>
      <c r="BP529" s="75">
        <f>IFERROR(1/J529*(Y529/H529),"0")</f>
        <v>1.65625</v>
      </c>
    </row>
    <row r="530" spans="1:68" ht="27" hidden="1" customHeight="1" x14ac:dyDescent="0.25">
      <c r="A530" s="60" t="s">
        <v>814</v>
      </c>
      <c r="B530" s="60" t="s">
        <v>818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99</v>
      </c>
      <c r="L530" s="35"/>
      <c r="M530" s="36" t="s">
        <v>106</v>
      </c>
      <c r="N530" s="36"/>
      <c r="O530" s="35">
        <v>45</v>
      </c>
      <c r="P530" s="806" t="s">
        <v>816</v>
      </c>
      <c r="Q530" s="623"/>
      <c r="R530" s="623"/>
      <c r="S530" s="623"/>
      <c r="T530" s="624"/>
      <c r="U530" s="37"/>
      <c r="V530" s="37"/>
      <c r="W530" s="38" t="s">
        <v>69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817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40" t="s">
        <v>87</v>
      </c>
      <c r="X531" s="41">
        <f>IFERROR(X529/H529,"0")+IFERROR(X530/H530,"0")</f>
        <v>105.55555555555556</v>
      </c>
      <c r="Y531" s="41">
        <f>IFERROR(Y529/H529,"0")+IFERROR(Y530/H530,"0")</f>
        <v>106</v>
      </c>
      <c r="Z531" s="41">
        <f>IFERROR(IF(Z529="",0,Z529),"0")+IFERROR(IF(Z530="",0,Z530),"0")</f>
        <v>2.0118800000000001</v>
      </c>
      <c r="AA531" s="64"/>
      <c r="AB531" s="64"/>
      <c r="AC531" s="64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40" t="s">
        <v>69</v>
      </c>
      <c r="X532" s="41">
        <f>IFERROR(SUM(X529:X530),"0")</f>
        <v>950</v>
      </c>
      <c r="Y532" s="41">
        <f>IFERROR(SUM(Y529:Y530),"0")</f>
        <v>954</v>
      </c>
      <c r="Z532" s="40"/>
      <c r="AA532" s="64"/>
      <c r="AB532" s="64"/>
      <c r="AC532" s="64"/>
    </row>
    <row r="533" spans="1:68" ht="14.25" hidden="1" customHeight="1" x14ac:dyDescent="0.25">
      <c r="A533" s="633" t="s">
        <v>172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819</v>
      </c>
      <c r="B534" s="60" t="s">
        <v>820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40</v>
      </c>
      <c r="P534" s="971" t="s">
        <v>821</v>
      </c>
      <c r="Q534" s="623"/>
      <c r="R534" s="623"/>
      <c r="S534" s="623"/>
      <c r="T534" s="624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822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819</v>
      </c>
      <c r="B535" s="60" t="s">
        <v>823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99</v>
      </c>
      <c r="L535" s="35"/>
      <c r="M535" s="36" t="s">
        <v>130</v>
      </c>
      <c r="N535" s="36"/>
      <c r="O535" s="35">
        <v>40</v>
      </c>
      <c r="P535" s="805" t="s">
        <v>824</v>
      </c>
      <c r="Q535" s="623"/>
      <c r="R535" s="623"/>
      <c r="S535" s="623"/>
      <c r="T535" s="624"/>
      <c r="U535" s="37"/>
      <c r="V535" s="37"/>
      <c r="W535" s="38" t="s">
        <v>69</v>
      </c>
      <c r="X535" s="56">
        <v>10</v>
      </c>
      <c r="Y535" s="53">
        <f>IFERROR(IF(X535="",0,CEILING((X535/$H535),1)*$H535),"")</f>
        <v>18</v>
      </c>
      <c r="Z535" s="39">
        <f>IFERROR(IF(Y535=0,"",ROUNDUP(Y535/H535,0)*0.01898),"")</f>
        <v>3.7960000000000001E-2</v>
      </c>
      <c r="AA535" s="65"/>
      <c r="AB535" s="66"/>
      <c r="AC535" s="605" t="s">
        <v>822</v>
      </c>
      <c r="AG535" s="75"/>
      <c r="AJ535" s="79"/>
      <c r="AK535" s="79">
        <v>0</v>
      </c>
      <c r="BB535" s="606" t="s">
        <v>1</v>
      </c>
      <c r="BM535" s="75">
        <f>IFERROR(X535*I535/H535,"0")</f>
        <v>10.483333333333334</v>
      </c>
      <c r="BN535" s="75">
        <f>IFERROR(Y535*I535/H535,"0")</f>
        <v>18.87</v>
      </c>
      <c r="BO535" s="75">
        <f>IFERROR(1/J535*(X535/H535),"0")</f>
        <v>1.7361111111111112E-2</v>
      </c>
      <c r="BP535" s="75">
        <f>IFERROR(1/J535*(Y535/H535),"0")</f>
        <v>3.125E-2</v>
      </c>
    </row>
    <row r="536" spans="1:68" ht="27" hidden="1" customHeight="1" x14ac:dyDescent="0.25">
      <c r="A536" s="60" t="s">
        <v>825</v>
      </c>
      <c r="B536" s="60" t="s">
        <v>826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99</v>
      </c>
      <c r="L536" s="35"/>
      <c r="M536" s="36" t="s">
        <v>106</v>
      </c>
      <c r="N536" s="36"/>
      <c r="O536" s="35">
        <v>40</v>
      </c>
      <c r="P536" s="952" t="s">
        <v>827</v>
      </c>
      <c r="Q536" s="623"/>
      <c r="R536" s="623"/>
      <c r="S536" s="623"/>
      <c r="T536" s="624"/>
      <c r="U536" s="37"/>
      <c r="V536" s="37"/>
      <c r="W536" s="38" t="s">
        <v>69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828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825</v>
      </c>
      <c r="B537" s="60" t="s">
        <v>829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99</v>
      </c>
      <c r="L537" s="35"/>
      <c r="M537" s="36" t="s">
        <v>130</v>
      </c>
      <c r="N537" s="36"/>
      <c r="O537" s="35">
        <v>40</v>
      </c>
      <c r="P537" s="714" t="s">
        <v>830</v>
      </c>
      <c r="Q537" s="623"/>
      <c r="R537" s="623"/>
      <c r="S537" s="623"/>
      <c r="T537" s="624"/>
      <c r="U537" s="37"/>
      <c r="V537" s="37"/>
      <c r="W537" s="38" t="s">
        <v>69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828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40" t="s">
        <v>87</v>
      </c>
      <c r="X538" s="41">
        <f>IFERROR(X534/H534,"0")+IFERROR(X535/H535,"0")+IFERROR(X536/H536,"0")+IFERROR(X537/H537,"0")</f>
        <v>1.1111111111111112</v>
      </c>
      <c r="Y538" s="41">
        <f>IFERROR(Y534/H534,"0")+IFERROR(Y535/H535,"0")+IFERROR(Y536/H536,"0")+IFERROR(Y537/H537,"0")</f>
        <v>2</v>
      </c>
      <c r="Z538" s="41">
        <f>IFERROR(IF(Z534="",0,Z534),"0")+IFERROR(IF(Z535="",0,Z535),"0")+IFERROR(IF(Z536="",0,Z536),"0")+IFERROR(IF(Z537="",0,Z537),"0")</f>
        <v>3.7960000000000001E-2</v>
      </c>
      <c r="AA538" s="64"/>
      <c r="AB538" s="64"/>
      <c r="AC538" s="64"/>
    </row>
    <row r="539" spans="1:68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40" t="s">
        <v>69</v>
      </c>
      <c r="X539" s="41">
        <f>IFERROR(SUM(X534:X537),"0")</f>
        <v>10</v>
      </c>
      <c r="Y539" s="41">
        <f>IFERROR(SUM(Y534:Y537),"0")</f>
        <v>18</v>
      </c>
      <c r="Z539" s="40"/>
      <c r="AA539" s="64"/>
      <c r="AB539" s="64"/>
      <c r="AC539" s="64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832</v>
      </c>
      <c r="B542" s="60" t="s">
        <v>833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99</v>
      </c>
      <c r="L542" s="35"/>
      <c r="M542" s="36" t="s">
        <v>100</v>
      </c>
      <c r="N542" s="36"/>
      <c r="O542" s="35">
        <v>55</v>
      </c>
      <c r="P542" s="711" t="s">
        <v>834</v>
      </c>
      <c r="Q542" s="623"/>
      <c r="R542" s="623"/>
      <c r="S542" s="623"/>
      <c r="T542" s="624"/>
      <c r="U542" s="37"/>
      <c r="V542" s="37"/>
      <c r="W542" s="38" t="s">
        <v>69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835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40" t="s">
        <v>87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40" t="s">
        <v>69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135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836</v>
      </c>
      <c r="B546" s="60" t="s">
        <v>837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50</v>
      </c>
      <c r="P546" s="808" t="s">
        <v>838</v>
      </c>
      <c r="Q546" s="623"/>
      <c r="R546" s="623"/>
      <c r="S546" s="623"/>
      <c r="T546" s="624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839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146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840</v>
      </c>
      <c r="B550" s="60" t="s">
        <v>841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104</v>
      </c>
      <c r="L550" s="35"/>
      <c r="M550" s="36" t="s">
        <v>68</v>
      </c>
      <c r="N550" s="36"/>
      <c r="O550" s="35">
        <v>40</v>
      </c>
      <c r="P550" s="809" t="s">
        <v>842</v>
      </c>
      <c r="Q550" s="623"/>
      <c r="R550" s="623"/>
      <c r="S550" s="623"/>
      <c r="T550" s="624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843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40" t="s">
        <v>69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17336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17553.77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40" t="s">
        <v>69</v>
      </c>
      <c r="X554" s="41">
        <f>IFERROR(SUM(BM22:BM550),"0")</f>
        <v>18441.233808570101</v>
      </c>
      <c r="Y554" s="41">
        <f>IFERROR(SUM(BN22:BN550),"0")</f>
        <v>18672.948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40" t="s">
        <v>847</v>
      </c>
      <c r="X555" s="42">
        <f>ROUNDUP(SUM(BO22:BO550),0)</f>
        <v>32</v>
      </c>
      <c r="Y555" s="42">
        <f>ROUNDUP(SUM(BP22:BP550),0)</f>
        <v>32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40" t="s">
        <v>69</v>
      </c>
      <c r="X556" s="41">
        <f>GrossWeightTotal+PalletQtyTotal*25</f>
        <v>19241.233808570101</v>
      </c>
      <c r="Y556" s="41">
        <f>GrossWeightTotalR+PalletQtyTotalR*25</f>
        <v>19472.948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40" t="s">
        <v>847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3765.6286481717516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3803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3" t="s">
        <v>851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36.478199999999994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852</v>
      </c>
      <c r="B560" s="8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269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80" t="s">
        <v>702</v>
      </c>
      <c r="AC560" s="642" t="s">
        <v>779</v>
      </c>
      <c r="AD560" s="710"/>
      <c r="AF560" s="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179</v>
      </c>
      <c r="F561" s="642" t="s">
        <v>206</v>
      </c>
      <c r="G561" s="642" t="s">
        <v>245</v>
      </c>
      <c r="H561" s="642" t="s">
        <v>94</v>
      </c>
      <c r="I561" s="642" t="s">
        <v>270</v>
      </c>
      <c r="J561" s="642" t="s">
        <v>313</v>
      </c>
      <c r="K561" s="642" t="s">
        <v>374</v>
      </c>
      <c r="L561" s="642" t="s">
        <v>418</v>
      </c>
      <c r="M561" s="642" t="s">
        <v>436</v>
      </c>
      <c r="N561" s="1"/>
      <c r="O561" s="642" t="s">
        <v>449</v>
      </c>
      <c r="P561" s="642" t="s">
        <v>461</v>
      </c>
      <c r="Q561" s="642" t="s">
        <v>468</v>
      </c>
      <c r="R561" s="642" t="s">
        <v>472</v>
      </c>
      <c r="S561" s="642" t="s">
        <v>478</v>
      </c>
      <c r="T561" s="642" t="s">
        <v>483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854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308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1057.8</v>
      </c>
      <c r="E563" s="50">
        <f>IFERROR(Y86*1,"0")+IFERROR(Y87*1,"0")+IFERROR(Y88*1,"0")+IFERROR(Y92*1,"0")+IFERROR(Y93*1,"0")+IFERROR(Y94*1,"0")+IFERROR(Y95*1,"0")+IFERROR(Y96*1,"0")+IFERROR(Y97*1,"0")+IFERROR(Y98*1,"0")+IFERROR(Y99*1,"0")</f>
        <v>1363.2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1798.02</v>
      </c>
      <c r="G563" s="50">
        <f>IFERROR(Y133*1,"0")+IFERROR(Y134*1,"0")+IFERROR(Y138*1,"0")+IFERROR(Y139*1,"0")+IFERROR(Y143*1,"0")+IFERROR(Y144*1,"0")</f>
        <v>227.92000000000002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631.67999999999995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1987.1999999999998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197.83999999999997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403.19999999999993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157.5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849.15</v>
      </c>
      <c r="U563" s="50">
        <f>IFERROR(Y351*1,"0")+IFERROR(Y355*1,"0")+IFERROR(Y356*1,"0")+IFERROR(Y357*1,"0")</f>
        <v>1032.6000000000001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5208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75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54.900000000000006</v>
      </c>
      <c r="Y563" s="50">
        <f>IFERROR(Y432*1,"0")+IFERROR(Y433*1,"0")+IFERROR(Y437*1,"0")+IFERROR(Y438*1,"0")+IFERROR(Y439*1,"0")+IFERROR(Y440*1,"0")</f>
        <v>30</v>
      </c>
      <c r="Z563" s="50">
        <f>IFERROR(Y445*1,"0")+IFERROR(Y446*1,"0")</f>
        <v>25.2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1174.5600000000002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972</v>
      </c>
      <c r="AD563" s="50">
        <f>IFERROR(Y542*1,"0")+IFERROR(Y546*1,"0")+IFERROR(Y550*1,"0")</f>
        <v>0</v>
      </c>
      <c r="AF563" s="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150,00"/>
        <filter val="1 305,00"/>
        <filter val="1,11"/>
        <filter val="1,28"/>
        <filter val="1,62"/>
        <filter val="1,67"/>
        <filter val="10,00"/>
        <filter val="100,00"/>
        <filter val="105,00"/>
        <filter val="105,56"/>
        <filter val="108,00"/>
        <filter val="112,00"/>
        <filter val="112,50"/>
        <filter val="118,52"/>
        <filter val="12,00"/>
        <filter val="120,00"/>
        <filter val="140,00"/>
        <filter val="147,78"/>
        <filter val="15,00"/>
        <filter val="150,00"/>
        <filter val="151,52"/>
        <filter val="157,50"/>
        <filter val="160,00"/>
        <filter val="166,67"/>
        <filter val="17 336,00"/>
        <filter val="170,00"/>
        <filter val="175,00"/>
        <filter val="178,00"/>
        <filter val="18 441,23"/>
        <filter val="18,33"/>
        <filter val="180,00"/>
        <filter val="19 241,23"/>
        <filter val="192,00"/>
        <filter val="192,50"/>
        <filter val="195,50"/>
        <filter val="2 000,00"/>
        <filter val="2,22"/>
        <filter val="2,78"/>
        <filter val="20,00"/>
        <filter val="200,00"/>
        <filter val="21,85"/>
        <filter val="219,05"/>
        <filter val="22,73"/>
        <filter val="225,93"/>
        <filter val="24,00"/>
        <filter val="247,62"/>
        <filter val="25,50"/>
        <filter val="260,00"/>
        <filter val="27,00"/>
        <filter val="27,50"/>
        <filter val="276,33"/>
        <filter val="28,00"/>
        <filter val="280,00"/>
        <filter val="3 765,63"/>
        <filter val="3,33"/>
        <filter val="3,50"/>
        <filter val="3,60"/>
        <filter val="30,00"/>
        <filter val="300,00"/>
        <filter val="305,95"/>
        <filter val="32"/>
        <filter val="32,00"/>
        <filter val="320,00"/>
        <filter val="33,03"/>
        <filter val="35,00"/>
        <filter val="36,30"/>
        <filter val="360,00"/>
        <filter val="374,00"/>
        <filter val="4 115,00"/>
        <filter val="4,00"/>
        <filter val="40,00"/>
        <filter val="400,00"/>
        <filter val="42,00"/>
        <filter val="433,91"/>
        <filter val="440,00"/>
        <filter val="45,00"/>
        <filter val="450,00"/>
        <filter val="48,00"/>
        <filter val="483,33"/>
        <filter val="49,07"/>
        <filter val="490,00"/>
        <filter val="495,00"/>
        <filter val="50,00"/>
        <filter val="52,00"/>
        <filter val="540,00"/>
        <filter val="59,26"/>
        <filter val="60,00"/>
        <filter val="62,45"/>
        <filter val="620,00"/>
        <filter val="650,00"/>
        <filter val="66,67"/>
        <filter val="660,00"/>
        <filter val="7,00"/>
        <filter val="7,04"/>
        <filter val="70,00"/>
        <filter val="700,00"/>
        <filter val="72,00"/>
        <filter val="72,60"/>
        <filter val="73,56"/>
        <filter val="735,00"/>
        <filter val="740,00"/>
        <filter val="75,00"/>
        <filter val="750,00"/>
        <filter val="76,67"/>
        <filter val="8,33"/>
        <filter val="80,00"/>
        <filter val="800,00"/>
        <filter val="84,00"/>
        <filter val="840,00"/>
        <filter val="87,41"/>
        <filter val="90,00"/>
        <filter val="95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857</v>
      </c>
      <c r="D6" s="51" t="s">
        <v>858</v>
      </c>
      <c r="E6" s="51"/>
    </row>
    <row r="8" spans="2:8" x14ac:dyDescent="0.2">
      <c r="B8" s="51" t="s">
        <v>19</v>
      </c>
      <c r="C8" s="51" t="s">
        <v>857</v>
      </c>
      <c r="D8" s="51"/>
      <c r="E8" s="51"/>
    </row>
    <row r="10" spans="2:8" x14ac:dyDescent="0.2">
      <c r="B10" s="51" t="s">
        <v>859</v>
      </c>
      <c r="C10" s="51"/>
      <c r="D10" s="51"/>
      <c r="E10" s="51"/>
    </row>
    <row r="11" spans="2:8" x14ac:dyDescent="0.2">
      <c r="B11" s="51" t="s">
        <v>860</v>
      </c>
      <c r="C11" s="51"/>
      <c r="D11" s="51"/>
      <c r="E11" s="51"/>
    </row>
    <row r="12" spans="2:8" x14ac:dyDescent="0.2">
      <c r="B12" s="51" t="s">
        <v>861</v>
      </c>
      <c r="C12" s="51"/>
      <c r="D12" s="51"/>
      <c r="E12" s="51"/>
    </row>
    <row r="13" spans="2:8" x14ac:dyDescent="0.2">
      <c r="B13" s="51" t="s">
        <v>862</v>
      </c>
      <c r="C13" s="51"/>
      <c r="D13" s="51"/>
      <c r="E13" s="51"/>
    </row>
    <row r="14" spans="2:8" x14ac:dyDescent="0.2">
      <c r="B14" s="51" t="s">
        <v>863</v>
      </c>
      <c r="C14" s="51"/>
      <c r="D14" s="51"/>
      <c r="E14" s="51"/>
    </row>
    <row r="15" spans="2:8" x14ac:dyDescent="0.2">
      <c r="B15" s="51" t="s">
        <v>864</v>
      </c>
      <c r="C15" s="51"/>
      <c r="D15" s="51"/>
      <c r="E15" s="51"/>
    </row>
    <row r="16" spans="2:8" x14ac:dyDescent="0.2">
      <c r="B16" s="51" t="s">
        <v>865</v>
      </c>
      <c r="C16" s="51"/>
      <c r="D16" s="51"/>
      <c r="E16" s="51"/>
    </row>
    <row r="17" spans="2:5" x14ac:dyDescent="0.2">
      <c r="B17" s="51" t="s">
        <v>866</v>
      </c>
      <c r="C17" s="51"/>
      <c r="D17" s="51"/>
      <c r="E17" s="51"/>
    </row>
    <row r="18" spans="2:5" x14ac:dyDescent="0.2">
      <c r="B18" s="51" t="s">
        <v>867</v>
      </c>
      <c r="C18" s="51"/>
      <c r="D18" s="51"/>
      <c r="E18" s="51"/>
    </row>
    <row r="19" spans="2:5" x14ac:dyDescent="0.2">
      <c r="B19" s="51" t="s">
        <v>868</v>
      </c>
      <c r="C19" s="51"/>
      <c r="D19" s="51"/>
      <c r="E19" s="51"/>
    </row>
    <row r="20" spans="2:5" x14ac:dyDescent="0.2">
      <c r="B20" s="51" t="s">
        <v>869</v>
      </c>
      <c r="C20" s="51"/>
      <c r="D20" s="51"/>
      <c r="E20" s="51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