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2 машина Бердянск_Луганск_Мелитополь\"/>
    </mc:Choice>
  </mc:AlternateContent>
  <xr:revisionPtr revIDLastSave="0" documentId="13_ncr:1_{AB17FE5E-61B4-40D7-B518-25A6242E577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Z328" i="1"/>
  <c r="Y328" i="1"/>
  <c r="X328" i="1"/>
  <c r="BP327" i="1"/>
  <c r="BO327" i="1"/>
  <c r="BN327" i="1"/>
  <c r="BM327" i="1"/>
  <c r="Z327" i="1"/>
  <c r="Y327" i="1"/>
  <c r="X324" i="1"/>
  <c r="X323" i="1"/>
  <c r="BO322" i="1"/>
  <c r="BM322" i="1"/>
  <c r="Z322" i="1"/>
  <c r="Y322" i="1"/>
  <c r="BP322" i="1" s="1"/>
  <c r="BP321" i="1"/>
  <c r="BO321" i="1"/>
  <c r="BM321" i="1"/>
  <c r="Z321" i="1"/>
  <c r="Y321" i="1"/>
  <c r="BN321" i="1" s="1"/>
  <c r="BO320" i="1"/>
  <c r="BM320" i="1"/>
  <c r="Z320" i="1"/>
  <c r="Y320" i="1"/>
  <c r="BP320" i="1" s="1"/>
  <c r="BP319" i="1"/>
  <c r="BO319" i="1"/>
  <c r="BN319" i="1"/>
  <c r="BM319" i="1"/>
  <c r="Z319" i="1"/>
  <c r="Y319" i="1"/>
  <c r="BP318" i="1"/>
  <c r="BO318" i="1"/>
  <c r="BM318" i="1"/>
  <c r="Z318" i="1"/>
  <c r="Y318" i="1"/>
  <c r="BN318" i="1" s="1"/>
  <c r="BO317" i="1"/>
  <c r="BM317" i="1"/>
  <c r="Z317" i="1"/>
  <c r="Y317" i="1"/>
  <c r="BP317" i="1" s="1"/>
  <c r="BP316" i="1"/>
  <c r="BO316" i="1"/>
  <c r="BN316" i="1"/>
  <c r="BM316" i="1"/>
  <c r="Z316" i="1"/>
  <c r="Y316" i="1"/>
  <c r="BO315" i="1"/>
  <c r="BN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Z323" i="1" s="1"/>
  <c r="Y313" i="1"/>
  <c r="BN313" i="1" s="1"/>
  <c r="BO312" i="1"/>
  <c r="BM312" i="1"/>
  <c r="Z312" i="1"/>
  <c r="Y312" i="1"/>
  <c r="BP312" i="1" s="1"/>
  <c r="BP311" i="1"/>
  <c r="BO311" i="1"/>
  <c r="BM311" i="1"/>
  <c r="Z311" i="1"/>
  <c r="Y311" i="1"/>
  <c r="BN311" i="1" s="1"/>
  <c r="P311" i="1"/>
  <c r="BO310" i="1"/>
  <c r="BM310" i="1"/>
  <c r="Z310" i="1"/>
  <c r="Y310" i="1"/>
  <c r="BP310" i="1" s="1"/>
  <c r="BP309" i="1"/>
  <c r="BO309" i="1"/>
  <c r="BM309" i="1"/>
  <c r="Z309" i="1"/>
  <c r="Y309" i="1"/>
  <c r="BN309" i="1" s="1"/>
  <c r="P309" i="1"/>
  <c r="BP308" i="1"/>
  <c r="BO308" i="1"/>
  <c r="BM308" i="1"/>
  <c r="Z308" i="1"/>
  <c r="Y308" i="1"/>
  <c r="BN308" i="1" s="1"/>
  <c r="BO307" i="1"/>
  <c r="BM307" i="1"/>
  <c r="Z307" i="1"/>
  <c r="Y307" i="1"/>
  <c r="BP307" i="1" s="1"/>
  <c r="P307" i="1"/>
  <c r="BP306" i="1"/>
  <c r="BO306" i="1"/>
  <c r="BM306" i="1"/>
  <c r="Z306" i="1"/>
  <c r="Y306" i="1"/>
  <c r="BN306" i="1" s="1"/>
  <c r="BP305" i="1"/>
  <c r="BO305" i="1"/>
  <c r="BN305" i="1"/>
  <c r="BM305" i="1"/>
  <c r="Z305" i="1"/>
  <c r="Y305" i="1"/>
  <c r="BO304" i="1"/>
  <c r="BM304" i="1"/>
  <c r="Z304" i="1"/>
  <c r="Y304" i="1"/>
  <c r="BP304" i="1" s="1"/>
  <c r="P304" i="1"/>
  <c r="BP303" i="1"/>
  <c r="BO303" i="1"/>
  <c r="BN303" i="1"/>
  <c r="BM303" i="1"/>
  <c r="Z303" i="1"/>
  <c r="Y303" i="1"/>
  <c r="BP302" i="1"/>
  <c r="BO302" i="1"/>
  <c r="BM302" i="1"/>
  <c r="Z302" i="1"/>
  <c r="Y302" i="1"/>
  <c r="BN302" i="1" s="1"/>
  <c r="X300" i="1"/>
  <c r="X299" i="1"/>
  <c r="BP298" i="1"/>
  <c r="BO298" i="1"/>
  <c r="BN298" i="1"/>
  <c r="BM298" i="1"/>
  <c r="Z298" i="1"/>
  <c r="Z299" i="1" s="1"/>
  <c r="Y298" i="1"/>
  <c r="P298" i="1"/>
  <c r="BO297" i="1"/>
  <c r="BN297" i="1"/>
  <c r="BM297" i="1"/>
  <c r="Z297" i="1"/>
  <c r="Y297" i="1"/>
  <c r="BP297" i="1" s="1"/>
  <c r="P297" i="1"/>
  <c r="BP296" i="1"/>
  <c r="BO296" i="1"/>
  <c r="BN296" i="1"/>
  <c r="BM296" i="1"/>
  <c r="Z296" i="1"/>
  <c r="Y296" i="1"/>
  <c r="Y299" i="1" s="1"/>
  <c r="X294" i="1"/>
  <c r="Z293" i="1"/>
  <c r="X293" i="1"/>
  <c r="BO292" i="1"/>
  <c r="BM292" i="1"/>
  <c r="Z292" i="1"/>
  <c r="Y292" i="1"/>
  <c r="BP292" i="1" s="1"/>
  <c r="BO291" i="1"/>
  <c r="BM291" i="1"/>
  <c r="Z291" i="1"/>
  <c r="Y291" i="1"/>
  <c r="BP291" i="1" s="1"/>
  <c r="P291" i="1"/>
  <c r="Y289" i="1"/>
  <c r="X289" i="1"/>
  <c r="Z288" i="1"/>
  <c r="Y288" i="1"/>
  <c r="X288" i="1"/>
  <c r="BP287" i="1"/>
  <c r="BO287" i="1"/>
  <c r="BN287" i="1"/>
  <c r="BM287" i="1"/>
  <c r="Z287" i="1"/>
  <c r="Y287" i="1"/>
  <c r="P287" i="1"/>
  <c r="Y285" i="1"/>
  <c r="X285" i="1"/>
  <c r="X284" i="1"/>
  <c r="BP283" i="1"/>
  <c r="BO283" i="1"/>
  <c r="BM283" i="1"/>
  <c r="Z283" i="1"/>
  <c r="Y283" i="1"/>
  <c r="BN283" i="1" s="1"/>
  <c r="BP282" i="1"/>
  <c r="BO282" i="1"/>
  <c r="BN282" i="1"/>
  <c r="BM282" i="1"/>
  <c r="Z282" i="1"/>
  <c r="Y282" i="1"/>
  <c r="Y284" i="1" s="1"/>
  <c r="BO281" i="1"/>
  <c r="BN281" i="1"/>
  <c r="BM281" i="1"/>
  <c r="Z281" i="1"/>
  <c r="Z284" i="1" s="1"/>
  <c r="Y281" i="1"/>
  <c r="BP281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P271" i="1"/>
  <c r="BO271" i="1"/>
  <c r="BM271" i="1"/>
  <c r="Z271" i="1"/>
  <c r="Z272" i="1" s="1"/>
  <c r="Y271" i="1"/>
  <c r="Y273" i="1" s="1"/>
  <c r="P271" i="1"/>
  <c r="X267" i="1"/>
  <c r="Y266" i="1"/>
  <c r="X266" i="1"/>
  <c r="BP265" i="1"/>
  <c r="BO265" i="1"/>
  <c r="BN265" i="1"/>
  <c r="BM265" i="1"/>
  <c r="Z265" i="1"/>
  <c r="Y265" i="1"/>
  <c r="P265" i="1"/>
  <c r="BP264" i="1"/>
  <c r="BO264" i="1"/>
  <c r="BN264" i="1"/>
  <c r="BM264" i="1"/>
  <c r="Z264" i="1"/>
  <c r="Z266" i="1" s="1"/>
  <c r="Y264" i="1"/>
  <c r="Y267" i="1" s="1"/>
  <c r="P264" i="1"/>
  <c r="Y260" i="1"/>
  <c r="X260" i="1"/>
  <c r="Z259" i="1"/>
  <c r="X259" i="1"/>
  <c r="BP258" i="1"/>
  <c r="BO258" i="1"/>
  <c r="BN258" i="1"/>
  <c r="BM258" i="1"/>
  <c r="Z258" i="1"/>
  <c r="Y258" i="1"/>
  <c r="Y259" i="1" s="1"/>
  <c r="P258" i="1"/>
  <c r="Y254" i="1"/>
  <c r="X254" i="1"/>
  <c r="Z253" i="1"/>
  <c r="Y253" i="1"/>
  <c r="X253" i="1"/>
  <c r="BP252" i="1"/>
  <c r="BO252" i="1"/>
  <c r="BN252" i="1"/>
  <c r="BM252" i="1"/>
  <c r="Z252" i="1"/>
  <c r="Y252" i="1"/>
  <c r="P252" i="1"/>
  <c r="BP251" i="1"/>
  <c r="BO251" i="1"/>
  <c r="BN251" i="1"/>
  <c r="BM251" i="1"/>
  <c r="Z251" i="1"/>
  <c r="Y251" i="1"/>
  <c r="P251" i="1"/>
  <c r="Y248" i="1"/>
  <c r="X248" i="1"/>
  <c r="Z247" i="1"/>
  <c r="Y247" i="1"/>
  <c r="X247" i="1"/>
  <c r="BO246" i="1"/>
  <c r="BN246" i="1"/>
  <c r="BM246" i="1"/>
  <c r="Z246" i="1"/>
  <c r="Y246" i="1"/>
  <c r="BP246" i="1" s="1"/>
  <c r="P246" i="1"/>
  <c r="X243" i="1"/>
  <c r="X242" i="1"/>
  <c r="BP241" i="1"/>
  <c r="BO241" i="1"/>
  <c r="BM241" i="1"/>
  <c r="Z241" i="1"/>
  <c r="Y241" i="1"/>
  <c r="BN241" i="1" s="1"/>
  <c r="P241" i="1"/>
  <c r="BP240" i="1"/>
  <c r="BO240" i="1"/>
  <c r="BM240" i="1"/>
  <c r="Z240" i="1"/>
  <c r="Y240" i="1"/>
  <c r="BN240" i="1" s="1"/>
  <c r="P240" i="1"/>
  <c r="BO239" i="1"/>
  <c r="BM239" i="1"/>
  <c r="Z239" i="1"/>
  <c r="Z242" i="1" s="1"/>
  <c r="Y239" i="1"/>
  <c r="BP239" i="1" s="1"/>
  <c r="P239" i="1"/>
  <c r="X237" i="1"/>
  <c r="Z236" i="1"/>
  <c r="X236" i="1"/>
  <c r="BP235" i="1"/>
  <c r="BO235" i="1"/>
  <c r="BM235" i="1"/>
  <c r="Z235" i="1"/>
  <c r="Y235" i="1"/>
  <c r="Y237" i="1" s="1"/>
  <c r="P235" i="1"/>
  <c r="X232" i="1"/>
  <c r="X231" i="1"/>
  <c r="BP230" i="1"/>
  <c r="BO230" i="1"/>
  <c r="BN230" i="1"/>
  <c r="BM230" i="1"/>
  <c r="Z230" i="1"/>
  <c r="Y230" i="1"/>
  <c r="P230" i="1"/>
  <c r="BP229" i="1"/>
  <c r="BO229" i="1"/>
  <c r="BN229" i="1"/>
  <c r="BM229" i="1"/>
  <c r="Z229" i="1"/>
  <c r="Y229" i="1"/>
  <c r="P229" i="1"/>
  <c r="BP228" i="1"/>
  <c r="BO228" i="1"/>
  <c r="BM228" i="1"/>
  <c r="Z228" i="1"/>
  <c r="Y228" i="1"/>
  <c r="BN228" i="1" s="1"/>
  <c r="P228" i="1"/>
  <c r="BP227" i="1"/>
  <c r="BO227" i="1"/>
  <c r="BM227" i="1"/>
  <c r="Z227" i="1"/>
  <c r="Z231" i="1" s="1"/>
  <c r="Y227" i="1"/>
  <c r="BN227" i="1" s="1"/>
  <c r="P227" i="1"/>
  <c r="Y224" i="1"/>
  <c r="X224" i="1"/>
  <c r="X223" i="1"/>
  <c r="BP222" i="1"/>
  <c r="BO222" i="1"/>
  <c r="BM222" i="1"/>
  <c r="Z222" i="1"/>
  <c r="Y222" i="1"/>
  <c r="BN222" i="1" s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Y220" i="1"/>
  <c r="P220" i="1"/>
  <c r="BP219" i="1"/>
  <c r="BO219" i="1"/>
  <c r="BM219" i="1"/>
  <c r="Z219" i="1"/>
  <c r="Y219" i="1"/>
  <c r="BN219" i="1" s="1"/>
  <c r="P219" i="1"/>
  <c r="BP218" i="1"/>
  <c r="BO218" i="1"/>
  <c r="BM218" i="1"/>
  <c r="Z218" i="1"/>
  <c r="Y218" i="1"/>
  <c r="BN218" i="1" s="1"/>
  <c r="P218" i="1"/>
  <c r="BP217" i="1"/>
  <c r="BO217" i="1"/>
  <c r="BM217" i="1"/>
  <c r="Z217" i="1"/>
  <c r="Z223" i="1" s="1"/>
  <c r="Y217" i="1"/>
  <c r="BN217" i="1" s="1"/>
  <c r="P217" i="1"/>
  <c r="X214" i="1"/>
  <c r="X213" i="1"/>
  <c r="BP212" i="1"/>
  <c r="BO212" i="1"/>
  <c r="BN212" i="1"/>
  <c r="BM212" i="1"/>
  <c r="Z212" i="1"/>
  <c r="Y212" i="1"/>
  <c r="P212" i="1"/>
  <c r="BP211" i="1"/>
  <c r="BO211" i="1"/>
  <c r="BN211" i="1"/>
  <c r="BM211" i="1"/>
  <c r="Z211" i="1"/>
  <c r="Y211" i="1"/>
  <c r="P211" i="1"/>
  <c r="BP210" i="1"/>
  <c r="BO210" i="1"/>
  <c r="BM210" i="1"/>
  <c r="Z210" i="1"/>
  <c r="Z213" i="1" s="1"/>
  <c r="Y210" i="1"/>
  <c r="Y214" i="1" s="1"/>
  <c r="P210" i="1"/>
  <c r="Y207" i="1"/>
  <c r="X207" i="1"/>
  <c r="Y206" i="1"/>
  <c r="X206" i="1"/>
  <c r="BP205" i="1"/>
  <c r="BO205" i="1"/>
  <c r="BN205" i="1"/>
  <c r="BM205" i="1"/>
  <c r="Z205" i="1"/>
  <c r="Y205" i="1"/>
  <c r="P205" i="1"/>
  <c r="BP204" i="1"/>
  <c r="BO204" i="1"/>
  <c r="BM204" i="1"/>
  <c r="Z204" i="1"/>
  <c r="Y204" i="1"/>
  <c r="BN204" i="1" s="1"/>
  <c r="P204" i="1"/>
  <c r="BP203" i="1"/>
  <c r="BO203" i="1"/>
  <c r="BN203" i="1"/>
  <c r="BM203" i="1"/>
  <c r="Z203" i="1"/>
  <c r="Y203" i="1"/>
  <c r="P203" i="1"/>
  <c r="BP202" i="1"/>
  <c r="BO202" i="1"/>
  <c r="BN202" i="1"/>
  <c r="BM202" i="1"/>
  <c r="Z202" i="1"/>
  <c r="Z206" i="1" s="1"/>
  <c r="Y202" i="1"/>
  <c r="P202" i="1"/>
  <c r="Y198" i="1"/>
  <c r="X198" i="1"/>
  <c r="Z197" i="1"/>
  <c r="X197" i="1"/>
  <c r="BP196" i="1"/>
  <c r="BO196" i="1"/>
  <c r="BN196" i="1"/>
  <c r="BM196" i="1"/>
  <c r="Z196" i="1"/>
  <c r="Y196" i="1"/>
  <c r="Y197" i="1" s="1"/>
  <c r="X194" i="1"/>
  <c r="Y193" i="1"/>
  <c r="X193" i="1"/>
  <c r="BO192" i="1"/>
  <c r="BN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Z193" i="1" s="1"/>
  <c r="Y190" i="1"/>
  <c r="BP190" i="1" s="1"/>
  <c r="P190" i="1"/>
  <c r="X186" i="1"/>
  <c r="X185" i="1"/>
  <c r="BO184" i="1"/>
  <c r="BM184" i="1"/>
  <c r="Z184" i="1"/>
  <c r="Y184" i="1"/>
  <c r="BP184" i="1" s="1"/>
  <c r="P184" i="1"/>
  <c r="BO183" i="1"/>
  <c r="BM183" i="1"/>
  <c r="Z183" i="1"/>
  <c r="Z185" i="1" s="1"/>
  <c r="Y183" i="1"/>
  <c r="BP183" i="1" s="1"/>
  <c r="P183" i="1"/>
  <c r="X181" i="1"/>
  <c r="X180" i="1"/>
  <c r="BO179" i="1"/>
  <c r="BM179" i="1"/>
  <c r="Z179" i="1"/>
  <c r="Y179" i="1"/>
  <c r="BP179" i="1" s="1"/>
  <c r="P179" i="1"/>
  <c r="BP178" i="1"/>
  <c r="BO178" i="1"/>
  <c r="BM178" i="1"/>
  <c r="Z178" i="1"/>
  <c r="Y178" i="1"/>
  <c r="BN178" i="1" s="1"/>
  <c r="P178" i="1"/>
  <c r="BP177" i="1"/>
  <c r="BO177" i="1"/>
  <c r="BM177" i="1"/>
  <c r="Z177" i="1"/>
  <c r="Y177" i="1"/>
  <c r="BN177" i="1" s="1"/>
  <c r="BO176" i="1"/>
  <c r="BM176" i="1"/>
  <c r="Z176" i="1"/>
  <c r="Z180" i="1" s="1"/>
  <c r="Y176" i="1"/>
  <c r="Y181" i="1" s="1"/>
  <c r="Y173" i="1"/>
  <c r="X173" i="1"/>
  <c r="Z172" i="1"/>
  <c r="Y172" i="1"/>
  <c r="X172" i="1"/>
  <c r="BP171" i="1"/>
  <c r="BO171" i="1"/>
  <c r="BN171" i="1"/>
  <c r="BM171" i="1"/>
  <c r="Z171" i="1"/>
  <c r="Y171" i="1"/>
  <c r="X167" i="1"/>
  <c r="X166" i="1"/>
  <c r="BO165" i="1"/>
  <c r="BM165" i="1"/>
  <c r="Z165" i="1"/>
  <c r="Z166" i="1" s="1"/>
  <c r="Y165" i="1"/>
  <c r="Y167" i="1" s="1"/>
  <c r="P165" i="1"/>
  <c r="X162" i="1"/>
  <c r="X161" i="1"/>
  <c r="BP160" i="1"/>
  <c r="BO160" i="1"/>
  <c r="BM160" i="1"/>
  <c r="Z160" i="1"/>
  <c r="Y160" i="1"/>
  <c r="BN160" i="1" s="1"/>
  <c r="P160" i="1"/>
  <c r="BO159" i="1"/>
  <c r="BM159" i="1"/>
  <c r="Z159" i="1"/>
  <c r="Z161" i="1" s="1"/>
  <c r="Y159" i="1"/>
  <c r="Y162" i="1" s="1"/>
  <c r="P159" i="1"/>
  <c r="Y156" i="1"/>
  <c r="X156" i="1"/>
  <c r="Z155" i="1"/>
  <c r="X155" i="1"/>
  <c r="BP154" i="1"/>
  <c r="BO154" i="1"/>
  <c r="BM154" i="1"/>
  <c r="Z154" i="1"/>
  <c r="Y154" i="1"/>
  <c r="Y155" i="1" s="1"/>
  <c r="P154" i="1"/>
  <c r="X151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BO143" i="1"/>
  <c r="BM143" i="1"/>
  <c r="Z143" i="1"/>
  <c r="Y143" i="1"/>
  <c r="Y146" i="1" s="1"/>
  <c r="P143" i="1"/>
  <c r="BP142" i="1"/>
  <c r="BO142" i="1"/>
  <c r="BN142" i="1"/>
  <c r="BM142" i="1"/>
  <c r="Z142" i="1"/>
  <c r="Z145" i="1" s="1"/>
  <c r="Y142" i="1"/>
  <c r="BP141" i="1"/>
  <c r="BO141" i="1"/>
  <c r="BN141" i="1"/>
  <c r="BM141" i="1"/>
  <c r="Z141" i="1"/>
  <c r="Y141" i="1"/>
  <c r="Y145" i="1" s="1"/>
  <c r="P141" i="1"/>
  <c r="X138" i="1"/>
  <c r="Z137" i="1"/>
  <c r="X137" i="1"/>
  <c r="BO136" i="1"/>
  <c r="BM136" i="1"/>
  <c r="Z136" i="1"/>
  <c r="Y136" i="1"/>
  <c r="BP136" i="1" s="1"/>
  <c r="P136" i="1"/>
  <c r="BO135" i="1"/>
  <c r="BN135" i="1"/>
  <c r="BM135" i="1"/>
  <c r="Z135" i="1"/>
  <c r="Y135" i="1"/>
  <c r="BP135" i="1" s="1"/>
  <c r="P135" i="1"/>
  <c r="X132" i="1"/>
  <c r="Z131" i="1"/>
  <c r="Y131" i="1"/>
  <c r="X131" i="1"/>
  <c r="BP130" i="1"/>
  <c r="BO130" i="1"/>
  <c r="BM130" i="1"/>
  <c r="Z130" i="1"/>
  <c r="Y130" i="1"/>
  <c r="BN130" i="1" s="1"/>
  <c r="P130" i="1"/>
  <c r="BP129" i="1"/>
  <c r="BO129" i="1"/>
  <c r="BM129" i="1"/>
  <c r="Z129" i="1"/>
  <c r="Y129" i="1"/>
  <c r="BN129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Y122" i="1"/>
  <c r="X122" i="1"/>
  <c r="X121" i="1"/>
  <c r="BP120" i="1"/>
  <c r="BO120" i="1"/>
  <c r="BM120" i="1"/>
  <c r="Z120" i="1"/>
  <c r="Y120" i="1"/>
  <c r="BN120" i="1" s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Y118" i="1"/>
  <c r="P118" i="1"/>
  <c r="BP117" i="1"/>
  <c r="BO117" i="1"/>
  <c r="BM117" i="1"/>
  <c r="Z117" i="1"/>
  <c r="Y117" i="1"/>
  <c r="BN117" i="1" s="1"/>
  <c r="P117" i="1"/>
  <c r="BP116" i="1"/>
  <c r="BO116" i="1"/>
  <c r="BN116" i="1"/>
  <c r="BM116" i="1"/>
  <c r="Z116" i="1"/>
  <c r="Y116" i="1"/>
  <c r="P116" i="1"/>
  <c r="BP115" i="1"/>
  <c r="BO115" i="1"/>
  <c r="BM115" i="1"/>
  <c r="Z115" i="1"/>
  <c r="Z121" i="1" s="1"/>
  <c r="Y115" i="1"/>
  <c r="BN115" i="1" s="1"/>
  <c r="P115" i="1"/>
  <c r="X112" i="1"/>
  <c r="X111" i="1"/>
  <c r="BP110" i="1"/>
  <c r="BO110" i="1"/>
  <c r="BN110" i="1"/>
  <c r="BM110" i="1"/>
  <c r="Z110" i="1"/>
  <c r="Y110" i="1"/>
  <c r="P110" i="1"/>
  <c r="BP109" i="1"/>
  <c r="BO109" i="1"/>
  <c r="BN109" i="1"/>
  <c r="BM109" i="1"/>
  <c r="Z109" i="1"/>
  <c r="Y109" i="1"/>
  <c r="P109" i="1"/>
  <c r="BP108" i="1"/>
  <c r="BO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P102" i="1"/>
  <c r="BO102" i="1"/>
  <c r="BM102" i="1"/>
  <c r="Z102" i="1"/>
  <c r="Y102" i="1"/>
  <c r="BN102" i="1" s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P96" i="1"/>
  <c r="BO95" i="1"/>
  <c r="BM95" i="1"/>
  <c r="Z95" i="1"/>
  <c r="Z104" i="1" s="1"/>
  <c r="Y95" i="1"/>
  <c r="Y104" i="1" s="1"/>
  <c r="X92" i="1"/>
  <c r="X91" i="1"/>
  <c r="BP90" i="1"/>
  <c r="BO90" i="1"/>
  <c r="BM90" i="1"/>
  <c r="Z90" i="1"/>
  <c r="Y90" i="1"/>
  <c r="BN90" i="1" s="1"/>
  <c r="P90" i="1"/>
  <c r="BO89" i="1"/>
  <c r="BM89" i="1"/>
  <c r="Z89" i="1"/>
  <c r="Z91" i="1" s="1"/>
  <c r="Y89" i="1"/>
  <c r="Y92" i="1" s="1"/>
  <c r="P89" i="1"/>
  <c r="Y86" i="1"/>
  <c r="X86" i="1"/>
  <c r="Z85" i="1"/>
  <c r="X85" i="1"/>
  <c r="BP84" i="1"/>
  <c r="BO84" i="1"/>
  <c r="BM84" i="1"/>
  <c r="Z84" i="1"/>
  <c r="Y84" i="1"/>
  <c r="Y85" i="1" s="1"/>
  <c r="P84" i="1"/>
  <c r="X81" i="1"/>
  <c r="X80" i="1"/>
  <c r="BP79" i="1"/>
  <c r="BO79" i="1"/>
  <c r="BN79" i="1"/>
  <c r="BM79" i="1"/>
  <c r="Z79" i="1"/>
  <c r="Z80" i="1" s="1"/>
  <c r="Y79" i="1"/>
  <c r="Y80" i="1" s="1"/>
  <c r="P79" i="1"/>
  <c r="BP78" i="1"/>
  <c r="BO78" i="1"/>
  <c r="BN78" i="1"/>
  <c r="BM78" i="1"/>
  <c r="Z78" i="1"/>
  <c r="Y78" i="1"/>
  <c r="Y81" i="1" s="1"/>
  <c r="P78" i="1"/>
  <c r="Y75" i="1"/>
  <c r="X75" i="1"/>
  <c r="X74" i="1"/>
  <c r="BO73" i="1"/>
  <c r="BN73" i="1"/>
  <c r="BM73" i="1"/>
  <c r="Z73" i="1"/>
  <c r="Y73" i="1"/>
  <c r="BP73" i="1" s="1"/>
  <c r="P73" i="1"/>
  <c r="BP72" i="1"/>
  <c r="BO72" i="1"/>
  <c r="BN72" i="1"/>
  <c r="BM72" i="1"/>
  <c r="Z72" i="1"/>
  <c r="Y72" i="1"/>
  <c r="P72" i="1"/>
  <c r="BP71" i="1"/>
  <c r="BO71" i="1"/>
  <c r="BM71" i="1"/>
  <c r="Z71" i="1"/>
  <c r="Z74" i="1" s="1"/>
  <c r="Y71" i="1"/>
  <c r="BN71" i="1" s="1"/>
  <c r="P71" i="1"/>
  <c r="Y69" i="1"/>
  <c r="X69" i="1"/>
  <c r="Y68" i="1"/>
  <c r="X68" i="1"/>
  <c r="BP67" i="1"/>
  <c r="BO67" i="1"/>
  <c r="BN67" i="1"/>
  <c r="BM67" i="1"/>
  <c r="Z67" i="1"/>
  <c r="Z68" i="1" s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Z62" i="1"/>
  <c r="Z63" i="1" s="1"/>
  <c r="Y62" i="1"/>
  <c r="BP62" i="1" s="1"/>
  <c r="P62" i="1"/>
  <c r="X60" i="1"/>
  <c r="X59" i="1"/>
  <c r="BO58" i="1"/>
  <c r="BM58" i="1"/>
  <c r="Z58" i="1"/>
  <c r="Z59" i="1" s="1"/>
  <c r="Y58" i="1"/>
  <c r="Y60" i="1" s="1"/>
  <c r="P58" i="1"/>
  <c r="Y56" i="1"/>
  <c r="X56" i="1"/>
  <c r="Z55" i="1"/>
  <c r="X55" i="1"/>
  <c r="BP54" i="1"/>
  <c r="BO54" i="1"/>
  <c r="BM54" i="1"/>
  <c r="Z54" i="1"/>
  <c r="Y54" i="1"/>
  <c r="Y55" i="1" s="1"/>
  <c r="P54" i="1"/>
  <c r="X51" i="1"/>
  <c r="X50" i="1"/>
  <c r="BP49" i="1"/>
  <c r="BO49" i="1"/>
  <c r="BN49" i="1"/>
  <c r="BM49" i="1"/>
  <c r="Z49" i="1"/>
  <c r="Y49" i="1"/>
  <c r="P49" i="1"/>
  <c r="BP48" i="1"/>
  <c r="BO48" i="1"/>
  <c r="BN48" i="1"/>
  <c r="BM48" i="1"/>
  <c r="Z48" i="1"/>
  <c r="Y48" i="1"/>
  <c r="P48" i="1"/>
  <c r="BP47" i="1"/>
  <c r="BO47" i="1"/>
  <c r="BM47" i="1"/>
  <c r="Z47" i="1"/>
  <c r="Y47" i="1"/>
  <c r="BN47" i="1" s="1"/>
  <c r="P47" i="1"/>
  <c r="BP46" i="1"/>
  <c r="BO46" i="1"/>
  <c r="BN46" i="1"/>
  <c r="BM46" i="1"/>
  <c r="Z46" i="1"/>
  <c r="Y46" i="1"/>
  <c r="P46" i="1"/>
  <c r="BP45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P43" i="1"/>
  <c r="BO43" i="1"/>
  <c r="BM43" i="1"/>
  <c r="Z43" i="1"/>
  <c r="Y43" i="1"/>
  <c r="BN43" i="1" s="1"/>
  <c r="P43" i="1"/>
  <c r="BP42" i="1"/>
  <c r="BO42" i="1"/>
  <c r="BM42" i="1"/>
  <c r="Z42" i="1"/>
  <c r="Z50" i="1" s="1"/>
  <c r="Y42" i="1"/>
  <c r="BN42" i="1" s="1"/>
  <c r="P42" i="1"/>
  <c r="X39" i="1"/>
  <c r="X38" i="1"/>
  <c r="BP37" i="1"/>
  <c r="BO37" i="1"/>
  <c r="BN37" i="1"/>
  <c r="BM37" i="1"/>
  <c r="Z37" i="1"/>
  <c r="Y37" i="1"/>
  <c r="P37" i="1"/>
  <c r="BP36" i="1"/>
  <c r="BO36" i="1"/>
  <c r="BM36" i="1"/>
  <c r="Z36" i="1"/>
  <c r="Y36" i="1"/>
  <c r="BN36" i="1" s="1"/>
  <c r="P36" i="1"/>
  <c r="BO35" i="1"/>
  <c r="BM35" i="1"/>
  <c r="Z35" i="1"/>
  <c r="Z38" i="1" s="1"/>
  <c r="Y35" i="1"/>
  <c r="BP35" i="1" s="1"/>
  <c r="P35" i="1"/>
  <c r="Y32" i="1"/>
  <c r="X32" i="1"/>
  <c r="Z31" i="1"/>
  <c r="X31" i="1"/>
  <c r="BP30" i="1"/>
  <c r="BO30" i="1"/>
  <c r="BN30" i="1"/>
  <c r="BM30" i="1"/>
  <c r="Z30" i="1"/>
  <c r="Y30" i="1"/>
  <c r="P30" i="1"/>
  <c r="BP29" i="1"/>
  <c r="BO29" i="1"/>
  <c r="BM29" i="1"/>
  <c r="Z29" i="1"/>
  <c r="Y29" i="1"/>
  <c r="Y31" i="1" s="1"/>
  <c r="P29" i="1"/>
  <c r="BP28" i="1"/>
  <c r="BO28" i="1"/>
  <c r="X332" i="1" s="1"/>
  <c r="BN28" i="1"/>
  <c r="BM28" i="1"/>
  <c r="Z28" i="1"/>
  <c r="Y28" i="1"/>
  <c r="P28" i="1"/>
  <c r="Y24" i="1"/>
  <c r="X24" i="1"/>
  <c r="X330" i="1" s="1"/>
  <c r="X23" i="1"/>
  <c r="X334" i="1" s="1"/>
  <c r="BP22" i="1"/>
  <c r="BO22" i="1"/>
  <c r="BM22" i="1"/>
  <c r="X331" i="1" s="1"/>
  <c r="Z22" i="1"/>
  <c r="Z23" i="1" s="1"/>
  <c r="Y22" i="1"/>
  <c r="Y23" i="1" s="1"/>
  <c r="P22" i="1"/>
  <c r="H10" i="1"/>
  <c r="A9" i="1"/>
  <c r="H9" i="1" s="1"/>
  <c r="D7" i="1"/>
  <c r="Q6" i="1"/>
  <c r="P2" i="1"/>
  <c r="Z335" i="1" l="1"/>
  <c r="X333" i="1"/>
  <c r="F10" i="1"/>
  <c r="Y323" i="1"/>
  <c r="Y324" i="1"/>
  <c r="BN98" i="1"/>
  <c r="Y64" i="1"/>
  <c r="BN191" i="1"/>
  <c r="Y138" i="1"/>
  <c r="BP143" i="1"/>
  <c r="BN159" i="1"/>
  <c r="Y213" i="1"/>
  <c r="Y231" i="1"/>
  <c r="BN239" i="1"/>
  <c r="Y294" i="1"/>
  <c r="BN310" i="1"/>
  <c r="BN35" i="1"/>
  <c r="Y74" i="1"/>
  <c r="Y132" i="1"/>
  <c r="BP165" i="1"/>
  <c r="BN176" i="1"/>
  <c r="BN179" i="1"/>
  <c r="Y243" i="1"/>
  <c r="BN307" i="1"/>
  <c r="BP313" i="1"/>
  <c r="BN320" i="1"/>
  <c r="BN95" i="1"/>
  <c r="Y242" i="1"/>
  <c r="Y50" i="1"/>
  <c r="BN58" i="1"/>
  <c r="BN89" i="1"/>
  <c r="BP95" i="1"/>
  <c r="Y111" i="1"/>
  <c r="Y150" i="1"/>
  <c r="BN184" i="1"/>
  <c r="BN275" i="1"/>
  <c r="BN44" i="1"/>
  <c r="BN29" i="1"/>
  <c r="Y39" i="1"/>
  <c r="Y330" i="1" s="1"/>
  <c r="BP58" i="1"/>
  <c r="Y332" i="1" s="1"/>
  <c r="BP89" i="1"/>
  <c r="BN108" i="1"/>
  <c r="BP159" i="1"/>
  <c r="BN210" i="1"/>
  <c r="BP275" i="1"/>
  <c r="BN304" i="1"/>
  <c r="Y293" i="1"/>
  <c r="Y38" i="1"/>
  <c r="Y334" i="1" s="1"/>
  <c r="BN165" i="1"/>
  <c r="BN22" i="1"/>
  <c r="Y331" i="1" s="1"/>
  <c r="Y51" i="1"/>
  <c r="Y166" i="1"/>
  <c r="BP176" i="1"/>
  <c r="Y232" i="1"/>
  <c r="BN317" i="1"/>
  <c r="Y185" i="1"/>
  <c r="Y276" i="1"/>
  <c r="Y300" i="1"/>
  <c r="J9" i="1"/>
  <c r="Y105" i="1"/>
  <c r="Y180" i="1"/>
  <c r="A10" i="1"/>
  <c r="Y63" i="1"/>
  <c r="Y137" i="1"/>
  <c r="BN143" i="1"/>
  <c r="Y59" i="1"/>
  <c r="Y121" i="1"/>
  <c r="Y186" i="1"/>
  <c r="Y223" i="1"/>
  <c r="BN291" i="1"/>
  <c r="BN54" i="1"/>
  <c r="BN84" i="1"/>
  <c r="BN154" i="1"/>
  <c r="BN235" i="1"/>
  <c r="BN271" i="1"/>
  <c r="BN62" i="1"/>
  <c r="BN190" i="1"/>
  <c r="Y236" i="1"/>
  <c r="Y272" i="1"/>
  <c r="Y91" i="1"/>
  <c r="Y161" i="1"/>
  <c r="F9" i="1"/>
  <c r="BN136" i="1"/>
  <c r="BN183" i="1"/>
  <c r="Y194" i="1"/>
  <c r="BN292" i="1"/>
  <c r="BN312" i="1"/>
  <c r="BN322" i="1"/>
  <c r="C343" i="1" l="1"/>
  <c r="B343" i="1"/>
  <c r="A343" i="1"/>
  <c r="Y333" i="1"/>
</calcChain>
</file>

<file path=xl/sharedStrings.xml><?xml version="1.0" encoding="utf-8"?>
<sst xmlns="http://schemas.openxmlformats.org/spreadsheetml/2006/main" count="1631" uniqueCount="525">
  <si>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</si>
  <si>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</si>
  <si>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</si>
  <si>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</si>
  <si>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</si>
  <si>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</si>
  <si>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</si>
  <si>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</si>
  <si>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</si>
  <si>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</si>
  <si>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</si>
  <si>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</si>
  <si>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</si>
  <si>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</si>
  <si>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</si>
  <si>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</si>
  <si>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</si>
  <si>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</si>
  <si>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</si>
  <si>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</si>
  <si>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</si>
  <si>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</si>
  <si>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</si>
  <si>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</si>
  <si>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</si>
  <si>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</si>
  <si>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</si>
  <si>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</si>
  <si>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</si>
  <si>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</si>
  <si>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</si>
  <si>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</si>
  <si>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</si>
  <si>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</si>
  <si>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</si>
  <si>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</si>
  <si>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</si>
  <si>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</si>
  <si>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</si>
  <si>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</si>
  <si>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</si>
  <si>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</si>
  <si>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</si>
  <si>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</si>
  <si>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</si>
  <si>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</si>
  <si>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</si>
  <si>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</si>
  <si>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</si>
  <si>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</si>
  <si>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</si>
  <si>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</si>
  <si>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</si>
  <si>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</si>
  <si>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</si>
  <si>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</si>
  <si>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</si>
  <si>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</si>
  <si>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</si>
  <si>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</si>
  <si>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</si>
  <si>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</si>
  <si>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</si>
  <si>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</si>
  <si>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</si>
  <si>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</si>
  <si>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</si>
  <si>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</si>
  <si>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</si>
  <si>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</si>
  <si>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</si>
  <si>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</si>
  <si>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</si>
  <si>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</si>
  <si>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</si>
  <si>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</si>
  <si>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</si>
  <si>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</si>
  <si>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</si>
  <si>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</si>
  <si>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</si>
  <si>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</si>
  <si>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</si>
  <si>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</si>
  <si>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</si>
  <si>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</si>
  <si>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</si>
  <si>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</si>
  <si>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</si>
  <si>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</si>
  <si>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</si>
  <si>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</si>
  <si>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</si>
  <si>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</si>
  <si>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</si>
  <si>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</si>
  <si>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</si>
  <si>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</si>
  <si>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</si>
  <si>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</si>
  <si>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</si>
  <si>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</si>
  <si>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</si>
  <si>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</si>
  <si>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</si>
  <si>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</si>
  <si>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</si>
  <si>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</si>
  <si>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</si>
  <si>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</si>
  <si>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</si>
  <si>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</si>
  <si>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</si>
  <si>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</si>
  <si>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</si>
  <si>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</si>
  <si>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</si>
  <si>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</si>
  <si>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</si>
  <si>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</si>
  <si>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</si>
  <si>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</si>
  <si>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</si>
  <si>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</si>
  <si>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</si>
  <si>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</si>
  <si>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</si>
  <si>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</si>
  <si>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</si>
  <si>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</si>
  <si>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</si>
  <si>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</si>
  <si>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</si>
  <si>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</si>
  <si>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</si>
  <si>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</si>
  <si>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</si>
  <si>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</si>
  <si>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</si>
  <si>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</si>
  <si>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</si>
  <si>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</si>
  <si>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</si>
  <si>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</si>
  <si>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</si>
  <si>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</si>
  <si>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</si>
  <si>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</si>
  <si>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</si>
  <si>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</si>
  <si>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</si>
  <si>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</si>
  <si>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</si>
  <si>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</si>
  <si>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</si>
  <si>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</si>
  <si>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</si>
  <si>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</si>
  <si>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</si>
  <si>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</si>
  <si>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</si>
  <si>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</si>
  <si>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</si>
  <si>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</si>
  <si>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</si>
  <si>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</si>
  <si>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</si>
  <si>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</si>
  <si>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SU003594</t>
  </si>
  <si>
    <t>P004599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</si>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</sst>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39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35" t="s">
        <v>0</v>
      </c>
      <c r="E1" s="387"/>
      <c r="F1" s="387"/>
      <c r="G1" s="14" t="s">
        <v>1</v>
      </c>
      <c r="H1" s="535" t="s">
        <v>2</v>
      </c>
      <c r="I1" s="387"/>
      <c r="J1" s="387"/>
      <c r="K1" s="387"/>
      <c r="L1" s="387"/>
      <c r="M1" s="387"/>
      <c r="N1" s="387"/>
      <c r="O1" s="387"/>
      <c r="P1" s="387"/>
      <c r="Q1" s="387"/>
      <c r="R1" s="552" t="s">
        <v>3</v>
      </c>
      <c r="S1" s="387"/>
      <c r="T1" s="38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5"/>
      <c r="Q3" s="355"/>
      <c r="R3" s="355"/>
      <c r="S3" s="355"/>
      <c r="T3" s="355"/>
      <c r="U3" s="355"/>
      <c r="V3" s="355"/>
      <c r="W3" s="35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5" t="s">
        <v>8</v>
      </c>
      <c r="B5" s="436"/>
      <c r="C5" s="370"/>
      <c r="D5" s="425"/>
      <c r="E5" s="427"/>
      <c r="F5" s="396" t="s">
        <v>9</v>
      </c>
      <c r="G5" s="370"/>
      <c r="H5" s="425"/>
      <c r="I5" s="426"/>
      <c r="J5" s="426"/>
      <c r="K5" s="426"/>
      <c r="L5" s="426"/>
      <c r="M5" s="427"/>
      <c r="N5" s="72"/>
      <c r="P5" s="26" t="s">
        <v>10</v>
      </c>
      <c r="Q5" s="401">
        <v>45796</v>
      </c>
      <c r="R5" s="402"/>
      <c r="T5" s="475" t="s">
        <v>11</v>
      </c>
      <c r="U5" s="465"/>
      <c r="V5" s="477" t="s">
        <v>12</v>
      </c>
      <c r="W5" s="402"/>
      <c r="AB5" s="57"/>
      <c r="AC5" s="57"/>
      <c r="AD5" s="57"/>
      <c r="AE5" s="57"/>
    </row>
    <row r="6" spans="1:32" s="17" customFormat="1" ht="24" customHeight="1" x14ac:dyDescent="0.2">
      <c r="A6" s="495" t="s">
        <v>13</v>
      </c>
      <c r="B6" s="436"/>
      <c r="C6" s="370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402"/>
      <c r="N6" s="73"/>
      <c r="P6" s="26" t="s">
        <v>15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81" t="s">
        <v>16</v>
      </c>
      <c r="U6" s="465"/>
      <c r="V6" s="516" t="s">
        <v>17</v>
      </c>
      <c r="W6" s="51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41" t="str">
        <f>IFERROR(VLOOKUP(DeliveryAddress,Table,3,0),1)</f>
        <v>1</v>
      </c>
      <c r="E7" s="542"/>
      <c r="F7" s="542"/>
      <c r="G7" s="542"/>
      <c r="H7" s="542"/>
      <c r="I7" s="542"/>
      <c r="J7" s="542"/>
      <c r="K7" s="542"/>
      <c r="L7" s="542"/>
      <c r="M7" s="479"/>
      <c r="N7" s="74"/>
      <c r="P7" s="26"/>
      <c r="Q7" s="46"/>
      <c r="R7" s="46"/>
      <c r="T7" s="355"/>
      <c r="U7" s="465"/>
      <c r="V7" s="518"/>
      <c r="W7" s="519"/>
      <c r="AB7" s="57"/>
      <c r="AC7" s="57"/>
      <c r="AD7" s="57"/>
      <c r="AE7" s="57"/>
    </row>
    <row r="8" spans="1:32" s="17" customFormat="1" ht="25.5" customHeight="1" x14ac:dyDescent="0.2">
      <c r="A8" s="403" t="s">
        <v>18</v>
      </c>
      <c r="B8" s="366"/>
      <c r="C8" s="367"/>
      <c r="D8" s="547"/>
      <c r="E8" s="548"/>
      <c r="F8" s="548"/>
      <c r="G8" s="548"/>
      <c r="H8" s="548"/>
      <c r="I8" s="548"/>
      <c r="J8" s="548"/>
      <c r="K8" s="548"/>
      <c r="L8" s="548"/>
      <c r="M8" s="549"/>
      <c r="N8" s="75"/>
      <c r="P8" s="26" t="s">
        <v>19</v>
      </c>
      <c r="Q8" s="478">
        <v>0.41666666666666669</v>
      </c>
      <c r="R8" s="479"/>
      <c r="T8" s="355"/>
      <c r="U8" s="465"/>
      <c r="V8" s="518"/>
      <c r="W8" s="519"/>
      <c r="AB8" s="57"/>
      <c r="AC8" s="57"/>
      <c r="AD8" s="57"/>
      <c r="AE8" s="57"/>
    </row>
    <row r="9" spans="1:32" s="17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08"/>
      <c r="E9" s="409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409"/>
      <c r="N9" s="70"/>
      <c r="P9" s="29" t="s">
        <v>20</v>
      </c>
      <c r="Q9" s="509"/>
      <c r="R9" s="399"/>
      <c r="T9" s="355"/>
      <c r="U9" s="465"/>
      <c r="V9" s="520"/>
      <c r="W9" s="52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08"/>
      <c r="E10" s="409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45" t="str">
        <f>IFERROR(VLOOKUP($D$10,Proxy,2,FALSE),"")</f>
        <v/>
      </c>
      <c r="I10" s="355"/>
      <c r="J10" s="355"/>
      <c r="K10" s="355"/>
      <c r="L10" s="355"/>
      <c r="M10" s="355"/>
      <c r="N10" s="71"/>
      <c r="P10" s="29" t="s">
        <v>21</v>
      </c>
      <c r="Q10" s="504"/>
      <c r="R10" s="505"/>
      <c r="U10" s="26" t="s">
        <v>22</v>
      </c>
      <c r="V10" s="559" t="s">
        <v>23</v>
      </c>
      <c r="W10" s="5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3"/>
      <c r="R11" s="402"/>
      <c r="U11" s="26" t="s">
        <v>26</v>
      </c>
      <c r="V11" s="398" t="s">
        <v>27</v>
      </c>
      <c r="W11" s="39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74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370"/>
      <c r="N12" s="76"/>
      <c r="P12" s="26" t="s">
        <v>29</v>
      </c>
      <c r="Q12" s="478"/>
      <c r="R12" s="479"/>
      <c r="S12" s="27"/>
      <c r="U12" s="26"/>
      <c r="V12" s="387"/>
      <c r="W12" s="355"/>
      <c r="AB12" s="57"/>
      <c r="AC12" s="57"/>
      <c r="AD12" s="57"/>
      <c r="AE12" s="57"/>
    </row>
    <row r="13" spans="1:32" s="17" customFormat="1" ht="23.25" customHeight="1" x14ac:dyDescent="0.2">
      <c r="A13" s="474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370"/>
      <c r="N13" s="76"/>
      <c r="O13" s="29"/>
      <c r="P13" s="29" t="s">
        <v>31</v>
      </c>
      <c r="Q13" s="398"/>
      <c r="R13" s="39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74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37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06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370"/>
      <c r="N15" s="77"/>
      <c r="P15" s="493" t="s">
        <v>34</v>
      </c>
      <c r="Q15" s="387"/>
      <c r="R15" s="387"/>
      <c r="S15" s="387"/>
      <c r="T15" s="38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4"/>
      <c r="Q16" s="494"/>
      <c r="R16" s="494"/>
      <c r="S16" s="494"/>
      <c r="T16" s="4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0" t="s">
        <v>35</v>
      </c>
      <c r="B17" s="350" t="s">
        <v>36</v>
      </c>
      <c r="C17" s="496" t="s">
        <v>37</v>
      </c>
      <c r="D17" s="350" t="s">
        <v>38</v>
      </c>
      <c r="E17" s="35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350" t="s">
        <v>48</v>
      </c>
      <c r="P17" s="350" t="s">
        <v>49</v>
      </c>
      <c r="Q17" s="523"/>
      <c r="R17" s="523"/>
      <c r="S17" s="523"/>
      <c r="T17" s="351"/>
      <c r="U17" s="369" t="s">
        <v>50</v>
      </c>
      <c r="V17" s="370"/>
      <c r="W17" s="350" t="s">
        <v>51</v>
      </c>
      <c r="X17" s="350" t="s">
        <v>52</v>
      </c>
      <c r="Y17" s="371" t="s">
        <v>53</v>
      </c>
      <c r="Z17" s="437" t="s">
        <v>54</v>
      </c>
      <c r="AA17" s="390" t="s">
        <v>55</v>
      </c>
      <c r="AB17" s="390" t="s">
        <v>56</v>
      </c>
      <c r="AC17" s="390" t="s">
        <v>57</v>
      </c>
      <c r="AD17" s="390" t="s">
        <v>58</v>
      </c>
      <c r="AE17" s="391"/>
      <c r="AF17" s="392"/>
      <c r="AG17" s="80"/>
      <c r="BD17" s="79" t="s">
        <v>59</v>
      </c>
    </row>
    <row r="18" spans="1:68" ht="14.25" customHeight="1" x14ac:dyDescent="0.2">
      <c r="A18" s="378"/>
      <c r="B18" s="378"/>
      <c r="C18" s="378"/>
      <c r="D18" s="352"/>
      <c r="E18" s="353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52"/>
      <c r="Q18" s="524"/>
      <c r="R18" s="524"/>
      <c r="S18" s="524"/>
      <c r="T18" s="353"/>
      <c r="U18" s="81" t="s">
        <v>60</v>
      </c>
      <c r="V18" s="81" t="s">
        <v>61</v>
      </c>
      <c r="W18" s="378"/>
      <c r="X18" s="378"/>
      <c r="Y18" s="372"/>
      <c r="Z18" s="438"/>
      <c r="AA18" s="444"/>
      <c r="AB18" s="444"/>
      <c r="AC18" s="444"/>
      <c r="AD18" s="393"/>
      <c r="AE18" s="394"/>
      <c r="AF18" s="395"/>
      <c r="AG18" s="80"/>
      <c r="BD18" s="79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2"/>
      <c r="AB19" s="52"/>
      <c r="AC19" s="52"/>
    </row>
    <row r="20" spans="1:68" ht="16.5" customHeight="1" x14ac:dyDescent="0.25">
      <c r="A20" s="364" t="s">
        <v>62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62"/>
      <c r="AB20" s="62"/>
      <c r="AC20" s="62"/>
    </row>
    <row r="21" spans="1:68" ht="14.25" customHeight="1" x14ac:dyDescent="0.25">
      <c r="A21" s="374" t="s">
        <v>63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8">
        <v>4607111035752</v>
      </c>
      <c r="E22" s="34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8"/>
      <c r="R22" s="358"/>
      <c r="S22" s="358"/>
      <c r="T22" s="359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65" t="s">
        <v>72</v>
      </c>
      <c r="Q23" s="366"/>
      <c r="R23" s="366"/>
      <c r="S23" s="366"/>
      <c r="T23" s="366"/>
      <c r="U23" s="366"/>
      <c r="V23" s="367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65" t="s">
        <v>72</v>
      </c>
      <c r="Q24" s="366"/>
      <c r="R24" s="366"/>
      <c r="S24" s="366"/>
      <c r="T24" s="366"/>
      <c r="U24" s="366"/>
      <c r="V24" s="367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2"/>
      <c r="AB25" s="52"/>
      <c r="AC25" s="52"/>
    </row>
    <row r="26" spans="1:68" ht="16.5" customHeight="1" x14ac:dyDescent="0.25">
      <c r="A26" s="364" t="s">
        <v>75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62"/>
      <c r="AB26" s="62"/>
      <c r="AC26" s="62"/>
    </row>
    <row r="27" spans="1:68" ht="14.25" customHeight="1" x14ac:dyDescent="0.25">
      <c r="A27" s="374" t="s">
        <v>76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8">
        <v>4607111036520</v>
      </c>
      <c r="E28" s="34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53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8"/>
      <c r="R28" s="358"/>
      <c r="S28" s="358"/>
      <c r="T28" s="359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8">
        <v>4607111036537</v>
      </c>
      <c r="E29" s="34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8"/>
      <c r="R29" s="358"/>
      <c r="S29" s="358"/>
      <c r="T29" s="359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8">
        <v>4607111036605</v>
      </c>
      <c r="E30" s="349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5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8"/>
      <c r="R30" s="358"/>
      <c r="S30" s="358"/>
      <c r="T30" s="359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54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65" t="s">
        <v>72</v>
      </c>
      <c r="Q31" s="366"/>
      <c r="R31" s="366"/>
      <c r="S31" s="366"/>
      <c r="T31" s="366"/>
      <c r="U31" s="366"/>
      <c r="V31" s="367"/>
      <c r="W31" s="40" t="s">
        <v>69</v>
      </c>
      <c r="X31" s="41">
        <f>IFERROR(SUM(X28:X30),"0")</f>
        <v>28</v>
      </c>
      <c r="Y31" s="41">
        <f>IFERROR(SUM(Y28:Y30),"0")</f>
        <v>28</v>
      </c>
      <c r="Z31" s="41">
        <f>IFERROR(IF(Z28="",0,Z28),"0")+IFERROR(IF(Z29="",0,Z29),"0")+IFERROR(IF(Z30="",0,Z30),"0")</f>
        <v>0.26347999999999999</v>
      </c>
      <c r="AA31" s="64"/>
      <c r="AB31" s="64"/>
      <c r="AC31" s="64"/>
    </row>
    <row r="32" spans="1:68" x14ac:dyDescent="0.2">
      <c r="A32" s="355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6"/>
      <c r="P32" s="365" t="s">
        <v>72</v>
      </c>
      <c r="Q32" s="366"/>
      <c r="R32" s="366"/>
      <c r="S32" s="366"/>
      <c r="T32" s="366"/>
      <c r="U32" s="366"/>
      <c r="V32" s="367"/>
      <c r="W32" s="40" t="s">
        <v>73</v>
      </c>
      <c r="X32" s="41">
        <f>IFERROR(SUMPRODUCT(X28:X30*H28:H30),"0")</f>
        <v>42</v>
      </c>
      <c r="Y32" s="41">
        <f>IFERROR(SUMPRODUCT(Y28:Y30*H28:H30),"0")</f>
        <v>42</v>
      </c>
      <c r="Z32" s="40"/>
      <c r="AA32" s="64"/>
      <c r="AB32" s="64"/>
      <c r="AC32" s="64"/>
    </row>
    <row r="33" spans="1:68" ht="16.5" customHeight="1" x14ac:dyDescent="0.25">
      <c r="A33" s="364" t="s">
        <v>86</v>
      </c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62"/>
      <c r="AB33" s="62"/>
      <c r="AC33" s="62"/>
    </row>
    <row r="34" spans="1:68" ht="14.25" customHeight="1" x14ac:dyDescent="0.25">
      <c r="A34" s="374" t="s">
        <v>63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8">
        <v>4620207490075</v>
      </c>
      <c r="E35" s="34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8"/>
      <c r="R35" s="358"/>
      <c r="S35" s="358"/>
      <c r="T35" s="359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8">
        <v>4620207490174</v>
      </c>
      <c r="E36" s="34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8"/>
      <c r="R36" s="358"/>
      <c r="S36" s="358"/>
      <c r="T36" s="359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8">
        <v>4620207490044</v>
      </c>
      <c r="E37" s="349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8"/>
      <c r="R37" s="358"/>
      <c r="S37" s="358"/>
      <c r="T37" s="359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65" t="s">
        <v>72</v>
      </c>
      <c r="Q38" s="366"/>
      <c r="R38" s="366"/>
      <c r="S38" s="366"/>
      <c r="T38" s="366"/>
      <c r="U38" s="366"/>
      <c r="V38" s="367"/>
      <c r="W38" s="40" t="s">
        <v>69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6"/>
      <c r="P39" s="365" t="s">
        <v>72</v>
      </c>
      <c r="Q39" s="366"/>
      <c r="R39" s="366"/>
      <c r="S39" s="366"/>
      <c r="T39" s="366"/>
      <c r="U39" s="366"/>
      <c r="V39" s="367"/>
      <c r="W39" s="40" t="s">
        <v>73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364" t="s">
        <v>96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62"/>
      <c r="AB40" s="62"/>
      <c r="AC40" s="62"/>
    </row>
    <row r="41" spans="1:68" ht="14.25" customHeight="1" x14ac:dyDescent="0.25">
      <c r="A41" s="374" t="s">
        <v>63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8">
        <v>4607111038999</v>
      </c>
      <c r="E42" s="349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3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8"/>
      <c r="R42" s="358"/>
      <c r="S42" s="358"/>
      <c r="T42" s="359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48">
        <v>4607111037183</v>
      </c>
      <c r="E43" s="349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8"/>
      <c r="R43" s="358"/>
      <c r="S43" s="358"/>
      <c r="T43" s="359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8">
        <v>4607111039385</v>
      </c>
      <c r="E44" s="349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8"/>
      <c r="R44" s="358"/>
      <c r="S44" s="358"/>
      <c r="T44" s="359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8">
        <v>4607111039392</v>
      </c>
      <c r="E45" s="349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4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58"/>
      <c r="R45" s="358"/>
      <c r="S45" s="358"/>
      <c r="T45" s="359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8">
        <v>4607111038982</v>
      </c>
      <c r="E46" s="349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58"/>
      <c r="R46" s="358"/>
      <c r="S46" s="358"/>
      <c r="T46" s="359"/>
      <c r="U46" s="37"/>
      <c r="V46" s="37"/>
      <c r="W46" s="38" t="s">
        <v>69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8">
        <v>4607111039354</v>
      </c>
      <c r="E47" s="349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58"/>
      <c r="R47" s="358"/>
      <c r="S47" s="358"/>
      <c r="T47" s="359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48">
        <v>4607111036889</v>
      </c>
      <c r="E48" s="349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8"/>
      <c r="R48" s="358"/>
      <c r="S48" s="358"/>
      <c r="T48" s="359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8">
        <v>4607111039330</v>
      </c>
      <c r="E49" s="349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58"/>
      <c r="R49" s="358"/>
      <c r="S49" s="358"/>
      <c r="T49" s="359"/>
      <c r="U49" s="37"/>
      <c r="V49" s="37"/>
      <c r="W49" s="38" t="s">
        <v>69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4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65" t="s">
        <v>72</v>
      </c>
      <c r="Q50" s="366"/>
      <c r="R50" s="366"/>
      <c r="S50" s="366"/>
      <c r="T50" s="366"/>
      <c r="U50" s="366"/>
      <c r="V50" s="367"/>
      <c r="W50" s="40" t="s">
        <v>69</v>
      </c>
      <c r="X50" s="41">
        <f>IFERROR(SUM(X42:X49),"0")</f>
        <v>24</v>
      </c>
      <c r="Y50" s="41">
        <f>IFERROR(SUM(Y42:Y49),"0")</f>
        <v>24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0.372</v>
      </c>
      <c r="AA50" s="64"/>
      <c r="AB50" s="64"/>
      <c r="AC50" s="64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65" t="s">
        <v>72</v>
      </c>
      <c r="Q51" s="366"/>
      <c r="R51" s="366"/>
      <c r="S51" s="366"/>
      <c r="T51" s="366"/>
      <c r="U51" s="366"/>
      <c r="V51" s="367"/>
      <c r="W51" s="40" t="s">
        <v>73</v>
      </c>
      <c r="X51" s="41">
        <f>IFERROR(SUMPRODUCT(X42:X49*H42:H49),"0")</f>
        <v>168</v>
      </c>
      <c r="Y51" s="41">
        <f>IFERROR(SUMPRODUCT(Y42:Y49*H42:H49),"0")</f>
        <v>168</v>
      </c>
      <c r="Z51" s="40"/>
      <c r="AA51" s="64"/>
      <c r="AB51" s="64"/>
      <c r="AC51" s="64"/>
    </row>
    <row r="52" spans="1:68" ht="16.5" customHeight="1" x14ac:dyDescent="0.25">
      <c r="A52" s="364" t="s">
        <v>115</v>
      </c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62"/>
      <c r="AB52" s="62"/>
      <c r="AC52" s="62"/>
    </row>
    <row r="53" spans="1:68" ht="14.25" customHeight="1" x14ac:dyDescent="0.25">
      <c r="A53" s="374" t="s">
        <v>63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8">
        <v>4620207490822</v>
      </c>
      <c r="E54" s="349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58"/>
      <c r="R54" s="358"/>
      <c r="S54" s="358"/>
      <c r="T54" s="359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4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65" t="s">
        <v>72</v>
      </c>
      <c r="Q55" s="366"/>
      <c r="R55" s="366"/>
      <c r="S55" s="366"/>
      <c r="T55" s="366"/>
      <c r="U55" s="366"/>
      <c r="V55" s="367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55"/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6"/>
      <c r="P56" s="365" t="s">
        <v>72</v>
      </c>
      <c r="Q56" s="366"/>
      <c r="R56" s="366"/>
      <c r="S56" s="366"/>
      <c r="T56" s="366"/>
      <c r="U56" s="366"/>
      <c r="V56" s="367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74" t="s">
        <v>119</v>
      </c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55"/>
      <c r="P57" s="355"/>
      <c r="Q57" s="355"/>
      <c r="R57" s="355"/>
      <c r="S57" s="355"/>
      <c r="T57" s="355"/>
      <c r="U57" s="355"/>
      <c r="V57" s="355"/>
      <c r="W57" s="355"/>
      <c r="X57" s="355"/>
      <c r="Y57" s="355"/>
      <c r="Z57" s="355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8">
        <v>4607111039743</v>
      </c>
      <c r="E58" s="349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8"/>
      <c r="R58" s="358"/>
      <c r="S58" s="358"/>
      <c r="T58" s="359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65" t="s">
        <v>72</v>
      </c>
      <c r="Q59" s="366"/>
      <c r="R59" s="366"/>
      <c r="S59" s="366"/>
      <c r="T59" s="366"/>
      <c r="U59" s="366"/>
      <c r="V59" s="367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6"/>
      <c r="P60" s="365" t="s">
        <v>72</v>
      </c>
      <c r="Q60" s="366"/>
      <c r="R60" s="366"/>
      <c r="S60" s="366"/>
      <c r="T60" s="366"/>
      <c r="U60" s="366"/>
      <c r="V60" s="367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74" t="s">
        <v>76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55"/>
      <c r="Z61" s="355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8">
        <v>4607111039712</v>
      </c>
      <c r="E62" s="349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2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8"/>
      <c r="R62" s="358"/>
      <c r="S62" s="358"/>
      <c r="T62" s="359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4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65" t="s">
        <v>72</v>
      </c>
      <c r="Q63" s="366"/>
      <c r="R63" s="366"/>
      <c r="S63" s="366"/>
      <c r="T63" s="366"/>
      <c r="U63" s="366"/>
      <c r="V63" s="367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65" t="s">
        <v>72</v>
      </c>
      <c r="Q64" s="366"/>
      <c r="R64" s="366"/>
      <c r="S64" s="366"/>
      <c r="T64" s="366"/>
      <c r="U64" s="366"/>
      <c r="V64" s="367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74" t="s">
        <v>126</v>
      </c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8">
        <v>4607111037008</v>
      </c>
      <c r="E66" s="349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8"/>
      <c r="R66" s="358"/>
      <c r="S66" s="358"/>
      <c r="T66" s="359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8">
        <v>4607111037398</v>
      </c>
      <c r="E67" s="349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9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8"/>
      <c r="R67" s="358"/>
      <c r="S67" s="358"/>
      <c r="T67" s="359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4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6"/>
      <c r="P68" s="365" t="s">
        <v>72</v>
      </c>
      <c r="Q68" s="366"/>
      <c r="R68" s="366"/>
      <c r="S68" s="366"/>
      <c r="T68" s="366"/>
      <c r="U68" s="366"/>
      <c r="V68" s="367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65" t="s">
        <v>72</v>
      </c>
      <c r="Q69" s="366"/>
      <c r="R69" s="366"/>
      <c r="S69" s="366"/>
      <c r="T69" s="366"/>
      <c r="U69" s="366"/>
      <c r="V69" s="367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74" t="s">
        <v>132</v>
      </c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8">
        <v>4607111039705</v>
      </c>
      <c r="E71" s="349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5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8"/>
      <c r="R71" s="358"/>
      <c r="S71" s="358"/>
      <c r="T71" s="359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8">
        <v>4607111039729</v>
      </c>
      <c r="E72" s="349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8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8"/>
      <c r="R72" s="358"/>
      <c r="S72" s="358"/>
      <c r="T72" s="359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8">
        <v>4620207490228</v>
      </c>
      <c r="E73" s="349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6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8"/>
      <c r="R73" s="358"/>
      <c r="S73" s="358"/>
      <c r="T73" s="359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4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6"/>
      <c r="P74" s="365" t="s">
        <v>72</v>
      </c>
      <c r="Q74" s="366"/>
      <c r="R74" s="366"/>
      <c r="S74" s="366"/>
      <c r="T74" s="366"/>
      <c r="U74" s="366"/>
      <c r="V74" s="367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65" t="s">
        <v>72</v>
      </c>
      <c r="Q75" s="366"/>
      <c r="R75" s="366"/>
      <c r="S75" s="366"/>
      <c r="T75" s="366"/>
      <c r="U75" s="366"/>
      <c r="V75" s="367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64" t="s">
        <v>140</v>
      </c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62"/>
      <c r="AB76" s="62"/>
      <c r="AC76" s="62"/>
    </row>
    <row r="77" spans="1:68" ht="14.25" customHeight="1" x14ac:dyDescent="0.25">
      <c r="A77" s="374" t="s">
        <v>63</v>
      </c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8">
        <v>4607111037411</v>
      </c>
      <c r="E78" s="349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8"/>
      <c r="R78" s="358"/>
      <c r="S78" s="358"/>
      <c r="T78" s="359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8">
        <v>4607111036728</v>
      </c>
      <c r="E79" s="349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6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8"/>
      <c r="R79" s="358"/>
      <c r="S79" s="358"/>
      <c r="T79" s="359"/>
      <c r="U79" s="37"/>
      <c r="V79" s="37"/>
      <c r="W79" s="38" t="s">
        <v>69</v>
      </c>
      <c r="X79" s="56">
        <v>36</v>
      </c>
      <c r="Y79" s="53">
        <f>IFERROR(IF(X79="","",X79),"")</f>
        <v>36</v>
      </c>
      <c r="Z79" s="39">
        <f>IFERROR(IF(X79="","",X79*0.00866),"")</f>
        <v>0.31175999999999998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187.67519999999999</v>
      </c>
      <c r="BN79" s="78">
        <f>IFERROR(Y79*I79,"0")</f>
        <v>187.67519999999999</v>
      </c>
      <c r="BO79" s="78">
        <f>IFERROR(X79/J79,"0")</f>
        <v>0.25</v>
      </c>
      <c r="BP79" s="78">
        <f>IFERROR(Y79/J79,"0")</f>
        <v>0.25</v>
      </c>
    </row>
    <row r="80" spans="1:68" x14ac:dyDescent="0.2">
      <c r="A80" s="354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65" t="s">
        <v>72</v>
      </c>
      <c r="Q80" s="366"/>
      <c r="R80" s="366"/>
      <c r="S80" s="366"/>
      <c r="T80" s="366"/>
      <c r="U80" s="366"/>
      <c r="V80" s="367"/>
      <c r="W80" s="40" t="s">
        <v>69</v>
      </c>
      <c r="X80" s="41">
        <f>IFERROR(SUM(X78:X79),"0")</f>
        <v>36</v>
      </c>
      <c r="Y80" s="41">
        <f>IFERROR(SUM(Y78:Y79),"0")</f>
        <v>36</v>
      </c>
      <c r="Z80" s="41">
        <f>IFERROR(IF(Z78="",0,Z78),"0")+IFERROR(IF(Z79="",0,Z79),"0")</f>
        <v>0.31175999999999998</v>
      </c>
      <c r="AA80" s="64"/>
      <c r="AB80" s="64"/>
      <c r="AC80" s="64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65" t="s">
        <v>72</v>
      </c>
      <c r="Q81" s="366"/>
      <c r="R81" s="366"/>
      <c r="S81" s="366"/>
      <c r="T81" s="366"/>
      <c r="U81" s="366"/>
      <c r="V81" s="367"/>
      <c r="W81" s="40" t="s">
        <v>73</v>
      </c>
      <c r="X81" s="41">
        <f>IFERROR(SUMPRODUCT(X78:X79*H78:H79),"0")</f>
        <v>180</v>
      </c>
      <c r="Y81" s="41">
        <f>IFERROR(SUMPRODUCT(Y78:Y79*H78:H79),"0")</f>
        <v>180</v>
      </c>
      <c r="Z81" s="40"/>
      <c r="AA81" s="64"/>
      <c r="AB81" s="64"/>
      <c r="AC81" s="64"/>
    </row>
    <row r="82" spans="1:68" ht="16.5" customHeight="1" x14ac:dyDescent="0.25">
      <c r="A82" s="364" t="s">
        <v>147</v>
      </c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62"/>
      <c r="AB82" s="62"/>
      <c r="AC82" s="62"/>
    </row>
    <row r="83" spans="1:68" ht="14.25" customHeight="1" x14ac:dyDescent="0.25">
      <c r="A83" s="374" t="s">
        <v>132</v>
      </c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8">
        <v>4607111033659</v>
      </c>
      <c r="E84" s="349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5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8"/>
      <c r="R84" s="358"/>
      <c r="S84" s="358"/>
      <c r="T84" s="359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4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56"/>
      <c r="P85" s="365" t="s">
        <v>72</v>
      </c>
      <c r="Q85" s="366"/>
      <c r="R85" s="366"/>
      <c r="S85" s="366"/>
      <c r="T85" s="366"/>
      <c r="U85" s="366"/>
      <c r="V85" s="367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65" t="s">
        <v>72</v>
      </c>
      <c r="Q86" s="366"/>
      <c r="R86" s="366"/>
      <c r="S86" s="366"/>
      <c r="T86" s="366"/>
      <c r="U86" s="366"/>
      <c r="V86" s="367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64" t="s">
        <v>151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62"/>
      <c r="AB87" s="62"/>
      <c r="AC87" s="62"/>
    </row>
    <row r="88" spans="1:68" ht="14.25" customHeight="1" x14ac:dyDescent="0.25">
      <c r="A88" s="374" t="s">
        <v>152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8">
        <v>4607111034120</v>
      </c>
      <c r="E89" s="349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6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8"/>
      <c r="R89" s="358"/>
      <c r="S89" s="358"/>
      <c r="T89" s="359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8">
        <v>4607111034137</v>
      </c>
      <c r="E90" s="349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5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8"/>
      <c r="R90" s="358"/>
      <c r="S90" s="358"/>
      <c r="T90" s="359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6"/>
      <c r="P91" s="365" t="s">
        <v>72</v>
      </c>
      <c r="Q91" s="366"/>
      <c r="R91" s="366"/>
      <c r="S91" s="366"/>
      <c r="T91" s="366"/>
      <c r="U91" s="366"/>
      <c r="V91" s="367"/>
      <c r="W91" s="40" t="s">
        <v>69</v>
      </c>
      <c r="X91" s="41">
        <f>IFERROR(SUM(X89:X90),"0")</f>
        <v>56</v>
      </c>
      <c r="Y91" s="41">
        <f>IFERROR(SUM(Y89:Y90),"0")</f>
        <v>56</v>
      </c>
      <c r="Z91" s="41">
        <f>IFERROR(IF(Z89="",0,Z89),"0")+IFERROR(IF(Z90="",0,Z90),"0")</f>
        <v>1.0012799999999999</v>
      </c>
      <c r="AA91" s="64"/>
      <c r="AB91" s="64"/>
      <c r="AC91" s="64"/>
    </row>
    <row r="92" spans="1:68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65" t="s">
        <v>72</v>
      </c>
      <c r="Q92" s="366"/>
      <c r="R92" s="366"/>
      <c r="S92" s="366"/>
      <c r="T92" s="366"/>
      <c r="U92" s="366"/>
      <c r="V92" s="367"/>
      <c r="W92" s="40" t="s">
        <v>73</v>
      </c>
      <c r="X92" s="41">
        <f>IFERROR(SUMPRODUCT(X89:X90*H89:H90),"0")</f>
        <v>201.60000000000002</v>
      </c>
      <c r="Y92" s="41">
        <f>IFERROR(SUMPRODUCT(Y89:Y90*H89:H90),"0")</f>
        <v>201.60000000000002</v>
      </c>
      <c r="Z92" s="40"/>
      <c r="AA92" s="64"/>
      <c r="AB92" s="64"/>
      <c r="AC92" s="64"/>
    </row>
    <row r="93" spans="1:68" ht="16.5" customHeight="1" x14ac:dyDescent="0.25">
      <c r="A93" s="364" t="s">
        <v>159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55"/>
      <c r="AA93" s="62"/>
      <c r="AB93" s="62"/>
      <c r="AC93" s="62"/>
    </row>
    <row r="94" spans="1:68" ht="14.25" customHeight="1" x14ac:dyDescent="0.25">
      <c r="A94" s="374" t="s">
        <v>132</v>
      </c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8">
        <v>4620207491027</v>
      </c>
      <c r="E95" s="349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51" t="s">
        <v>162</v>
      </c>
      <c r="Q95" s="358"/>
      <c r="R95" s="358"/>
      <c r="S95" s="358"/>
      <c r="T95" s="359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8">
        <v>4607111033451</v>
      </c>
      <c r="E96" s="349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50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8"/>
      <c r="R96" s="358"/>
      <c r="S96" s="358"/>
      <c r="T96" s="359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165</v>
      </c>
      <c r="B97" s="60" t="s">
        <v>166</v>
      </c>
      <c r="C97" s="34">
        <v>4301135765</v>
      </c>
      <c r="D97" s="348">
        <v>4620207491003</v>
      </c>
      <c r="E97" s="349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30" t="s">
        <v>167</v>
      </c>
      <c r="Q97" s="358"/>
      <c r="R97" s="358"/>
      <c r="S97" s="358"/>
      <c r="T97" s="359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150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4301135575</v>
      </c>
      <c r="D98" s="348">
        <v>4607111035141</v>
      </c>
      <c r="E98" s="349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8" s="358"/>
      <c r="R98" s="358"/>
      <c r="S98" s="358"/>
      <c r="T98" s="359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4301135768</v>
      </c>
      <c r="D99" s="348">
        <v>4620207491034</v>
      </c>
      <c r="E99" s="349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67" t="s">
        <v>173</v>
      </c>
      <c r="Q99" s="358"/>
      <c r="R99" s="358"/>
      <c r="S99" s="358"/>
      <c r="T99" s="359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48">
        <v>4607111033444</v>
      </c>
      <c r="E100" s="349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4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8"/>
      <c r="R100" s="358"/>
      <c r="S100" s="358"/>
      <c r="T100" s="359"/>
      <c r="U100" s="37"/>
      <c r="V100" s="37"/>
      <c r="W100" s="38" t="s">
        <v>69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/>
      <c r="AB100" s="66"/>
      <c r="AC100" s="150" t="s">
        <v>150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120.50080000000001</v>
      </c>
      <c r="BN100" s="78">
        <f t="shared" si="9"/>
        <v>120.50080000000001</v>
      </c>
      <c r="BO100" s="78">
        <f t="shared" si="10"/>
        <v>0.4</v>
      </c>
      <c r="BP100" s="78">
        <f t="shared" si="11"/>
        <v>0.4</v>
      </c>
    </row>
    <row r="101" spans="1:68" ht="27" customHeight="1" x14ac:dyDescent="0.25">
      <c r="A101" s="60" t="s">
        <v>176</v>
      </c>
      <c r="B101" s="60" t="s">
        <v>177</v>
      </c>
      <c r="C101" s="34">
        <v>4301135760</v>
      </c>
      <c r="D101" s="348">
        <v>4620207491010</v>
      </c>
      <c r="E101" s="349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418" t="s">
        <v>178</v>
      </c>
      <c r="Q101" s="358"/>
      <c r="R101" s="358"/>
      <c r="S101" s="358"/>
      <c r="T101" s="359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150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4301135571</v>
      </c>
      <c r="D102" s="348">
        <v>4607111035028</v>
      </c>
      <c r="E102" s="349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21" t="s">
        <v>181</v>
      </c>
      <c r="Q102" s="358"/>
      <c r="R102" s="358"/>
      <c r="S102" s="358"/>
      <c r="T102" s="359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150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customHeight="1" x14ac:dyDescent="0.25">
      <c r="A103" s="60" t="s">
        <v>182</v>
      </c>
      <c r="B103" s="60" t="s">
        <v>183</v>
      </c>
      <c r="C103" s="34">
        <v>4301135285</v>
      </c>
      <c r="D103" s="348">
        <v>4607111036407</v>
      </c>
      <c r="E103" s="349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8"/>
      <c r="R103" s="358"/>
      <c r="S103" s="358"/>
      <c r="T103" s="359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6"/>
      <c r="P104" s="365" t="s">
        <v>72</v>
      </c>
      <c r="Q104" s="366"/>
      <c r="R104" s="366"/>
      <c r="S104" s="366"/>
      <c r="T104" s="366"/>
      <c r="U104" s="366"/>
      <c r="V104" s="367"/>
      <c r="W104" s="40" t="s">
        <v>69</v>
      </c>
      <c r="X104" s="41">
        <f>IFERROR(SUM(X95:X103),"0")</f>
        <v>28</v>
      </c>
      <c r="Y104" s="41">
        <f>IFERROR(SUM(Y95:Y103),"0")</f>
        <v>28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0.50063999999999997</v>
      </c>
      <c r="AA104" s="64"/>
      <c r="AB104" s="64"/>
      <c r="AC104" s="64"/>
    </row>
    <row r="105" spans="1:68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6"/>
      <c r="P105" s="365" t="s">
        <v>72</v>
      </c>
      <c r="Q105" s="366"/>
      <c r="R105" s="366"/>
      <c r="S105" s="366"/>
      <c r="T105" s="366"/>
      <c r="U105" s="366"/>
      <c r="V105" s="367"/>
      <c r="W105" s="40" t="s">
        <v>73</v>
      </c>
      <c r="X105" s="41">
        <f>IFERROR(SUMPRODUCT(X95:X103*H95:H103),"0")</f>
        <v>100.8</v>
      </c>
      <c r="Y105" s="41">
        <f>IFERROR(SUMPRODUCT(Y95:Y103*H95:H103),"0")</f>
        <v>100.8</v>
      </c>
      <c r="Z105" s="40"/>
      <c r="AA105" s="64"/>
      <c r="AB105" s="64"/>
      <c r="AC105" s="64"/>
    </row>
    <row r="106" spans="1:68" ht="16.5" customHeight="1" x14ac:dyDescent="0.25">
      <c r="A106" s="364" t="s">
        <v>185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62"/>
      <c r="AB106" s="62"/>
      <c r="AC106" s="62"/>
    </row>
    <row r="107" spans="1:68" ht="14.25" customHeight="1" x14ac:dyDescent="0.25">
      <c r="A107" s="374" t="s">
        <v>126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63"/>
      <c r="AB107" s="63"/>
      <c r="AC107" s="63"/>
    </row>
    <row r="108" spans="1:68" ht="27" customHeight="1" x14ac:dyDescent="0.25">
      <c r="A108" s="60" t="s">
        <v>186</v>
      </c>
      <c r="B108" s="60" t="s">
        <v>187</v>
      </c>
      <c r="C108" s="34">
        <v>4301136042</v>
      </c>
      <c r="D108" s="348">
        <v>4607025784012</v>
      </c>
      <c r="E108" s="349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8"/>
      <c r="R108" s="358"/>
      <c r="S108" s="358"/>
      <c r="T108" s="359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189</v>
      </c>
      <c r="B109" s="60" t="s">
        <v>190</v>
      </c>
      <c r="C109" s="34">
        <v>4301136077</v>
      </c>
      <c r="D109" s="348">
        <v>4607025784319</v>
      </c>
      <c r="E109" s="349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8"/>
      <c r="R109" s="358"/>
      <c r="S109" s="358"/>
      <c r="T109" s="359"/>
      <c r="U109" s="37"/>
      <c r="V109" s="37"/>
      <c r="W109" s="38" t="s">
        <v>69</v>
      </c>
      <c r="X109" s="56">
        <v>0</v>
      </c>
      <c r="Y109" s="53">
        <f>IFERROR(IF(X109="","",X109),"")</f>
        <v>0</v>
      </c>
      <c r="Z109" s="39">
        <f>IFERROR(IF(X109="","",X109*0.01788),"")</f>
        <v>0</v>
      </c>
      <c r="AA109" s="65"/>
      <c r="AB109" s="66"/>
      <c r="AC109" s="160" t="s">
        <v>150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0</v>
      </c>
      <c r="BN109" s="78">
        <f>IFERROR(Y109*I109,"0")</f>
        <v>0</v>
      </c>
      <c r="BO109" s="78">
        <f>IFERROR(X109/J109,"0")</f>
        <v>0</v>
      </c>
      <c r="BP109" s="78">
        <f>IFERROR(Y109/J109,"0")</f>
        <v>0</v>
      </c>
    </row>
    <row r="110" spans="1:68" ht="16.5" customHeight="1" x14ac:dyDescent="0.25">
      <c r="A110" s="60" t="s">
        <v>191</v>
      </c>
      <c r="B110" s="60" t="s">
        <v>192</v>
      </c>
      <c r="C110" s="34">
        <v>4301136039</v>
      </c>
      <c r="D110" s="348">
        <v>4607111035370</v>
      </c>
      <c r="E110" s="349"/>
      <c r="F110" s="59">
        <v>0.14000000000000001</v>
      </c>
      <c r="G110" s="35">
        <v>22</v>
      </c>
      <c r="H110" s="59">
        <v>3.08</v>
      </c>
      <c r="I110" s="59">
        <v>3.464</v>
      </c>
      <c r="J110" s="35">
        <v>84</v>
      </c>
      <c r="K110" s="35" t="s">
        <v>66</v>
      </c>
      <c r="L110" s="35" t="s">
        <v>67</v>
      </c>
      <c r="M110" s="36" t="s">
        <v>68</v>
      </c>
      <c r="N110" s="36"/>
      <c r="O110" s="35">
        <v>180</v>
      </c>
      <c r="P110" s="40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8"/>
      <c r="R110" s="358"/>
      <c r="S110" s="358"/>
      <c r="T110" s="359"/>
      <c r="U110" s="37"/>
      <c r="V110" s="37"/>
      <c r="W110" s="38" t="s">
        <v>69</v>
      </c>
      <c r="X110" s="56">
        <v>12</v>
      </c>
      <c r="Y110" s="53">
        <f>IFERROR(IF(X110="","",X110),"")</f>
        <v>12</v>
      </c>
      <c r="Z110" s="39">
        <f>IFERROR(IF(X110="","",X110*0.0155),"")</f>
        <v>0.186</v>
      </c>
      <c r="AA110" s="65"/>
      <c r="AB110" s="66"/>
      <c r="AC110" s="162" t="s">
        <v>193</v>
      </c>
      <c r="AG110" s="78"/>
      <c r="AJ110" s="82" t="s">
        <v>71</v>
      </c>
      <c r="AK110" s="82">
        <v>1</v>
      </c>
      <c r="BB110" s="163" t="s">
        <v>81</v>
      </c>
      <c r="BM110" s="78">
        <f>IFERROR(X110*I110,"0")</f>
        <v>41.567999999999998</v>
      </c>
      <c r="BN110" s="78">
        <f>IFERROR(Y110*I110,"0")</f>
        <v>41.567999999999998</v>
      </c>
      <c r="BO110" s="78">
        <f>IFERROR(X110/J110,"0")</f>
        <v>0.14285714285714285</v>
      </c>
      <c r="BP110" s="78">
        <f>IFERROR(Y110/J110,"0")</f>
        <v>0.14285714285714285</v>
      </c>
    </row>
    <row r="111" spans="1:68" x14ac:dyDescent="0.2">
      <c r="A111" s="354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65" t="s">
        <v>72</v>
      </c>
      <c r="Q111" s="366"/>
      <c r="R111" s="366"/>
      <c r="S111" s="366"/>
      <c r="T111" s="366"/>
      <c r="U111" s="366"/>
      <c r="V111" s="367"/>
      <c r="W111" s="40" t="s">
        <v>69</v>
      </c>
      <c r="X111" s="41">
        <f>IFERROR(SUM(X108:X110),"0")</f>
        <v>12</v>
      </c>
      <c r="Y111" s="41">
        <f>IFERROR(SUM(Y108:Y110),"0")</f>
        <v>12</v>
      </c>
      <c r="Z111" s="41">
        <f>IFERROR(IF(Z108="",0,Z108),"0")+IFERROR(IF(Z109="",0,Z109),"0")+IFERROR(IF(Z110="",0,Z110),"0")</f>
        <v>0.186</v>
      </c>
      <c r="AA111" s="64"/>
      <c r="AB111" s="64"/>
      <c r="AC111" s="64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65" t="s">
        <v>72</v>
      </c>
      <c r="Q112" s="366"/>
      <c r="R112" s="366"/>
      <c r="S112" s="366"/>
      <c r="T112" s="366"/>
      <c r="U112" s="366"/>
      <c r="V112" s="367"/>
      <c r="W112" s="40" t="s">
        <v>73</v>
      </c>
      <c r="X112" s="41">
        <f>IFERROR(SUMPRODUCT(X108:X110*H108:H110),"0")</f>
        <v>36.96</v>
      </c>
      <c r="Y112" s="41">
        <f>IFERROR(SUMPRODUCT(Y108:Y110*H108:H110),"0")</f>
        <v>36.96</v>
      </c>
      <c r="Z112" s="40"/>
      <c r="AA112" s="64"/>
      <c r="AB112" s="64"/>
      <c r="AC112" s="64"/>
    </row>
    <row r="113" spans="1:68" ht="16.5" customHeight="1" x14ac:dyDescent="0.25">
      <c r="A113" s="364" t="s">
        <v>194</v>
      </c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5"/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62"/>
      <c r="AB113" s="62"/>
      <c r="AC113" s="62"/>
    </row>
    <row r="114" spans="1:68" ht="14.25" customHeight="1" x14ac:dyDescent="0.25">
      <c r="A114" s="374" t="s">
        <v>63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63"/>
      <c r="AB114" s="63"/>
      <c r="AC114" s="63"/>
    </row>
    <row r="115" spans="1:68" ht="27" customHeight="1" x14ac:dyDescent="0.25">
      <c r="A115" s="60" t="s">
        <v>195</v>
      </c>
      <c r="B115" s="60" t="s">
        <v>196</v>
      </c>
      <c r="C115" s="34">
        <v>4301071074</v>
      </c>
      <c r="D115" s="348">
        <v>4620207491157</v>
      </c>
      <c r="E115" s="349"/>
      <c r="F115" s="59">
        <v>0.7</v>
      </c>
      <c r="G115" s="35">
        <v>10</v>
      </c>
      <c r="H115" s="59">
        <v>7</v>
      </c>
      <c r="I115" s="59">
        <v>7.28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7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8"/>
      <c r="R115" s="358"/>
      <c r="S115" s="358"/>
      <c r="T115" s="359"/>
      <c r="U115" s="37"/>
      <c r="V115" s="37"/>
      <c r="W115" s="38" t="s">
        <v>69</v>
      </c>
      <c r="X115" s="56">
        <v>12</v>
      </c>
      <c r="Y115" s="53">
        <f t="shared" ref="Y115:Y120" si="12">IFERROR(IF(X115="","",X115),"")</f>
        <v>12</v>
      </c>
      <c r="Z115" s="39">
        <f t="shared" ref="Z115:Z120" si="13">IFERROR(IF(X115="","",X115*0.0155),"")</f>
        <v>0.186</v>
      </c>
      <c r="AA115" s="65"/>
      <c r="AB115" s="66"/>
      <c r="AC115" s="164" t="s">
        <v>197</v>
      </c>
      <c r="AG115" s="78"/>
      <c r="AJ115" s="82" t="s">
        <v>71</v>
      </c>
      <c r="AK115" s="82">
        <v>1</v>
      </c>
      <c r="BB115" s="165" t="s">
        <v>1</v>
      </c>
      <c r="BM115" s="78">
        <f t="shared" ref="BM115:BM120" si="14">IFERROR(X115*I115,"0")</f>
        <v>87.36</v>
      </c>
      <c r="BN115" s="78">
        <f t="shared" ref="BN115:BN120" si="15">IFERROR(Y115*I115,"0")</f>
        <v>87.36</v>
      </c>
      <c r="BO115" s="78">
        <f t="shared" ref="BO115:BO120" si="16">IFERROR(X115/J115,"0")</f>
        <v>0.14285714285714285</v>
      </c>
      <c r="BP115" s="78">
        <f t="shared" ref="BP115:BP120" si="17">IFERROR(Y115/J115,"0")</f>
        <v>0.14285714285714285</v>
      </c>
    </row>
    <row r="116" spans="1:68" ht="27" customHeight="1" x14ac:dyDescent="0.25">
      <c r="A116" s="60" t="s">
        <v>198</v>
      </c>
      <c r="B116" s="60" t="s">
        <v>199</v>
      </c>
      <c r="C116" s="34">
        <v>4301071051</v>
      </c>
      <c r="D116" s="348">
        <v>4607111039262</v>
      </c>
      <c r="E116" s="349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8"/>
      <c r="R116" s="358"/>
      <c r="S116" s="358"/>
      <c r="T116" s="359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200</v>
      </c>
      <c r="B117" s="60" t="s">
        <v>201</v>
      </c>
      <c r="C117" s="34">
        <v>4301071038</v>
      </c>
      <c r="D117" s="348">
        <v>4607111039248</v>
      </c>
      <c r="E117" s="349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8"/>
      <c r="R117" s="358"/>
      <c r="S117" s="358"/>
      <c r="T117" s="359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202</v>
      </c>
      <c r="B118" s="60" t="s">
        <v>203</v>
      </c>
      <c r="C118" s="34">
        <v>4301070976</v>
      </c>
      <c r="D118" s="348">
        <v>4607111034144</v>
      </c>
      <c r="E118" s="349"/>
      <c r="F118" s="59">
        <v>0.9</v>
      </c>
      <c r="G118" s="35">
        <v>8</v>
      </c>
      <c r="H118" s="59">
        <v>7.2</v>
      </c>
      <c r="I118" s="59">
        <v>7.4859999999999998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8"/>
      <c r="R118" s="358"/>
      <c r="S118" s="358"/>
      <c r="T118" s="359"/>
      <c r="U118" s="37"/>
      <c r="V118" s="37"/>
      <c r="W118" s="38" t="s">
        <v>69</v>
      </c>
      <c r="X118" s="56">
        <v>0</v>
      </c>
      <c r="Y118" s="53">
        <f t="shared" si="12"/>
        <v>0</v>
      </c>
      <c r="Z118" s="39">
        <f t="shared" si="13"/>
        <v>0</v>
      </c>
      <c r="AA118" s="65"/>
      <c r="AB118" s="66"/>
      <c r="AC118" s="170" t="s">
        <v>144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0</v>
      </c>
      <c r="BN118" s="78">
        <f t="shared" si="15"/>
        <v>0</v>
      </c>
      <c r="BO118" s="78">
        <f t="shared" si="16"/>
        <v>0</v>
      </c>
      <c r="BP118" s="78">
        <f t="shared" si="17"/>
        <v>0</v>
      </c>
    </row>
    <row r="119" spans="1:68" ht="27" customHeight="1" x14ac:dyDescent="0.25">
      <c r="A119" s="60" t="s">
        <v>204</v>
      </c>
      <c r="B119" s="60" t="s">
        <v>205</v>
      </c>
      <c r="C119" s="34">
        <v>4301071049</v>
      </c>
      <c r="D119" s="348">
        <v>4607111039293</v>
      </c>
      <c r="E119" s="349"/>
      <c r="F119" s="59">
        <v>0.4</v>
      </c>
      <c r="G119" s="35">
        <v>16</v>
      </c>
      <c r="H119" s="59">
        <v>6.4</v>
      </c>
      <c r="I119" s="59">
        <v>6.7195999999999998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8"/>
      <c r="R119" s="358"/>
      <c r="S119" s="358"/>
      <c r="T119" s="359"/>
      <c r="U119" s="37"/>
      <c r="V119" s="37"/>
      <c r="W119" s="38" t="s">
        <v>69</v>
      </c>
      <c r="X119" s="56">
        <v>0</v>
      </c>
      <c r="Y119" s="53">
        <f t="shared" si="12"/>
        <v>0</v>
      </c>
      <c r="Z119" s="39">
        <f t="shared" si="13"/>
        <v>0</v>
      </c>
      <c r="AA119" s="65"/>
      <c r="AB119" s="66"/>
      <c r="AC119" s="172" t="s">
        <v>144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0</v>
      </c>
      <c r="BN119" s="78">
        <f t="shared" si="15"/>
        <v>0</v>
      </c>
      <c r="BO119" s="78">
        <f t="shared" si="16"/>
        <v>0</v>
      </c>
      <c r="BP119" s="78">
        <f t="shared" si="17"/>
        <v>0</v>
      </c>
    </row>
    <row r="120" spans="1:68" ht="27" customHeight="1" x14ac:dyDescent="0.25">
      <c r="A120" s="60" t="s">
        <v>206</v>
      </c>
      <c r="B120" s="60" t="s">
        <v>207</v>
      </c>
      <c r="C120" s="34">
        <v>4301071039</v>
      </c>
      <c r="D120" s="348">
        <v>4607111039279</v>
      </c>
      <c r="E120" s="349"/>
      <c r="F120" s="59">
        <v>0.7</v>
      </c>
      <c r="G120" s="35">
        <v>10</v>
      </c>
      <c r="H120" s="59">
        <v>7</v>
      </c>
      <c r="I120" s="59">
        <v>7.3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5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8"/>
      <c r="R120" s="358"/>
      <c r="S120" s="358"/>
      <c r="T120" s="359"/>
      <c r="U120" s="37"/>
      <c r="V120" s="37"/>
      <c r="W120" s="38" t="s">
        <v>69</v>
      </c>
      <c r="X120" s="56">
        <v>0</v>
      </c>
      <c r="Y120" s="53">
        <f t="shared" si="12"/>
        <v>0</v>
      </c>
      <c r="Z120" s="39">
        <f t="shared" si="13"/>
        <v>0</v>
      </c>
      <c r="AA120" s="65"/>
      <c r="AB120" s="66"/>
      <c r="AC120" s="174" t="s">
        <v>144</v>
      </c>
      <c r="AG120" s="78"/>
      <c r="AJ120" s="82" t="s">
        <v>71</v>
      </c>
      <c r="AK120" s="82">
        <v>1</v>
      </c>
      <c r="BB120" s="175" t="s">
        <v>1</v>
      </c>
      <c r="BM120" s="78">
        <f t="shared" si="14"/>
        <v>0</v>
      </c>
      <c r="BN120" s="78">
        <f t="shared" si="15"/>
        <v>0</v>
      </c>
      <c r="BO120" s="78">
        <f t="shared" si="16"/>
        <v>0</v>
      </c>
      <c r="BP120" s="78">
        <f t="shared" si="17"/>
        <v>0</v>
      </c>
    </row>
    <row r="121" spans="1:68" x14ac:dyDescent="0.2">
      <c r="A121" s="354"/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6"/>
      <c r="P121" s="365" t="s">
        <v>72</v>
      </c>
      <c r="Q121" s="366"/>
      <c r="R121" s="366"/>
      <c r="S121" s="366"/>
      <c r="T121" s="366"/>
      <c r="U121" s="366"/>
      <c r="V121" s="367"/>
      <c r="W121" s="40" t="s">
        <v>69</v>
      </c>
      <c r="X121" s="41">
        <f>IFERROR(SUM(X115:X120),"0")</f>
        <v>12</v>
      </c>
      <c r="Y121" s="41">
        <f>IFERROR(SUM(Y115:Y120),"0")</f>
        <v>12</v>
      </c>
      <c r="Z121" s="41">
        <f>IFERROR(IF(Z115="",0,Z115),"0")+IFERROR(IF(Z116="",0,Z116),"0")+IFERROR(IF(Z117="",0,Z117),"0")+IFERROR(IF(Z118="",0,Z118),"0")+IFERROR(IF(Z119="",0,Z119),"0")+IFERROR(IF(Z120="",0,Z120),"0")</f>
        <v>0.186</v>
      </c>
      <c r="AA121" s="64"/>
      <c r="AB121" s="64"/>
      <c r="AC121" s="64"/>
    </row>
    <row r="122" spans="1:68" x14ac:dyDescent="0.2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6"/>
      <c r="P122" s="365" t="s">
        <v>72</v>
      </c>
      <c r="Q122" s="366"/>
      <c r="R122" s="366"/>
      <c r="S122" s="366"/>
      <c r="T122" s="366"/>
      <c r="U122" s="366"/>
      <c r="V122" s="367"/>
      <c r="W122" s="40" t="s">
        <v>73</v>
      </c>
      <c r="X122" s="41">
        <f>IFERROR(SUMPRODUCT(X115:X120*H115:H120),"0")</f>
        <v>84</v>
      </c>
      <c r="Y122" s="41">
        <f>IFERROR(SUMPRODUCT(Y115:Y120*H115:H120),"0")</f>
        <v>84</v>
      </c>
      <c r="Z122" s="40"/>
      <c r="AA122" s="64"/>
      <c r="AB122" s="64"/>
      <c r="AC122" s="64"/>
    </row>
    <row r="123" spans="1:68" ht="14.25" customHeight="1" x14ac:dyDescent="0.25">
      <c r="A123" s="374" t="s">
        <v>132</v>
      </c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5"/>
      <c r="P123" s="355"/>
      <c r="Q123" s="355"/>
      <c r="R123" s="355"/>
      <c r="S123" s="355"/>
      <c r="T123" s="355"/>
      <c r="U123" s="355"/>
      <c r="V123" s="355"/>
      <c r="W123" s="355"/>
      <c r="X123" s="355"/>
      <c r="Y123" s="355"/>
      <c r="Z123" s="355"/>
      <c r="AA123" s="63"/>
      <c r="AB123" s="63"/>
      <c r="AC123" s="63"/>
    </row>
    <row r="124" spans="1:68" ht="27" customHeight="1" x14ac:dyDescent="0.25">
      <c r="A124" s="60" t="s">
        <v>208</v>
      </c>
      <c r="B124" s="60" t="s">
        <v>209</v>
      </c>
      <c r="C124" s="34">
        <v>4301135670</v>
      </c>
      <c r="D124" s="348">
        <v>4620207490983</v>
      </c>
      <c r="E124" s="349"/>
      <c r="F124" s="59">
        <v>0.22</v>
      </c>
      <c r="G124" s="35">
        <v>12</v>
      </c>
      <c r="H124" s="59">
        <v>2.64</v>
      </c>
      <c r="I124" s="59">
        <v>3.3435999999999999</v>
      </c>
      <c r="J124" s="35">
        <v>70</v>
      </c>
      <c r="K124" s="35" t="s">
        <v>79</v>
      </c>
      <c r="L124" s="35" t="s">
        <v>67</v>
      </c>
      <c r="M124" s="36" t="s">
        <v>68</v>
      </c>
      <c r="N124" s="36"/>
      <c r="O124" s="35">
        <v>180</v>
      </c>
      <c r="P124" s="37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8"/>
      <c r="R124" s="358"/>
      <c r="S124" s="358"/>
      <c r="T124" s="359"/>
      <c r="U124" s="37"/>
      <c r="V124" s="37"/>
      <c r="W124" s="38" t="s">
        <v>69</v>
      </c>
      <c r="X124" s="56">
        <v>0</v>
      </c>
      <c r="Y124" s="53">
        <f>IFERROR(IF(X124="","",X124),"")</f>
        <v>0</v>
      </c>
      <c r="Z124" s="39">
        <f>IFERROR(IF(X124="","",X124*0.01788),"")</f>
        <v>0</v>
      </c>
      <c r="AA124" s="65"/>
      <c r="AB124" s="66"/>
      <c r="AC124" s="176" t="s">
        <v>210</v>
      </c>
      <c r="AG124" s="78"/>
      <c r="AJ124" s="82" t="s">
        <v>71</v>
      </c>
      <c r="AK124" s="82">
        <v>1</v>
      </c>
      <c r="BB124" s="177" t="s">
        <v>81</v>
      </c>
      <c r="BM124" s="78">
        <f>IFERROR(X124*I124,"0")</f>
        <v>0</v>
      </c>
      <c r="BN124" s="78">
        <f>IFERROR(Y124*I124,"0")</f>
        <v>0</v>
      </c>
      <c r="BO124" s="78">
        <f>IFERROR(X124/J124,"0")</f>
        <v>0</v>
      </c>
      <c r="BP124" s="78">
        <f>IFERROR(Y124/J124,"0")</f>
        <v>0</v>
      </c>
    </row>
    <row r="125" spans="1:68" x14ac:dyDescent="0.2">
      <c r="A125" s="354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65" t="s">
        <v>72</v>
      </c>
      <c r="Q125" s="366"/>
      <c r="R125" s="366"/>
      <c r="S125" s="366"/>
      <c r="T125" s="366"/>
      <c r="U125" s="366"/>
      <c r="V125" s="367"/>
      <c r="W125" s="40" t="s">
        <v>69</v>
      </c>
      <c r="X125" s="41">
        <f>IFERROR(SUM(X124:X124),"0")</f>
        <v>0</v>
      </c>
      <c r="Y125" s="41">
        <f>IFERROR(SUM(Y124:Y124),"0")</f>
        <v>0</v>
      </c>
      <c r="Z125" s="41">
        <f>IFERROR(IF(Z124="",0,Z124),"0")</f>
        <v>0</v>
      </c>
      <c r="AA125" s="64"/>
      <c r="AB125" s="64"/>
      <c r="AC125" s="64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65" t="s">
        <v>72</v>
      </c>
      <c r="Q126" s="366"/>
      <c r="R126" s="366"/>
      <c r="S126" s="366"/>
      <c r="T126" s="366"/>
      <c r="U126" s="366"/>
      <c r="V126" s="367"/>
      <c r="W126" s="40" t="s">
        <v>73</v>
      </c>
      <c r="X126" s="41">
        <f>IFERROR(SUMPRODUCT(X124:X124*H124:H124),"0")</f>
        <v>0</v>
      </c>
      <c r="Y126" s="41">
        <f>IFERROR(SUMPRODUCT(Y124:Y124*H124:H124),"0")</f>
        <v>0</v>
      </c>
      <c r="Z126" s="40"/>
      <c r="AA126" s="64"/>
      <c r="AB126" s="64"/>
      <c r="AC126" s="64"/>
    </row>
    <row r="127" spans="1:68" ht="16.5" customHeight="1" x14ac:dyDescent="0.25">
      <c r="A127" s="364" t="s">
        <v>211</v>
      </c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55"/>
      <c r="AA127" s="62"/>
      <c r="AB127" s="62"/>
      <c r="AC127" s="62"/>
    </row>
    <row r="128" spans="1:68" ht="14.25" customHeight="1" x14ac:dyDescent="0.25">
      <c r="A128" s="374" t="s">
        <v>132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4301135533</v>
      </c>
      <c r="D129" s="348">
        <v>4607111034014</v>
      </c>
      <c r="E129" s="349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8"/>
      <c r="R129" s="358"/>
      <c r="S129" s="358"/>
      <c r="T129" s="359"/>
      <c r="U129" s="37"/>
      <c r="V129" s="37"/>
      <c r="W129" s="38" t="s">
        <v>69</v>
      </c>
      <c r="X129" s="56">
        <v>14</v>
      </c>
      <c r="Y129" s="53">
        <f>IFERROR(IF(X129="","",X129),"")</f>
        <v>14</v>
      </c>
      <c r="Z129" s="39">
        <f>IFERROR(IF(X129="","",X129*0.01788),"")</f>
        <v>0.25031999999999999</v>
      </c>
      <c r="AA129" s="65"/>
      <c r="AB129" s="66"/>
      <c r="AC129" s="178" t="s">
        <v>214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51.850399999999993</v>
      </c>
      <c r="BN129" s="78">
        <f>IFERROR(Y129*I129,"0")</f>
        <v>51.850399999999993</v>
      </c>
      <c r="BO129" s="78">
        <f>IFERROR(X129/J129,"0")</f>
        <v>0.2</v>
      </c>
      <c r="BP129" s="78">
        <f>IFERROR(Y129/J129,"0")</f>
        <v>0.2</v>
      </c>
    </row>
    <row r="130" spans="1:68" ht="27" customHeight="1" x14ac:dyDescent="0.25">
      <c r="A130" s="60" t="s">
        <v>215</v>
      </c>
      <c r="B130" s="60" t="s">
        <v>216</v>
      </c>
      <c r="C130" s="34">
        <v>4301135532</v>
      </c>
      <c r="D130" s="348">
        <v>4607111033994</v>
      </c>
      <c r="E130" s="349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79</v>
      </c>
      <c r="L130" s="35" t="s">
        <v>67</v>
      </c>
      <c r="M130" s="36" t="s">
        <v>68</v>
      </c>
      <c r="N130" s="36"/>
      <c r="O130" s="35">
        <v>180</v>
      </c>
      <c r="P130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8"/>
      <c r="R130" s="358"/>
      <c r="S130" s="358"/>
      <c r="T130" s="359"/>
      <c r="U130" s="37"/>
      <c r="V130" s="37"/>
      <c r="W130" s="38" t="s">
        <v>69</v>
      </c>
      <c r="X130" s="56">
        <v>42</v>
      </c>
      <c r="Y130" s="53">
        <f>IFERROR(IF(X130="","",X130),"")</f>
        <v>42</v>
      </c>
      <c r="Z130" s="39">
        <f>IFERROR(IF(X130="","",X130*0.01788),"")</f>
        <v>0.75095999999999996</v>
      </c>
      <c r="AA130" s="65"/>
      <c r="AB130" s="66"/>
      <c r="AC130" s="180" t="s">
        <v>150</v>
      </c>
      <c r="AG130" s="78"/>
      <c r="AJ130" s="82" t="s">
        <v>71</v>
      </c>
      <c r="AK130" s="82">
        <v>1</v>
      </c>
      <c r="BB130" s="181" t="s">
        <v>81</v>
      </c>
      <c r="BM130" s="78">
        <f>IFERROR(X130*I130,"0")</f>
        <v>155.55119999999999</v>
      </c>
      <c r="BN130" s="78">
        <f>IFERROR(Y130*I130,"0")</f>
        <v>155.55119999999999</v>
      </c>
      <c r="BO130" s="78">
        <f>IFERROR(X130/J130,"0")</f>
        <v>0.6</v>
      </c>
      <c r="BP130" s="78">
        <f>IFERROR(Y130/J130,"0")</f>
        <v>0.6</v>
      </c>
    </row>
    <row r="131" spans="1:68" x14ac:dyDescent="0.2">
      <c r="A131" s="354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65" t="s">
        <v>72</v>
      </c>
      <c r="Q131" s="366"/>
      <c r="R131" s="366"/>
      <c r="S131" s="366"/>
      <c r="T131" s="366"/>
      <c r="U131" s="366"/>
      <c r="V131" s="367"/>
      <c r="W131" s="40" t="s">
        <v>69</v>
      </c>
      <c r="X131" s="41">
        <f>IFERROR(SUM(X129:X130),"0")</f>
        <v>56</v>
      </c>
      <c r="Y131" s="41">
        <f>IFERROR(SUM(Y129:Y130),"0")</f>
        <v>56</v>
      </c>
      <c r="Z131" s="41">
        <f>IFERROR(IF(Z129="",0,Z129),"0")+IFERROR(IF(Z130="",0,Z130),"0")</f>
        <v>1.0012799999999999</v>
      </c>
      <c r="AA131" s="64"/>
      <c r="AB131" s="64"/>
      <c r="AC131" s="64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65" t="s">
        <v>72</v>
      </c>
      <c r="Q132" s="366"/>
      <c r="R132" s="366"/>
      <c r="S132" s="366"/>
      <c r="T132" s="366"/>
      <c r="U132" s="366"/>
      <c r="V132" s="367"/>
      <c r="W132" s="40" t="s">
        <v>73</v>
      </c>
      <c r="X132" s="41">
        <f>IFERROR(SUMPRODUCT(X129:X130*H129:H130),"0")</f>
        <v>168</v>
      </c>
      <c r="Y132" s="41">
        <f>IFERROR(SUMPRODUCT(Y129:Y130*H129:H130),"0")</f>
        <v>168</v>
      </c>
      <c r="Z132" s="40"/>
      <c r="AA132" s="64"/>
      <c r="AB132" s="64"/>
      <c r="AC132" s="64"/>
    </row>
    <row r="133" spans="1:68" ht="16.5" customHeight="1" x14ac:dyDescent="0.25">
      <c r="A133" s="364" t="s">
        <v>217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55"/>
      <c r="Z133" s="355"/>
      <c r="AA133" s="62"/>
      <c r="AB133" s="62"/>
      <c r="AC133" s="62"/>
    </row>
    <row r="134" spans="1:68" ht="14.25" customHeight="1" x14ac:dyDescent="0.25">
      <c r="A134" s="374" t="s">
        <v>132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63"/>
      <c r="AB134" s="63"/>
      <c r="AC134" s="63"/>
    </row>
    <row r="135" spans="1:68" ht="27" customHeight="1" x14ac:dyDescent="0.25">
      <c r="A135" s="60" t="s">
        <v>218</v>
      </c>
      <c r="B135" s="60" t="s">
        <v>219</v>
      </c>
      <c r="C135" s="34">
        <v>4301135311</v>
      </c>
      <c r="D135" s="348">
        <v>4607111039095</v>
      </c>
      <c r="E135" s="349"/>
      <c r="F135" s="59">
        <v>0.25</v>
      </c>
      <c r="G135" s="35">
        <v>12</v>
      </c>
      <c r="H135" s="59">
        <v>3</v>
      </c>
      <c r="I135" s="59">
        <v>3.7480000000000002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41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58"/>
      <c r="R135" s="358"/>
      <c r="S135" s="358"/>
      <c r="T135" s="359"/>
      <c r="U135" s="37"/>
      <c r="V135" s="37"/>
      <c r="W135" s="38" t="s">
        <v>69</v>
      </c>
      <c r="X135" s="56">
        <v>14</v>
      </c>
      <c r="Y135" s="53">
        <f>IFERROR(IF(X135="","",X135),"")</f>
        <v>14</v>
      </c>
      <c r="Z135" s="39">
        <f>IFERROR(IF(X135="","",X135*0.01788),"")</f>
        <v>0.25031999999999999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52.472000000000001</v>
      </c>
      <c r="BN135" s="78">
        <f>IFERROR(Y135*I135,"0")</f>
        <v>52.472000000000001</v>
      </c>
      <c r="BO135" s="78">
        <f>IFERROR(X135/J135,"0")</f>
        <v>0.2</v>
      </c>
      <c r="BP135" s="78">
        <f>IFERROR(Y135/J135,"0")</f>
        <v>0.2</v>
      </c>
    </row>
    <row r="136" spans="1:68" ht="16.5" customHeight="1" x14ac:dyDescent="0.25">
      <c r="A136" s="60" t="s">
        <v>221</v>
      </c>
      <c r="B136" s="60" t="s">
        <v>222</v>
      </c>
      <c r="C136" s="34">
        <v>4301135534</v>
      </c>
      <c r="D136" s="348">
        <v>4607111034199</v>
      </c>
      <c r="E136" s="349"/>
      <c r="F136" s="59">
        <v>0.25</v>
      </c>
      <c r="G136" s="35">
        <v>12</v>
      </c>
      <c r="H136" s="59">
        <v>3</v>
      </c>
      <c r="I136" s="59">
        <v>3.7035999999999998</v>
      </c>
      <c r="J136" s="35">
        <v>70</v>
      </c>
      <c r="K136" s="35" t="s">
        <v>79</v>
      </c>
      <c r="L136" s="35" t="s">
        <v>67</v>
      </c>
      <c r="M136" s="36" t="s">
        <v>68</v>
      </c>
      <c r="N136" s="36"/>
      <c r="O136" s="35">
        <v>180</v>
      </c>
      <c r="P136" s="38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58"/>
      <c r="R136" s="358"/>
      <c r="S136" s="358"/>
      <c r="T136" s="359"/>
      <c r="U136" s="37"/>
      <c r="V136" s="37"/>
      <c r="W136" s="38" t="s">
        <v>69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/>
      <c r="AB136" s="66"/>
      <c r="AC136" s="184" t="s">
        <v>223</v>
      </c>
      <c r="AG136" s="78"/>
      <c r="AJ136" s="82" t="s">
        <v>71</v>
      </c>
      <c r="AK136" s="82">
        <v>1</v>
      </c>
      <c r="BB136" s="185" t="s">
        <v>81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65" t="s">
        <v>72</v>
      </c>
      <c r="Q137" s="366"/>
      <c r="R137" s="366"/>
      <c r="S137" s="366"/>
      <c r="T137" s="366"/>
      <c r="U137" s="366"/>
      <c r="V137" s="367"/>
      <c r="W137" s="40" t="s">
        <v>69</v>
      </c>
      <c r="X137" s="41">
        <f>IFERROR(SUM(X135:X136),"0")</f>
        <v>14</v>
      </c>
      <c r="Y137" s="41">
        <f>IFERROR(SUM(Y135:Y136),"0")</f>
        <v>14</v>
      </c>
      <c r="Z137" s="41">
        <f>IFERROR(IF(Z135="",0,Z135),"0")+IFERROR(IF(Z136="",0,Z136),"0")</f>
        <v>0.25031999999999999</v>
      </c>
      <c r="AA137" s="64"/>
      <c r="AB137" s="64"/>
      <c r="AC137" s="64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65" t="s">
        <v>72</v>
      </c>
      <c r="Q138" s="366"/>
      <c r="R138" s="366"/>
      <c r="S138" s="366"/>
      <c r="T138" s="366"/>
      <c r="U138" s="366"/>
      <c r="V138" s="367"/>
      <c r="W138" s="40" t="s">
        <v>73</v>
      </c>
      <c r="X138" s="41">
        <f>IFERROR(SUMPRODUCT(X135:X136*H135:H136),"0")</f>
        <v>42</v>
      </c>
      <c r="Y138" s="41">
        <f>IFERROR(SUMPRODUCT(Y135:Y136*H135:H136),"0")</f>
        <v>42</v>
      </c>
      <c r="Z138" s="40"/>
      <c r="AA138" s="64"/>
      <c r="AB138" s="64"/>
      <c r="AC138" s="64"/>
    </row>
    <row r="139" spans="1:68" ht="16.5" customHeight="1" x14ac:dyDescent="0.25">
      <c r="A139" s="364" t="s">
        <v>224</v>
      </c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355"/>
      <c r="R139" s="355"/>
      <c r="S139" s="355"/>
      <c r="T139" s="355"/>
      <c r="U139" s="355"/>
      <c r="V139" s="355"/>
      <c r="W139" s="355"/>
      <c r="X139" s="355"/>
      <c r="Y139" s="355"/>
      <c r="Z139" s="355"/>
      <c r="AA139" s="62"/>
      <c r="AB139" s="62"/>
      <c r="AC139" s="62"/>
    </row>
    <row r="140" spans="1:68" ht="14.25" customHeight="1" x14ac:dyDescent="0.25">
      <c r="A140" s="374" t="s">
        <v>132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63"/>
      <c r="AB140" s="63"/>
      <c r="AC140" s="63"/>
    </row>
    <row r="141" spans="1:68" ht="27" customHeight="1" x14ac:dyDescent="0.25">
      <c r="A141" s="60" t="s">
        <v>225</v>
      </c>
      <c r="B141" s="60" t="s">
        <v>226</v>
      </c>
      <c r="C141" s="34">
        <v>4301135275</v>
      </c>
      <c r="D141" s="348">
        <v>4607111034380</v>
      </c>
      <c r="E141" s="349"/>
      <c r="F141" s="59">
        <v>0.25</v>
      </c>
      <c r="G141" s="35">
        <v>12</v>
      </c>
      <c r="H141" s="59">
        <v>3</v>
      </c>
      <c r="I141" s="59">
        <v>3.28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58"/>
      <c r="R141" s="358"/>
      <c r="S141" s="358"/>
      <c r="T141" s="359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227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228</v>
      </c>
      <c r="B142" s="60" t="s">
        <v>229</v>
      </c>
      <c r="C142" s="34">
        <v>4301135777</v>
      </c>
      <c r="D142" s="348">
        <v>4620207490914</v>
      </c>
      <c r="E142" s="349"/>
      <c r="F142" s="59">
        <v>0.2</v>
      </c>
      <c r="G142" s="35">
        <v>12</v>
      </c>
      <c r="H142" s="59">
        <v>2.4</v>
      </c>
      <c r="I142" s="59">
        <v>2.68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500" t="s">
        <v>230</v>
      </c>
      <c r="Q142" s="358"/>
      <c r="R142" s="358"/>
      <c r="S142" s="358"/>
      <c r="T142" s="359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214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customHeight="1" x14ac:dyDescent="0.25">
      <c r="A143" s="60" t="s">
        <v>231</v>
      </c>
      <c r="B143" s="60" t="s">
        <v>232</v>
      </c>
      <c r="C143" s="34">
        <v>4301135277</v>
      </c>
      <c r="D143" s="348">
        <v>4607111034397</v>
      </c>
      <c r="E143" s="349"/>
      <c r="F143" s="59">
        <v>0.25</v>
      </c>
      <c r="G143" s="35">
        <v>12</v>
      </c>
      <c r="H143" s="59">
        <v>3</v>
      </c>
      <c r="I143" s="59">
        <v>3.28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8"/>
      <c r="R143" s="358"/>
      <c r="S143" s="358"/>
      <c r="T143" s="359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214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ht="27" customHeight="1" x14ac:dyDescent="0.25">
      <c r="A144" s="60" t="s">
        <v>233</v>
      </c>
      <c r="B144" s="60" t="s">
        <v>234</v>
      </c>
      <c r="C144" s="34">
        <v>4301135778</v>
      </c>
      <c r="D144" s="348">
        <v>4620207490853</v>
      </c>
      <c r="E144" s="349"/>
      <c r="F144" s="59">
        <v>0.2</v>
      </c>
      <c r="G144" s="35">
        <v>12</v>
      </c>
      <c r="H144" s="59">
        <v>2.4</v>
      </c>
      <c r="I144" s="59">
        <v>2.68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64" t="s">
        <v>235</v>
      </c>
      <c r="Q144" s="358"/>
      <c r="R144" s="358"/>
      <c r="S144" s="358"/>
      <c r="T144" s="359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92" t="s">
        <v>214</v>
      </c>
      <c r="AG144" s="78"/>
      <c r="AJ144" s="82" t="s">
        <v>71</v>
      </c>
      <c r="AK144" s="82">
        <v>1</v>
      </c>
      <c r="BB144" s="193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6"/>
      <c r="P145" s="365" t="s">
        <v>72</v>
      </c>
      <c r="Q145" s="366"/>
      <c r="R145" s="366"/>
      <c r="S145" s="366"/>
      <c r="T145" s="366"/>
      <c r="U145" s="366"/>
      <c r="V145" s="367"/>
      <c r="W145" s="40" t="s">
        <v>69</v>
      </c>
      <c r="X145" s="41">
        <f>IFERROR(SUM(X141:X144),"0")</f>
        <v>0</v>
      </c>
      <c r="Y145" s="41">
        <f>IFERROR(SUM(Y141:Y144),"0")</f>
        <v>0</v>
      </c>
      <c r="Z145" s="41">
        <f>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6"/>
      <c r="P146" s="365" t="s">
        <v>72</v>
      </c>
      <c r="Q146" s="366"/>
      <c r="R146" s="366"/>
      <c r="S146" s="366"/>
      <c r="T146" s="366"/>
      <c r="U146" s="366"/>
      <c r="V146" s="367"/>
      <c r="W146" s="40" t="s">
        <v>73</v>
      </c>
      <c r="X146" s="41">
        <f>IFERROR(SUMPRODUCT(X141:X144*H141:H144),"0")</f>
        <v>0</v>
      </c>
      <c r="Y146" s="41">
        <f>IFERROR(SUMPRODUCT(Y141:Y144*H141:H144),"0")</f>
        <v>0</v>
      </c>
      <c r="Z146" s="40"/>
      <c r="AA146" s="64"/>
      <c r="AB146" s="64"/>
      <c r="AC146" s="64"/>
    </row>
    <row r="147" spans="1:68" ht="16.5" customHeight="1" x14ac:dyDescent="0.25">
      <c r="A147" s="364" t="s">
        <v>236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55"/>
      <c r="Z147" s="355"/>
      <c r="AA147" s="62"/>
      <c r="AB147" s="62"/>
      <c r="AC147" s="62"/>
    </row>
    <row r="148" spans="1:68" ht="14.25" customHeight="1" x14ac:dyDescent="0.25">
      <c r="A148" s="374" t="s">
        <v>132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55"/>
      <c r="Z148" s="355"/>
      <c r="AA148" s="63"/>
      <c r="AB148" s="63"/>
      <c r="AC148" s="63"/>
    </row>
    <row r="149" spans="1:68" ht="27" customHeight="1" x14ac:dyDescent="0.25">
      <c r="A149" s="60" t="s">
        <v>237</v>
      </c>
      <c r="B149" s="60" t="s">
        <v>238</v>
      </c>
      <c r="C149" s="34">
        <v>4301135570</v>
      </c>
      <c r="D149" s="348">
        <v>4607111035806</v>
      </c>
      <c r="E149" s="349"/>
      <c r="F149" s="59">
        <v>0.25</v>
      </c>
      <c r="G149" s="35">
        <v>12</v>
      </c>
      <c r="H149" s="59">
        <v>3</v>
      </c>
      <c r="I149" s="59">
        <v>3.7035999999999998</v>
      </c>
      <c r="J149" s="35">
        <v>70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8"/>
      <c r="R149" s="358"/>
      <c r="S149" s="358"/>
      <c r="T149" s="359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IFERROR(IF(X149="","",X149*0.01788),"")</f>
        <v>0</v>
      </c>
      <c r="AA149" s="65"/>
      <c r="AB149" s="66"/>
      <c r="AC149" s="194" t="s">
        <v>239</v>
      </c>
      <c r="AG149" s="78"/>
      <c r="AJ149" s="82" t="s">
        <v>71</v>
      </c>
      <c r="AK149" s="82">
        <v>1</v>
      </c>
      <c r="BB149" s="195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4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6"/>
      <c r="P150" s="365" t="s">
        <v>72</v>
      </c>
      <c r="Q150" s="366"/>
      <c r="R150" s="366"/>
      <c r="S150" s="366"/>
      <c r="T150" s="366"/>
      <c r="U150" s="366"/>
      <c r="V150" s="367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6"/>
      <c r="P151" s="365" t="s">
        <v>72</v>
      </c>
      <c r="Q151" s="366"/>
      <c r="R151" s="366"/>
      <c r="S151" s="366"/>
      <c r="T151" s="366"/>
      <c r="U151" s="366"/>
      <c r="V151" s="367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64" t="s">
        <v>240</v>
      </c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62"/>
      <c r="AB152" s="62"/>
      <c r="AC152" s="62"/>
    </row>
    <row r="153" spans="1:68" ht="14.25" customHeight="1" x14ac:dyDescent="0.25">
      <c r="A153" s="374" t="s">
        <v>132</v>
      </c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355"/>
      <c r="R153" s="355"/>
      <c r="S153" s="355"/>
      <c r="T153" s="355"/>
      <c r="U153" s="355"/>
      <c r="V153" s="355"/>
      <c r="W153" s="355"/>
      <c r="X153" s="355"/>
      <c r="Y153" s="355"/>
      <c r="Z153" s="355"/>
      <c r="AA153" s="63"/>
      <c r="AB153" s="63"/>
      <c r="AC153" s="63"/>
    </row>
    <row r="154" spans="1:68" ht="16.5" customHeight="1" x14ac:dyDescent="0.25">
      <c r="A154" s="60" t="s">
        <v>241</v>
      </c>
      <c r="B154" s="60" t="s">
        <v>242</v>
      </c>
      <c r="C154" s="34">
        <v>4301135596</v>
      </c>
      <c r="D154" s="348">
        <v>4607111039613</v>
      </c>
      <c r="E154" s="349"/>
      <c r="F154" s="59">
        <v>0.09</v>
      </c>
      <c r="G154" s="35">
        <v>30</v>
      </c>
      <c r="H154" s="59">
        <v>2.7</v>
      </c>
      <c r="I154" s="59">
        <v>3.09</v>
      </c>
      <c r="J154" s="35">
        <v>126</v>
      </c>
      <c r="K154" s="35" t="s">
        <v>79</v>
      </c>
      <c r="L154" s="35" t="s">
        <v>67</v>
      </c>
      <c r="M154" s="36" t="s">
        <v>68</v>
      </c>
      <c r="N154" s="36"/>
      <c r="O154" s="35">
        <v>180</v>
      </c>
      <c r="P154" s="5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8"/>
      <c r="R154" s="358"/>
      <c r="S154" s="358"/>
      <c r="T154" s="359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IFERROR(IF(X154="","",X154*0.00936),"")</f>
        <v>0</v>
      </c>
      <c r="AA154" s="65"/>
      <c r="AB154" s="66"/>
      <c r="AC154" s="196" t="s">
        <v>220</v>
      </c>
      <c r="AG154" s="78"/>
      <c r="AJ154" s="82" t="s">
        <v>71</v>
      </c>
      <c r="AK154" s="82">
        <v>1</v>
      </c>
      <c r="BB154" s="197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6"/>
      <c r="P155" s="365" t="s">
        <v>72</v>
      </c>
      <c r="Q155" s="366"/>
      <c r="R155" s="366"/>
      <c r="S155" s="366"/>
      <c r="T155" s="366"/>
      <c r="U155" s="366"/>
      <c r="V155" s="367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6"/>
      <c r="P156" s="365" t="s">
        <v>72</v>
      </c>
      <c r="Q156" s="366"/>
      <c r="R156" s="366"/>
      <c r="S156" s="366"/>
      <c r="T156" s="366"/>
      <c r="U156" s="366"/>
      <c r="V156" s="367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364" t="s">
        <v>243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55"/>
      <c r="Z157" s="355"/>
      <c r="AA157" s="62"/>
      <c r="AB157" s="62"/>
      <c r="AC157" s="62"/>
    </row>
    <row r="158" spans="1:68" ht="14.25" customHeight="1" x14ac:dyDescent="0.25">
      <c r="A158" s="374" t="s">
        <v>244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63"/>
      <c r="AB158" s="63"/>
      <c r="AC158" s="63"/>
    </row>
    <row r="159" spans="1:68" ht="27" customHeight="1" x14ac:dyDescent="0.25">
      <c r="A159" s="60" t="s">
        <v>245</v>
      </c>
      <c r="B159" s="60" t="s">
        <v>246</v>
      </c>
      <c r="C159" s="34">
        <v>4301071054</v>
      </c>
      <c r="D159" s="348">
        <v>4607111035639</v>
      </c>
      <c r="E159" s="349"/>
      <c r="F159" s="59">
        <v>0.2</v>
      </c>
      <c r="G159" s="35">
        <v>8</v>
      </c>
      <c r="H159" s="59">
        <v>1.6</v>
      </c>
      <c r="I159" s="59">
        <v>2.12</v>
      </c>
      <c r="J159" s="35">
        <v>72</v>
      </c>
      <c r="K159" s="35" t="s">
        <v>247</v>
      </c>
      <c r="L159" s="35" t="s">
        <v>67</v>
      </c>
      <c r="M159" s="36" t="s">
        <v>68</v>
      </c>
      <c r="N159" s="36"/>
      <c r="O159" s="35">
        <v>180</v>
      </c>
      <c r="P159" s="48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9" s="358"/>
      <c r="R159" s="358"/>
      <c r="S159" s="358"/>
      <c r="T159" s="359"/>
      <c r="U159" s="37"/>
      <c r="V159" s="37"/>
      <c r="W159" s="38" t="s">
        <v>69</v>
      </c>
      <c r="X159" s="56">
        <v>0</v>
      </c>
      <c r="Y159" s="53">
        <f>IFERROR(IF(X159="","",X159),"")</f>
        <v>0</v>
      </c>
      <c r="Z159" s="39">
        <f>IFERROR(IF(X159="","",X159*0.01157),"")</f>
        <v>0</v>
      </c>
      <c r="AA159" s="65"/>
      <c r="AB159" s="66"/>
      <c r="AC159" s="198" t="s">
        <v>248</v>
      </c>
      <c r="AG159" s="78"/>
      <c r="AJ159" s="82" t="s">
        <v>71</v>
      </c>
      <c r="AK159" s="82">
        <v>1</v>
      </c>
      <c r="BB159" s="199" t="s">
        <v>81</v>
      </c>
      <c r="BM159" s="78">
        <f>IFERROR(X159*I159,"0")</f>
        <v>0</v>
      </c>
      <c r="BN159" s="78">
        <f>IFERROR(Y159*I159,"0")</f>
        <v>0</v>
      </c>
      <c r="BO159" s="78">
        <f>IFERROR(X159/J159,"0")</f>
        <v>0</v>
      </c>
      <c r="BP159" s="78">
        <f>IFERROR(Y159/J159,"0")</f>
        <v>0</v>
      </c>
    </row>
    <row r="160" spans="1:68" ht="27" customHeight="1" x14ac:dyDescent="0.25">
      <c r="A160" s="60" t="s">
        <v>249</v>
      </c>
      <c r="B160" s="60" t="s">
        <v>250</v>
      </c>
      <c r="C160" s="34">
        <v>4301135540</v>
      </c>
      <c r="D160" s="348">
        <v>4607111035646</v>
      </c>
      <c r="E160" s="349"/>
      <c r="F160" s="59">
        <v>0.2</v>
      </c>
      <c r="G160" s="35">
        <v>8</v>
      </c>
      <c r="H160" s="59">
        <v>1.6</v>
      </c>
      <c r="I160" s="59">
        <v>2.12</v>
      </c>
      <c r="J160" s="35">
        <v>72</v>
      </c>
      <c r="K160" s="35" t="s">
        <v>247</v>
      </c>
      <c r="L160" s="35" t="s">
        <v>67</v>
      </c>
      <c r="M160" s="36" t="s">
        <v>68</v>
      </c>
      <c r="N160" s="36"/>
      <c r="O160" s="35">
        <v>180</v>
      </c>
      <c r="P160" s="5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358"/>
      <c r="R160" s="358"/>
      <c r="S160" s="358"/>
      <c r="T160" s="359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IFERROR(IF(X160="","",X160*0.01157),"")</f>
        <v>0</v>
      </c>
      <c r="AA160" s="65"/>
      <c r="AB160" s="66"/>
      <c r="AC160" s="200" t="s">
        <v>248</v>
      </c>
      <c r="AG160" s="78"/>
      <c r="AJ160" s="82" t="s">
        <v>71</v>
      </c>
      <c r="AK160" s="82">
        <v>1</v>
      </c>
      <c r="BB160" s="201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6"/>
      <c r="P161" s="365" t="s">
        <v>72</v>
      </c>
      <c r="Q161" s="366"/>
      <c r="R161" s="366"/>
      <c r="S161" s="366"/>
      <c r="T161" s="366"/>
      <c r="U161" s="366"/>
      <c r="V161" s="367"/>
      <c r="W161" s="40" t="s">
        <v>69</v>
      </c>
      <c r="X161" s="41">
        <f>IFERROR(SUM(X159:X160),"0")</f>
        <v>0</v>
      </c>
      <c r="Y161" s="41">
        <f>IFERROR(SUM(Y159:Y160),"0")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6"/>
      <c r="P162" s="365" t="s">
        <v>72</v>
      </c>
      <c r="Q162" s="366"/>
      <c r="R162" s="366"/>
      <c r="S162" s="366"/>
      <c r="T162" s="366"/>
      <c r="U162" s="366"/>
      <c r="V162" s="367"/>
      <c r="W162" s="40" t="s">
        <v>73</v>
      </c>
      <c r="X162" s="41">
        <f>IFERROR(SUMPRODUCT(X159:X160*H159:H160),"0")</f>
        <v>0</v>
      </c>
      <c r="Y162" s="41">
        <f>IFERROR(SUMPRODUCT(Y159:Y160*H159:H160),"0")</f>
        <v>0</v>
      </c>
      <c r="Z162" s="40"/>
      <c r="AA162" s="64"/>
      <c r="AB162" s="64"/>
      <c r="AC162" s="64"/>
    </row>
    <row r="163" spans="1:68" ht="16.5" customHeight="1" x14ac:dyDescent="0.25">
      <c r="A163" s="364" t="s">
        <v>251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62"/>
      <c r="AB163" s="62"/>
      <c r="AC163" s="62"/>
    </row>
    <row r="164" spans="1:68" ht="14.25" customHeight="1" x14ac:dyDescent="0.25">
      <c r="A164" s="374" t="s">
        <v>132</v>
      </c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63"/>
      <c r="AB164" s="63"/>
      <c r="AC164" s="63"/>
    </row>
    <row r="165" spans="1:68" ht="27" customHeight="1" x14ac:dyDescent="0.25">
      <c r="A165" s="60" t="s">
        <v>252</v>
      </c>
      <c r="B165" s="60" t="s">
        <v>253</v>
      </c>
      <c r="C165" s="34">
        <v>4301135573</v>
      </c>
      <c r="D165" s="348">
        <v>4607111036568</v>
      </c>
      <c r="E165" s="349"/>
      <c r="F165" s="59">
        <v>0.28000000000000003</v>
      </c>
      <c r="G165" s="35">
        <v>6</v>
      </c>
      <c r="H165" s="59">
        <v>1.68</v>
      </c>
      <c r="I165" s="59">
        <v>2.1017999999999999</v>
      </c>
      <c r="J165" s="35">
        <v>140</v>
      </c>
      <c r="K165" s="35" t="s">
        <v>79</v>
      </c>
      <c r="L165" s="35" t="s">
        <v>67</v>
      </c>
      <c r="M165" s="36" t="s">
        <v>68</v>
      </c>
      <c r="N165" s="36"/>
      <c r="O165" s="35">
        <v>180</v>
      </c>
      <c r="P165" s="55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358"/>
      <c r="R165" s="358"/>
      <c r="S165" s="358"/>
      <c r="T165" s="359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IFERROR(IF(X165="","",X165*0.00941),"")</f>
        <v>0</v>
      </c>
      <c r="AA165" s="65"/>
      <c r="AB165" s="66"/>
      <c r="AC165" s="202" t="s">
        <v>254</v>
      </c>
      <c r="AG165" s="78"/>
      <c r="AJ165" s="82" t="s">
        <v>71</v>
      </c>
      <c r="AK165" s="82">
        <v>1</v>
      </c>
      <c r="BB165" s="20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6"/>
      <c r="P166" s="365" t="s">
        <v>72</v>
      </c>
      <c r="Q166" s="366"/>
      <c r="R166" s="366"/>
      <c r="S166" s="366"/>
      <c r="T166" s="366"/>
      <c r="U166" s="366"/>
      <c r="V166" s="367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6"/>
      <c r="P167" s="365" t="s">
        <v>72</v>
      </c>
      <c r="Q167" s="366"/>
      <c r="R167" s="366"/>
      <c r="S167" s="366"/>
      <c r="T167" s="366"/>
      <c r="U167" s="366"/>
      <c r="V167" s="367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27.75" customHeight="1" x14ac:dyDescent="0.2">
      <c r="A168" s="375" t="s">
        <v>255</v>
      </c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  <c r="AA168" s="52"/>
      <c r="AB168" s="52"/>
      <c r="AC168" s="52"/>
    </row>
    <row r="169" spans="1:68" ht="16.5" customHeight="1" x14ac:dyDescent="0.25">
      <c r="A169" s="364" t="s">
        <v>256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62"/>
      <c r="AB169" s="62"/>
      <c r="AC169" s="62"/>
    </row>
    <row r="170" spans="1:68" ht="14.25" customHeight="1" x14ac:dyDescent="0.25">
      <c r="A170" s="374" t="s">
        <v>132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63"/>
      <c r="AB170" s="63"/>
      <c r="AC170" s="63"/>
    </row>
    <row r="171" spans="1:68" ht="27" customHeight="1" x14ac:dyDescent="0.25">
      <c r="A171" s="60" t="s">
        <v>257</v>
      </c>
      <c r="B171" s="60" t="s">
        <v>258</v>
      </c>
      <c r="C171" s="34">
        <v>4301135317</v>
      </c>
      <c r="D171" s="348">
        <v>4607111039057</v>
      </c>
      <c r="E171" s="349"/>
      <c r="F171" s="59">
        <v>1.8</v>
      </c>
      <c r="G171" s="35">
        <v>1</v>
      </c>
      <c r="H171" s="59">
        <v>1.8</v>
      </c>
      <c r="I171" s="59">
        <v>1.9</v>
      </c>
      <c r="J171" s="35">
        <v>234</v>
      </c>
      <c r="K171" s="35" t="s">
        <v>143</v>
      </c>
      <c r="L171" s="35" t="s">
        <v>67</v>
      </c>
      <c r="M171" s="36" t="s">
        <v>68</v>
      </c>
      <c r="N171" s="36"/>
      <c r="O171" s="35">
        <v>180</v>
      </c>
      <c r="P171" s="538" t="s">
        <v>259</v>
      </c>
      <c r="Q171" s="358"/>
      <c r="R171" s="358"/>
      <c r="S171" s="358"/>
      <c r="T171" s="359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IFERROR(IF(X171="","",X171*0.00502),"")</f>
        <v>0</v>
      </c>
      <c r="AA171" s="65"/>
      <c r="AB171" s="66"/>
      <c r="AC171" s="204" t="s">
        <v>220</v>
      </c>
      <c r="AG171" s="78"/>
      <c r="AJ171" s="82" t="s">
        <v>71</v>
      </c>
      <c r="AK171" s="82">
        <v>1</v>
      </c>
      <c r="BB171" s="205" t="s">
        <v>81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x14ac:dyDescent="0.2">
      <c r="A172" s="354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65" t="s">
        <v>72</v>
      </c>
      <c r="Q172" s="366"/>
      <c r="R172" s="366"/>
      <c r="S172" s="366"/>
      <c r="T172" s="366"/>
      <c r="U172" s="366"/>
      <c r="V172" s="367"/>
      <c r="W172" s="40" t="s">
        <v>69</v>
      </c>
      <c r="X172" s="41">
        <f>IFERROR(SUM(X171:X171),"0")</f>
        <v>0</v>
      </c>
      <c r="Y172" s="41">
        <f>IFERROR(SUM(Y171:Y171),"0")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65" t="s">
        <v>72</v>
      </c>
      <c r="Q173" s="366"/>
      <c r="R173" s="366"/>
      <c r="S173" s="366"/>
      <c r="T173" s="366"/>
      <c r="U173" s="366"/>
      <c r="V173" s="367"/>
      <c r="W173" s="40" t="s">
        <v>73</v>
      </c>
      <c r="X173" s="41">
        <f>IFERROR(SUMPRODUCT(X171:X171*H171:H171),"0")</f>
        <v>0</v>
      </c>
      <c r="Y173" s="41">
        <f>IFERROR(SUMPRODUCT(Y171:Y171*H171:H171),"0")</f>
        <v>0</v>
      </c>
      <c r="Z173" s="40"/>
      <c r="AA173" s="64"/>
      <c r="AB173" s="64"/>
      <c r="AC173" s="64"/>
    </row>
    <row r="174" spans="1:68" ht="16.5" customHeight="1" x14ac:dyDescent="0.25">
      <c r="A174" s="364" t="s">
        <v>260</v>
      </c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62"/>
      <c r="AB174" s="62"/>
      <c r="AC174" s="62"/>
    </row>
    <row r="175" spans="1:68" ht="14.25" customHeight="1" x14ac:dyDescent="0.25">
      <c r="A175" s="374" t="s">
        <v>63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55"/>
      <c r="Z175" s="355"/>
      <c r="AA175" s="63"/>
      <c r="AB175" s="63"/>
      <c r="AC175" s="63"/>
    </row>
    <row r="176" spans="1:68" ht="16.5" customHeight="1" x14ac:dyDescent="0.25">
      <c r="A176" s="60" t="s">
        <v>261</v>
      </c>
      <c r="B176" s="60" t="s">
        <v>262</v>
      </c>
      <c r="C176" s="34">
        <v>4301071062</v>
      </c>
      <c r="D176" s="348">
        <v>4607111036384</v>
      </c>
      <c r="E176" s="349"/>
      <c r="F176" s="59">
        <v>5</v>
      </c>
      <c r="G176" s="35">
        <v>1</v>
      </c>
      <c r="H176" s="59">
        <v>5</v>
      </c>
      <c r="I176" s="59">
        <v>5.2106000000000003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413" t="s">
        <v>263</v>
      </c>
      <c r="Q176" s="358"/>
      <c r="R176" s="358"/>
      <c r="S176" s="358"/>
      <c r="T176" s="359"/>
      <c r="U176" s="37"/>
      <c r="V176" s="37"/>
      <c r="W176" s="38" t="s">
        <v>69</v>
      </c>
      <c r="X176" s="56">
        <v>0</v>
      </c>
      <c r="Y176" s="53">
        <f>IFERROR(IF(X176="","",X176),"")</f>
        <v>0</v>
      </c>
      <c r="Z176" s="39">
        <f>IFERROR(IF(X176="","",X176*0.00866),"")</f>
        <v>0</v>
      </c>
      <c r="AA176" s="65"/>
      <c r="AB176" s="66"/>
      <c r="AC176" s="206" t="s">
        <v>264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16.5" customHeight="1" x14ac:dyDescent="0.25">
      <c r="A177" s="60" t="s">
        <v>265</v>
      </c>
      <c r="B177" s="60" t="s">
        <v>266</v>
      </c>
      <c r="C177" s="34">
        <v>4301071056</v>
      </c>
      <c r="D177" s="348">
        <v>4640242180250</v>
      </c>
      <c r="E177" s="349"/>
      <c r="F177" s="59">
        <v>5</v>
      </c>
      <c r="G177" s="35">
        <v>1</v>
      </c>
      <c r="H177" s="59">
        <v>5</v>
      </c>
      <c r="I177" s="59">
        <v>5.2131999999999996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432" t="s">
        <v>267</v>
      </c>
      <c r="Q177" s="358"/>
      <c r="R177" s="358"/>
      <c r="S177" s="358"/>
      <c r="T177" s="359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8" t="s">
        <v>268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269</v>
      </c>
      <c r="B178" s="60" t="s">
        <v>270</v>
      </c>
      <c r="C178" s="34">
        <v>4301071050</v>
      </c>
      <c r="D178" s="348">
        <v>4607111036216</v>
      </c>
      <c r="E178" s="349"/>
      <c r="F178" s="59">
        <v>5</v>
      </c>
      <c r="G178" s="35">
        <v>1</v>
      </c>
      <c r="H178" s="59">
        <v>5</v>
      </c>
      <c r="I178" s="59">
        <v>5.2131999999999996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180</v>
      </c>
      <c r="P178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358"/>
      <c r="R178" s="358"/>
      <c r="S178" s="358"/>
      <c r="T178" s="359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10" t="s">
        <v>271</v>
      </c>
      <c r="AG178" s="78"/>
      <c r="AJ178" s="82" t="s">
        <v>71</v>
      </c>
      <c r="AK178" s="82">
        <v>1</v>
      </c>
      <c r="BB178" s="211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272</v>
      </c>
      <c r="B179" s="60" t="s">
        <v>273</v>
      </c>
      <c r="C179" s="34">
        <v>4301071061</v>
      </c>
      <c r="D179" s="348">
        <v>4607111036278</v>
      </c>
      <c r="E179" s="349"/>
      <c r="F179" s="59">
        <v>5</v>
      </c>
      <c r="G179" s="35">
        <v>1</v>
      </c>
      <c r="H179" s="59">
        <v>5</v>
      </c>
      <c r="I179" s="59">
        <v>5.2405999999999997</v>
      </c>
      <c r="J179" s="35">
        <v>84</v>
      </c>
      <c r="K179" s="35" t="s">
        <v>66</v>
      </c>
      <c r="L179" s="35" t="s">
        <v>67</v>
      </c>
      <c r="M179" s="36" t="s">
        <v>68</v>
      </c>
      <c r="N179" s="36"/>
      <c r="O179" s="35">
        <v>180</v>
      </c>
      <c r="P179" s="45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358"/>
      <c r="R179" s="358"/>
      <c r="S179" s="358"/>
      <c r="T179" s="359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IFERROR(IF(X179="","",X179*0.0155),"")</f>
        <v>0</v>
      </c>
      <c r="AA179" s="65"/>
      <c r="AB179" s="66"/>
      <c r="AC179" s="212" t="s">
        <v>274</v>
      </c>
      <c r="AG179" s="78"/>
      <c r="AJ179" s="82" t="s">
        <v>71</v>
      </c>
      <c r="AK179" s="82">
        <v>1</v>
      </c>
      <c r="BB179" s="213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4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6"/>
      <c r="P180" s="365" t="s">
        <v>72</v>
      </c>
      <c r="Q180" s="366"/>
      <c r="R180" s="366"/>
      <c r="S180" s="366"/>
      <c r="T180" s="366"/>
      <c r="U180" s="366"/>
      <c r="V180" s="367"/>
      <c r="W180" s="40" t="s">
        <v>69</v>
      </c>
      <c r="X180" s="41">
        <f>IFERROR(SUM(X176:X179),"0")</f>
        <v>0</v>
      </c>
      <c r="Y180" s="41">
        <f>IFERROR(SUM(Y176:Y179),"0")</f>
        <v>0</v>
      </c>
      <c r="Z180" s="41">
        <f>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6"/>
      <c r="P181" s="365" t="s">
        <v>72</v>
      </c>
      <c r="Q181" s="366"/>
      <c r="R181" s="366"/>
      <c r="S181" s="366"/>
      <c r="T181" s="366"/>
      <c r="U181" s="366"/>
      <c r="V181" s="367"/>
      <c r="W181" s="40" t="s">
        <v>73</v>
      </c>
      <c r="X181" s="41">
        <f>IFERROR(SUMPRODUCT(X176:X179*H176:H179),"0")</f>
        <v>0</v>
      </c>
      <c r="Y181" s="41">
        <f>IFERROR(SUMPRODUCT(Y176:Y179*H176:H179),"0")</f>
        <v>0</v>
      </c>
      <c r="Z181" s="40"/>
      <c r="AA181" s="64"/>
      <c r="AB181" s="64"/>
      <c r="AC181" s="64"/>
    </row>
    <row r="182" spans="1:68" ht="14.25" customHeight="1" x14ac:dyDescent="0.25">
      <c r="A182" s="374" t="s">
        <v>275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63"/>
      <c r="AB182" s="63"/>
      <c r="AC182" s="63"/>
    </row>
    <row r="183" spans="1:68" ht="27" customHeight="1" x14ac:dyDescent="0.25">
      <c r="A183" s="60" t="s">
        <v>276</v>
      </c>
      <c r="B183" s="60" t="s">
        <v>277</v>
      </c>
      <c r="C183" s="34">
        <v>4301080153</v>
      </c>
      <c r="D183" s="348">
        <v>4607111036827</v>
      </c>
      <c r="E183" s="349"/>
      <c r="F183" s="59">
        <v>1</v>
      </c>
      <c r="G183" s="35">
        <v>5</v>
      </c>
      <c r="H183" s="59">
        <v>5</v>
      </c>
      <c r="I183" s="59">
        <v>5.2</v>
      </c>
      <c r="J183" s="35">
        <v>144</v>
      </c>
      <c r="K183" s="35" t="s">
        <v>66</v>
      </c>
      <c r="L183" s="35" t="s">
        <v>67</v>
      </c>
      <c r="M183" s="36" t="s">
        <v>68</v>
      </c>
      <c r="N183" s="36"/>
      <c r="O183" s="35">
        <v>90</v>
      </c>
      <c r="P183" s="4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358"/>
      <c r="R183" s="358"/>
      <c r="S183" s="358"/>
      <c r="T183" s="359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IFERROR(IF(X183="","",X183*0.00866),"")</f>
        <v>0</v>
      </c>
      <c r="AA183" s="65"/>
      <c r="AB183" s="66"/>
      <c r="AC183" s="214" t="s">
        <v>278</v>
      </c>
      <c r="AG183" s="78"/>
      <c r="AJ183" s="82" t="s">
        <v>71</v>
      </c>
      <c r="AK183" s="82">
        <v>1</v>
      </c>
      <c r="BB183" s="215" t="s">
        <v>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t="27" customHeight="1" x14ac:dyDescent="0.25">
      <c r="A184" s="60" t="s">
        <v>279</v>
      </c>
      <c r="B184" s="60" t="s">
        <v>280</v>
      </c>
      <c r="C184" s="34">
        <v>4301080154</v>
      </c>
      <c r="D184" s="348">
        <v>4607111036834</v>
      </c>
      <c r="E184" s="349"/>
      <c r="F184" s="59">
        <v>1</v>
      </c>
      <c r="G184" s="35">
        <v>5</v>
      </c>
      <c r="H184" s="59">
        <v>5</v>
      </c>
      <c r="I184" s="59">
        <v>5.2530000000000001</v>
      </c>
      <c r="J184" s="35">
        <v>144</v>
      </c>
      <c r="K184" s="35" t="s">
        <v>66</v>
      </c>
      <c r="L184" s="35" t="s">
        <v>67</v>
      </c>
      <c r="M184" s="36" t="s">
        <v>68</v>
      </c>
      <c r="N184" s="36"/>
      <c r="O184" s="35">
        <v>90</v>
      </c>
      <c r="P184" s="5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358"/>
      <c r="R184" s="358"/>
      <c r="S184" s="358"/>
      <c r="T184" s="359"/>
      <c r="U184" s="37"/>
      <c r="V184" s="37"/>
      <c r="W184" s="38" t="s">
        <v>69</v>
      </c>
      <c r="X184" s="56">
        <v>0</v>
      </c>
      <c r="Y184" s="53">
        <f>IFERROR(IF(X184="","",X184),"")</f>
        <v>0</v>
      </c>
      <c r="Z184" s="39">
        <f>IFERROR(IF(X184="","",X184*0.00866),"")</f>
        <v>0</v>
      </c>
      <c r="AA184" s="65"/>
      <c r="AB184" s="66"/>
      <c r="AC184" s="216" t="s">
        <v>278</v>
      </c>
      <c r="AG184" s="78"/>
      <c r="AJ184" s="82" t="s">
        <v>71</v>
      </c>
      <c r="AK184" s="82">
        <v>1</v>
      </c>
      <c r="BB184" s="217" t="s">
        <v>1</v>
      </c>
      <c r="BM184" s="78">
        <f>IFERROR(X184*I184,"0")</f>
        <v>0</v>
      </c>
      <c r="BN184" s="78">
        <f>IFERROR(Y184*I184,"0")</f>
        <v>0</v>
      </c>
      <c r="BO184" s="78">
        <f>IFERROR(X184/J184,"0")</f>
        <v>0</v>
      </c>
      <c r="BP184" s="78">
        <f>IFERROR(Y184/J184,"0")</f>
        <v>0</v>
      </c>
    </row>
    <row r="185" spans="1:68" x14ac:dyDescent="0.2">
      <c r="A185" s="354"/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56"/>
      <c r="P185" s="365" t="s">
        <v>72</v>
      </c>
      <c r="Q185" s="366"/>
      <c r="R185" s="366"/>
      <c r="S185" s="366"/>
      <c r="T185" s="366"/>
      <c r="U185" s="366"/>
      <c r="V185" s="367"/>
      <c r="W185" s="40" t="s">
        <v>69</v>
      </c>
      <c r="X185" s="41">
        <f>IFERROR(SUM(X183:X184),"0")</f>
        <v>0</v>
      </c>
      <c r="Y185" s="41">
        <f>IFERROR(SUM(Y183:Y184),"0")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56"/>
      <c r="P186" s="365" t="s">
        <v>72</v>
      </c>
      <c r="Q186" s="366"/>
      <c r="R186" s="366"/>
      <c r="S186" s="366"/>
      <c r="T186" s="366"/>
      <c r="U186" s="366"/>
      <c r="V186" s="367"/>
      <c r="W186" s="40" t="s">
        <v>73</v>
      </c>
      <c r="X186" s="41">
        <f>IFERROR(SUMPRODUCT(X183:X184*H183:H184),"0")</f>
        <v>0</v>
      </c>
      <c r="Y186" s="41">
        <f>IFERROR(SUMPRODUCT(Y183:Y184*H183:H184),"0")</f>
        <v>0</v>
      </c>
      <c r="Z186" s="40"/>
      <c r="AA186" s="64"/>
      <c r="AB186" s="64"/>
      <c r="AC186" s="64"/>
    </row>
    <row r="187" spans="1:68" ht="27.75" customHeight="1" x14ac:dyDescent="0.2">
      <c r="A187" s="375" t="s">
        <v>281</v>
      </c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  <c r="S187" s="376"/>
      <c r="T187" s="376"/>
      <c r="U187" s="376"/>
      <c r="V187" s="376"/>
      <c r="W187" s="376"/>
      <c r="X187" s="376"/>
      <c r="Y187" s="376"/>
      <c r="Z187" s="376"/>
      <c r="AA187" s="52"/>
      <c r="AB187" s="52"/>
      <c r="AC187" s="52"/>
    </row>
    <row r="188" spans="1:68" ht="16.5" customHeight="1" x14ac:dyDescent="0.25">
      <c r="A188" s="364" t="s">
        <v>282</v>
      </c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5"/>
      <c r="P188" s="355"/>
      <c r="Q188" s="355"/>
      <c r="R188" s="355"/>
      <c r="S188" s="355"/>
      <c r="T188" s="355"/>
      <c r="U188" s="355"/>
      <c r="V188" s="355"/>
      <c r="W188" s="355"/>
      <c r="X188" s="355"/>
      <c r="Y188" s="355"/>
      <c r="Z188" s="355"/>
      <c r="AA188" s="62"/>
      <c r="AB188" s="62"/>
      <c r="AC188" s="62"/>
    </row>
    <row r="189" spans="1:68" ht="14.25" customHeight="1" x14ac:dyDescent="0.25">
      <c r="A189" s="374" t="s">
        <v>76</v>
      </c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5"/>
      <c r="P189" s="355"/>
      <c r="Q189" s="355"/>
      <c r="R189" s="355"/>
      <c r="S189" s="355"/>
      <c r="T189" s="355"/>
      <c r="U189" s="355"/>
      <c r="V189" s="355"/>
      <c r="W189" s="355"/>
      <c r="X189" s="355"/>
      <c r="Y189" s="355"/>
      <c r="Z189" s="355"/>
      <c r="AA189" s="63"/>
      <c r="AB189" s="63"/>
      <c r="AC189" s="63"/>
    </row>
    <row r="190" spans="1:68" ht="16.5" customHeight="1" x14ac:dyDescent="0.25">
      <c r="A190" s="60" t="s">
        <v>283</v>
      </c>
      <c r="B190" s="60" t="s">
        <v>284</v>
      </c>
      <c r="C190" s="34">
        <v>4301132179</v>
      </c>
      <c r="D190" s="348">
        <v>4607111035691</v>
      </c>
      <c r="E190" s="349"/>
      <c r="F190" s="59">
        <v>0.25</v>
      </c>
      <c r="G190" s="35">
        <v>12</v>
      </c>
      <c r="H190" s="59">
        <v>3</v>
      </c>
      <c r="I190" s="59">
        <v>3.3879999999999999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365</v>
      </c>
      <c r="P190" s="44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358"/>
      <c r="R190" s="358"/>
      <c r="S190" s="358"/>
      <c r="T190" s="359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18" t="s">
        <v>285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t="27" customHeight="1" x14ac:dyDescent="0.25">
      <c r="A191" s="60" t="s">
        <v>286</v>
      </c>
      <c r="B191" s="60" t="s">
        <v>287</v>
      </c>
      <c r="C191" s="34">
        <v>4301132182</v>
      </c>
      <c r="D191" s="348">
        <v>4607111035721</v>
      </c>
      <c r="E191" s="349"/>
      <c r="F191" s="59">
        <v>0.25</v>
      </c>
      <c r="G191" s="35">
        <v>12</v>
      </c>
      <c r="H191" s="59">
        <v>3</v>
      </c>
      <c r="I191" s="59">
        <v>3.3879999999999999</v>
      </c>
      <c r="J191" s="35">
        <v>70</v>
      </c>
      <c r="K191" s="35" t="s">
        <v>79</v>
      </c>
      <c r="L191" s="35" t="s">
        <v>67</v>
      </c>
      <c r="M191" s="36" t="s">
        <v>68</v>
      </c>
      <c r="N191" s="36"/>
      <c r="O191" s="35">
        <v>365</v>
      </c>
      <c r="P191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358"/>
      <c r="R191" s="358"/>
      <c r="S191" s="358"/>
      <c r="T191" s="359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IFERROR(IF(X191="","",X191*0.01788),"")</f>
        <v>0</v>
      </c>
      <c r="AA191" s="65"/>
      <c r="AB191" s="66"/>
      <c r="AC191" s="220" t="s">
        <v>288</v>
      </c>
      <c r="AG191" s="78"/>
      <c r="AJ191" s="82" t="s">
        <v>71</v>
      </c>
      <c r="AK191" s="82">
        <v>1</v>
      </c>
      <c r="BB191" s="221" t="s">
        <v>81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t="27" customHeight="1" x14ac:dyDescent="0.25">
      <c r="A192" s="60" t="s">
        <v>289</v>
      </c>
      <c r="B192" s="60" t="s">
        <v>290</v>
      </c>
      <c r="C192" s="34">
        <v>4301132170</v>
      </c>
      <c r="D192" s="348">
        <v>4607111038487</v>
      </c>
      <c r="E192" s="349"/>
      <c r="F192" s="59">
        <v>0.25</v>
      </c>
      <c r="G192" s="35">
        <v>12</v>
      </c>
      <c r="H192" s="59">
        <v>3</v>
      </c>
      <c r="I192" s="59">
        <v>3.7360000000000002</v>
      </c>
      <c r="J192" s="35">
        <v>70</v>
      </c>
      <c r="K192" s="35" t="s">
        <v>79</v>
      </c>
      <c r="L192" s="35" t="s">
        <v>67</v>
      </c>
      <c r="M192" s="36" t="s">
        <v>68</v>
      </c>
      <c r="N192" s="36"/>
      <c r="O192" s="35">
        <v>180</v>
      </c>
      <c r="P192" s="5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358"/>
      <c r="R192" s="358"/>
      <c r="S192" s="358"/>
      <c r="T192" s="359"/>
      <c r="U192" s="37"/>
      <c r="V192" s="37"/>
      <c r="W192" s="38" t="s">
        <v>69</v>
      </c>
      <c r="X192" s="56">
        <v>14</v>
      </c>
      <c r="Y192" s="53">
        <f>IFERROR(IF(X192="","",X192),"")</f>
        <v>14</v>
      </c>
      <c r="Z192" s="39">
        <f>IFERROR(IF(X192="","",X192*0.01788),"")</f>
        <v>0.25031999999999999</v>
      </c>
      <c r="AA192" s="65"/>
      <c r="AB192" s="66"/>
      <c r="AC192" s="222" t="s">
        <v>291</v>
      </c>
      <c r="AG192" s="78"/>
      <c r="AJ192" s="82" t="s">
        <v>71</v>
      </c>
      <c r="AK192" s="82">
        <v>1</v>
      </c>
      <c r="BB192" s="223" t="s">
        <v>81</v>
      </c>
      <c r="BM192" s="78">
        <f>IFERROR(X192*I192,"0")</f>
        <v>52.304000000000002</v>
      </c>
      <c r="BN192" s="78">
        <f>IFERROR(Y192*I192,"0")</f>
        <v>52.304000000000002</v>
      </c>
      <c r="BO192" s="78">
        <f>IFERROR(X192/J192,"0")</f>
        <v>0.2</v>
      </c>
      <c r="BP192" s="78">
        <f>IFERROR(Y192/J192,"0")</f>
        <v>0.2</v>
      </c>
    </row>
    <row r="193" spans="1:68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56"/>
      <c r="P193" s="365" t="s">
        <v>72</v>
      </c>
      <c r="Q193" s="366"/>
      <c r="R193" s="366"/>
      <c r="S193" s="366"/>
      <c r="T193" s="366"/>
      <c r="U193" s="366"/>
      <c r="V193" s="367"/>
      <c r="W193" s="40" t="s">
        <v>69</v>
      </c>
      <c r="X193" s="41">
        <f>IFERROR(SUM(X190:X192),"0")</f>
        <v>14</v>
      </c>
      <c r="Y193" s="41">
        <f>IFERROR(SUM(Y190:Y192),"0")</f>
        <v>14</v>
      </c>
      <c r="Z193" s="41">
        <f>IFERROR(IF(Z190="",0,Z190),"0")+IFERROR(IF(Z191="",0,Z191),"0")+IFERROR(IF(Z192="",0,Z192),"0")</f>
        <v>0.25031999999999999</v>
      </c>
      <c r="AA193" s="64"/>
      <c r="AB193" s="64"/>
      <c r="AC193" s="64"/>
    </row>
    <row r="194" spans="1:68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6"/>
      <c r="P194" s="365" t="s">
        <v>72</v>
      </c>
      <c r="Q194" s="366"/>
      <c r="R194" s="366"/>
      <c r="S194" s="366"/>
      <c r="T194" s="366"/>
      <c r="U194" s="366"/>
      <c r="V194" s="367"/>
      <c r="W194" s="40" t="s">
        <v>73</v>
      </c>
      <c r="X194" s="41">
        <f>IFERROR(SUMPRODUCT(X190:X192*H190:H192),"0")</f>
        <v>42</v>
      </c>
      <c r="Y194" s="41">
        <f>IFERROR(SUMPRODUCT(Y190:Y192*H190:H192),"0")</f>
        <v>42</v>
      </c>
      <c r="Z194" s="40"/>
      <c r="AA194" s="64"/>
      <c r="AB194" s="64"/>
      <c r="AC194" s="64"/>
    </row>
    <row r="195" spans="1:68" ht="14.25" customHeight="1" x14ac:dyDescent="0.25">
      <c r="A195" s="374" t="s">
        <v>292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55"/>
      <c r="Z195" s="355"/>
      <c r="AA195" s="63"/>
      <c r="AB195" s="63"/>
      <c r="AC195" s="63"/>
    </row>
    <row r="196" spans="1:68" ht="27" customHeight="1" x14ac:dyDescent="0.25">
      <c r="A196" s="60" t="s">
        <v>293</v>
      </c>
      <c r="B196" s="60" t="s">
        <v>294</v>
      </c>
      <c r="C196" s="34">
        <v>4301051855</v>
      </c>
      <c r="D196" s="348">
        <v>4680115885875</v>
      </c>
      <c r="E196" s="349"/>
      <c r="F196" s="59">
        <v>1</v>
      </c>
      <c r="G196" s="35">
        <v>9</v>
      </c>
      <c r="H196" s="59">
        <v>9</v>
      </c>
      <c r="I196" s="59">
        <v>9.4350000000000005</v>
      </c>
      <c r="J196" s="35">
        <v>64</v>
      </c>
      <c r="K196" s="35" t="s">
        <v>295</v>
      </c>
      <c r="L196" s="35" t="s">
        <v>67</v>
      </c>
      <c r="M196" s="36" t="s">
        <v>296</v>
      </c>
      <c r="N196" s="36"/>
      <c r="O196" s="35">
        <v>365</v>
      </c>
      <c r="P196" s="422" t="s">
        <v>297</v>
      </c>
      <c r="Q196" s="358"/>
      <c r="R196" s="358"/>
      <c r="S196" s="358"/>
      <c r="T196" s="359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IFERROR(IF(X196="","",X196*0.01898),"")</f>
        <v>0</v>
      </c>
      <c r="AA196" s="65"/>
      <c r="AB196" s="66"/>
      <c r="AC196" s="224" t="s">
        <v>298</v>
      </c>
      <c r="AG196" s="78"/>
      <c r="AJ196" s="82" t="s">
        <v>71</v>
      </c>
      <c r="AK196" s="82">
        <v>1</v>
      </c>
      <c r="BB196" s="225" t="s">
        <v>299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354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65" t="s">
        <v>72</v>
      </c>
      <c r="Q197" s="366"/>
      <c r="R197" s="366"/>
      <c r="S197" s="366"/>
      <c r="T197" s="366"/>
      <c r="U197" s="366"/>
      <c r="V197" s="367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65" t="s">
        <v>72</v>
      </c>
      <c r="Q198" s="366"/>
      <c r="R198" s="366"/>
      <c r="S198" s="366"/>
      <c r="T198" s="366"/>
      <c r="U198" s="366"/>
      <c r="V198" s="367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27.75" customHeight="1" x14ac:dyDescent="0.2">
      <c r="A199" s="375" t="s">
        <v>300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376"/>
      <c r="Z199" s="376"/>
      <c r="AA199" s="52"/>
      <c r="AB199" s="52"/>
      <c r="AC199" s="52"/>
    </row>
    <row r="200" spans="1:68" ht="16.5" customHeight="1" x14ac:dyDescent="0.25">
      <c r="A200" s="364" t="s">
        <v>301</v>
      </c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5"/>
      <c r="N200" s="355"/>
      <c r="O200" s="355"/>
      <c r="P200" s="355"/>
      <c r="Q200" s="355"/>
      <c r="R200" s="355"/>
      <c r="S200" s="355"/>
      <c r="T200" s="355"/>
      <c r="U200" s="355"/>
      <c r="V200" s="355"/>
      <c r="W200" s="355"/>
      <c r="X200" s="355"/>
      <c r="Y200" s="355"/>
      <c r="Z200" s="355"/>
      <c r="AA200" s="62"/>
      <c r="AB200" s="62"/>
      <c r="AC200" s="62"/>
    </row>
    <row r="201" spans="1:68" ht="14.25" customHeight="1" x14ac:dyDescent="0.25">
      <c r="A201" s="374" t="s">
        <v>132</v>
      </c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5"/>
      <c r="P201" s="355"/>
      <c r="Q201" s="355"/>
      <c r="R201" s="355"/>
      <c r="S201" s="355"/>
      <c r="T201" s="355"/>
      <c r="U201" s="355"/>
      <c r="V201" s="355"/>
      <c r="W201" s="355"/>
      <c r="X201" s="355"/>
      <c r="Y201" s="355"/>
      <c r="Z201" s="355"/>
      <c r="AA201" s="63"/>
      <c r="AB201" s="63"/>
      <c r="AC201" s="63"/>
    </row>
    <row r="202" spans="1:68" ht="27" customHeight="1" x14ac:dyDescent="0.25">
      <c r="A202" s="60" t="s">
        <v>302</v>
      </c>
      <c r="B202" s="60" t="s">
        <v>303</v>
      </c>
      <c r="C202" s="34">
        <v>4301135707</v>
      </c>
      <c r="D202" s="348">
        <v>4620207490198</v>
      </c>
      <c r="E202" s="349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3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8"/>
      <c r="R202" s="358"/>
      <c r="S202" s="358"/>
      <c r="T202" s="359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6" t="s">
        <v>304</v>
      </c>
      <c r="AG202" s="78"/>
      <c r="AJ202" s="82" t="s">
        <v>71</v>
      </c>
      <c r="AK202" s="82">
        <v>1</v>
      </c>
      <c r="BB202" s="227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305</v>
      </c>
      <c r="B203" s="60" t="s">
        <v>306</v>
      </c>
      <c r="C203" s="34">
        <v>4301135719</v>
      </c>
      <c r="D203" s="348">
        <v>4620207490235</v>
      </c>
      <c r="E203" s="349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7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8"/>
      <c r="R203" s="358"/>
      <c r="S203" s="358"/>
      <c r="T203" s="359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8" t="s">
        <v>307</v>
      </c>
      <c r="AG203" s="78"/>
      <c r="AJ203" s="82" t="s">
        <v>71</v>
      </c>
      <c r="AK203" s="82">
        <v>1</v>
      </c>
      <c r="BB203" s="229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customHeight="1" x14ac:dyDescent="0.25">
      <c r="A204" s="60" t="s">
        <v>308</v>
      </c>
      <c r="B204" s="60" t="s">
        <v>309</v>
      </c>
      <c r="C204" s="34">
        <v>4301135697</v>
      </c>
      <c r="D204" s="348">
        <v>4620207490259</v>
      </c>
      <c r="E204" s="349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8"/>
      <c r="R204" s="358"/>
      <c r="S204" s="358"/>
      <c r="T204" s="359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30" t="s">
        <v>304</v>
      </c>
      <c r="AG204" s="78"/>
      <c r="AJ204" s="82" t="s">
        <v>71</v>
      </c>
      <c r="AK204" s="82">
        <v>1</v>
      </c>
      <c r="BB204" s="231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customHeight="1" x14ac:dyDescent="0.25">
      <c r="A205" s="60" t="s">
        <v>310</v>
      </c>
      <c r="B205" s="60" t="s">
        <v>311</v>
      </c>
      <c r="C205" s="34">
        <v>4301135681</v>
      </c>
      <c r="D205" s="348">
        <v>4620207490143</v>
      </c>
      <c r="E205" s="349"/>
      <c r="F205" s="59">
        <v>0.22</v>
      </c>
      <c r="G205" s="35">
        <v>12</v>
      </c>
      <c r="H205" s="59">
        <v>2.64</v>
      </c>
      <c r="I205" s="59">
        <v>3.3435999999999999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8"/>
      <c r="R205" s="358"/>
      <c r="S205" s="358"/>
      <c r="T205" s="359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32" t="s">
        <v>312</v>
      </c>
      <c r="AG205" s="78"/>
      <c r="AJ205" s="82" t="s">
        <v>71</v>
      </c>
      <c r="AK205" s="82">
        <v>1</v>
      </c>
      <c r="BB205" s="233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x14ac:dyDescent="0.2">
      <c r="A206" s="354"/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6"/>
      <c r="P206" s="365" t="s">
        <v>72</v>
      </c>
      <c r="Q206" s="366"/>
      <c r="R206" s="366"/>
      <c r="S206" s="366"/>
      <c r="T206" s="366"/>
      <c r="U206" s="366"/>
      <c r="V206" s="367"/>
      <c r="W206" s="40" t="s">
        <v>69</v>
      </c>
      <c r="X206" s="41">
        <f>IFERROR(SUM(X202:X205),"0")</f>
        <v>0</v>
      </c>
      <c r="Y206" s="41">
        <f>IFERROR(SUM(Y202:Y205),"0")</f>
        <v>0</v>
      </c>
      <c r="Z206" s="41">
        <f>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65" t="s">
        <v>72</v>
      </c>
      <c r="Q207" s="366"/>
      <c r="R207" s="366"/>
      <c r="S207" s="366"/>
      <c r="T207" s="366"/>
      <c r="U207" s="366"/>
      <c r="V207" s="367"/>
      <c r="W207" s="40" t="s">
        <v>73</v>
      </c>
      <c r="X207" s="41">
        <f>IFERROR(SUMPRODUCT(X202:X205*H202:H205),"0")</f>
        <v>0</v>
      </c>
      <c r="Y207" s="41">
        <f>IFERROR(SUMPRODUCT(Y202:Y205*H202:H205),"0")</f>
        <v>0</v>
      </c>
      <c r="Z207" s="40"/>
      <c r="AA207" s="64"/>
      <c r="AB207" s="64"/>
      <c r="AC207" s="64"/>
    </row>
    <row r="208" spans="1:68" ht="16.5" customHeight="1" x14ac:dyDescent="0.25">
      <c r="A208" s="364" t="s">
        <v>313</v>
      </c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5"/>
      <c r="P208" s="355"/>
      <c r="Q208" s="355"/>
      <c r="R208" s="355"/>
      <c r="S208" s="355"/>
      <c r="T208" s="355"/>
      <c r="U208" s="355"/>
      <c r="V208" s="355"/>
      <c r="W208" s="355"/>
      <c r="X208" s="355"/>
      <c r="Y208" s="355"/>
      <c r="Z208" s="355"/>
      <c r="AA208" s="62"/>
      <c r="AB208" s="62"/>
      <c r="AC208" s="62"/>
    </row>
    <row r="209" spans="1:68" ht="14.25" customHeight="1" x14ac:dyDescent="0.25">
      <c r="A209" s="374" t="s">
        <v>63</v>
      </c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5"/>
      <c r="P209" s="355"/>
      <c r="Q209" s="355"/>
      <c r="R209" s="355"/>
      <c r="S209" s="355"/>
      <c r="T209" s="355"/>
      <c r="U209" s="355"/>
      <c r="V209" s="355"/>
      <c r="W209" s="355"/>
      <c r="X209" s="355"/>
      <c r="Y209" s="355"/>
      <c r="Z209" s="355"/>
      <c r="AA209" s="63"/>
      <c r="AB209" s="63"/>
      <c r="AC209" s="63"/>
    </row>
    <row r="210" spans="1:68" ht="16.5" customHeight="1" x14ac:dyDescent="0.25">
      <c r="A210" s="60" t="s">
        <v>314</v>
      </c>
      <c r="B210" s="60" t="s">
        <v>315</v>
      </c>
      <c r="C210" s="34">
        <v>4301070948</v>
      </c>
      <c r="D210" s="348">
        <v>4607111037022</v>
      </c>
      <c r="E210" s="349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8"/>
      <c r="R210" s="358"/>
      <c r="S210" s="358"/>
      <c r="T210" s="359"/>
      <c r="U210" s="37"/>
      <c r="V210" s="37"/>
      <c r="W210" s="38" t="s">
        <v>69</v>
      </c>
      <c r="X210" s="56">
        <v>48</v>
      </c>
      <c r="Y210" s="53">
        <f>IFERROR(IF(X210="","",X210),"")</f>
        <v>48</v>
      </c>
      <c r="Z210" s="39">
        <f>IFERROR(IF(X210="","",X210*0.0155),"")</f>
        <v>0.74399999999999999</v>
      </c>
      <c r="AA210" s="65"/>
      <c r="AB210" s="66"/>
      <c r="AC210" s="234" t="s">
        <v>316</v>
      </c>
      <c r="AG210" s="78"/>
      <c r="AJ210" s="82" t="s">
        <v>71</v>
      </c>
      <c r="AK210" s="82">
        <v>1</v>
      </c>
      <c r="BB210" s="235" t="s">
        <v>1</v>
      </c>
      <c r="BM210" s="78">
        <f>IFERROR(X210*I210,"0")</f>
        <v>281.76</v>
      </c>
      <c r="BN210" s="78">
        <f>IFERROR(Y210*I210,"0")</f>
        <v>281.76</v>
      </c>
      <c r="BO210" s="78">
        <f>IFERROR(X210/J210,"0")</f>
        <v>0.5714285714285714</v>
      </c>
      <c r="BP210" s="78">
        <f>IFERROR(Y210/J210,"0")</f>
        <v>0.5714285714285714</v>
      </c>
    </row>
    <row r="211" spans="1:68" ht="27" customHeight="1" x14ac:dyDescent="0.25">
      <c r="A211" s="60" t="s">
        <v>317</v>
      </c>
      <c r="B211" s="60" t="s">
        <v>318</v>
      </c>
      <c r="C211" s="34">
        <v>4301070990</v>
      </c>
      <c r="D211" s="348">
        <v>4607111038494</v>
      </c>
      <c r="E211" s="349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66</v>
      </c>
      <c r="L211" s="35" t="s">
        <v>67</v>
      </c>
      <c r="M211" s="36" t="s">
        <v>68</v>
      </c>
      <c r="N211" s="36"/>
      <c r="O211" s="35">
        <v>180</v>
      </c>
      <c r="P211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8"/>
      <c r="R211" s="358"/>
      <c r="S211" s="358"/>
      <c r="T211" s="359"/>
      <c r="U211" s="37"/>
      <c r="V211" s="37"/>
      <c r="W211" s="38" t="s">
        <v>69</v>
      </c>
      <c r="X211" s="56">
        <v>0</v>
      </c>
      <c r="Y211" s="53">
        <f>IFERROR(IF(X211="","",X211),"")</f>
        <v>0</v>
      </c>
      <c r="Z211" s="39">
        <f>IFERROR(IF(X211="","",X211*0.0155),"")</f>
        <v>0</v>
      </c>
      <c r="AA211" s="65"/>
      <c r="AB211" s="66"/>
      <c r="AC211" s="236" t="s">
        <v>319</v>
      </c>
      <c r="AG211" s="78"/>
      <c r="AJ211" s="82" t="s">
        <v>71</v>
      </c>
      <c r="AK211" s="82">
        <v>1</v>
      </c>
      <c r="BB211" s="237" t="s">
        <v>1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customHeight="1" x14ac:dyDescent="0.25">
      <c r="A212" s="60" t="s">
        <v>320</v>
      </c>
      <c r="B212" s="60" t="s">
        <v>321</v>
      </c>
      <c r="C212" s="34">
        <v>4301070966</v>
      </c>
      <c r="D212" s="348">
        <v>4607111038135</v>
      </c>
      <c r="E212" s="349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8"/>
      <c r="R212" s="358"/>
      <c r="S212" s="358"/>
      <c r="T212" s="359"/>
      <c r="U212" s="37"/>
      <c r="V212" s="37"/>
      <c r="W212" s="38" t="s">
        <v>69</v>
      </c>
      <c r="X212" s="56">
        <v>0</v>
      </c>
      <c r="Y212" s="53">
        <f>IFERROR(IF(X212="","",X212),"")</f>
        <v>0</v>
      </c>
      <c r="Z212" s="39">
        <f>IFERROR(IF(X212="","",X212*0.0155),"")</f>
        <v>0</v>
      </c>
      <c r="AA212" s="65"/>
      <c r="AB212" s="66"/>
      <c r="AC212" s="238" t="s">
        <v>322</v>
      </c>
      <c r="AG212" s="78"/>
      <c r="AJ212" s="82" t="s">
        <v>71</v>
      </c>
      <c r="AK212" s="82">
        <v>1</v>
      </c>
      <c r="BB212" s="239" t="s">
        <v>1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65" t="s">
        <v>72</v>
      </c>
      <c r="Q213" s="366"/>
      <c r="R213" s="366"/>
      <c r="S213" s="366"/>
      <c r="T213" s="366"/>
      <c r="U213" s="366"/>
      <c r="V213" s="367"/>
      <c r="W213" s="40" t="s">
        <v>69</v>
      </c>
      <c r="X213" s="41">
        <f>IFERROR(SUM(X210:X212),"0")</f>
        <v>48</v>
      </c>
      <c r="Y213" s="41">
        <f>IFERROR(SUM(Y210:Y212),"0")</f>
        <v>48</v>
      </c>
      <c r="Z213" s="41">
        <f>IFERROR(IF(Z210="",0,Z210),"0")+IFERROR(IF(Z211="",0,Z211),"0")+IFERROR(IF(Z212="",0,Z212),"0")</f>
        <v>0.74399999999999999</v>
      </c>
      <c r="AA213" s="64"/>
      <c r="AB213" s="64"/>
      <c r="AC213" s="64"/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65" t="s">
        <v>72</v>
      </c>
      <c r="Q214" s="366"/>
      <c r="R214" s="366"/>
      <c r="S214" s="366"/>
      <c r="T214" s="366"/>
      <c r="U214" s="366"/>
      <c r="V214" s="367"/>
      <c r="W214" s="40" t="s">
        <v>73</v>
      </c>
      <c r="X214" s="41">
        <f>IFERROR(SUMPRODUCT(X210:X212*H210:H212),"0")</f>
        <v>268.79999999999995</v>
      </c>
      <c r="Y214" s="41">
        <f>IFERROR(SUMPRODUCT(Y210:Y212*H210:H212),"0")</f>
        <v>268.79999999999995</v>
      </c>
      <c r="Z214" s="40"/>
      <c r="AA214" s="64"/>
      <c r="AB214" s="64"/>
      <c r="AC214" s="64"/>
    </row>
    <row r="215" spans="1:68" ht="16.5" customHeight="1" x14ac:dyDescent="0.25">
      <c r="A215" s="364" t="s">
        <v>323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55"/>
      <c r="Z215" s="355"/>
      <c r="AA215" s="62"/>
      <c r="AB215" s="62"/>
      <c r="AC215" s="62"/>
    </row>
    <row r="216" spans="1:68" ht="14.25" customHeight="1" x14ac:dyDescent="0.25">
      <c r="A216" s="374" t="s">
        <v>63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55"/>
      <c r="Z216" s="355"/>
      <c r="AA216" s="63"/>
      <c r="AB216" s="63"/>
      <c r="AC216" s="63"/>
    </row>
    <row r="217" spans="1:68" ht="27" customHeight="1" x14ac:dyDescent="0.25">
      <c r="A217" s="60" t="s">
        <v>324</v>
      </c>
      <c r="B217" s="60" t="s">
        <v>325</v>
      </c>
      <c r="C217" s="34">
        <v>4301070996</v>
      </c>
      <c r="D217" s="348">
        <v>4607111038654</v>
      </c>
      <c r="E217" s="349"/>
      <c r="F217" s="59">
        <v>0.4</v>
      </c>
      <c r="G217" s="35">
        <v>16</v>
      </c>
      <c r="H217" s="59">
        <v>6.4</v>
      </c>
      <c r="I217" s="59">
        <v>6.63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5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8"/>
      <c r="R217" s="358"/>
      <c r="S217" s="358"/>
      <c r="T217" s="359"/>
      <c r="U217" s="37"/>
      <c r="V217" s="37"/>
      <c r="W217" s="38" t="s">
        <v>69</v>
      </c>
      <c r="X217" s="56">
        <v>0</v>
      </c>
      <c r="Y217" s="53">
        <f t="shared" ref="Y217:Y222" si="18">IFERROR(IF(X217="","",X217),"")</f>
        <v>0</v>
      </c>
      <c r="Z217" s="39">
        <f t="shared" ref="Z217:Z222" si="19">IFERROR(IF(X217="","",X217*0.0155),"")</f>
        <v>0</v>
      </c>
      <c r="AA217" s="65"/>
      <c r="AB217" s="66"/>
      <c r="AC217" s="240" t="s">
        <v>326</v>
      </c>
      <c r="AG217" s="78"/>
      <c r="AJ217" s="82" t="s">
        <v>71</v>
      </c>
      <c r="AK217" s="82">
        <v>1</v>
      </c>
      <c r="BB217" s="241" t="s">
        <v>1</v>
      </c>
      <c r="BM217" s="78">
        <f t="shared" ref="BM217:BM222" si="20">IFERROR(X217*I217,"0")</f>
        <v>0</v>
      </c>
      <c r="BN217" s="78">
        <f t="shared" ref="BN217:BN222" si="21">IFERROR(Y217*I217,"0")</f>
        <v>0</v>
      </c>
      <c r="BO217" s="78">
        <f t="shared" ref="BO217:BO222" si="22">IFERROR(X217/J217,"0")</f>
        <v>0</v>
      </c>
      <c r="BP217" s="78">
        <f t="shared" ref="BP217:BP222" si="23">IFERROR(Y217/J217,"0")</f>
        <v>0</v>
      </c>
    </row>
    <row r="218" spans="1:68" ht="27" customHeight="1" x14ac:dyDescent="0.25">
      <c r="A218" s="60" t="s">
        <v>327</v>
      </c>
      <c r="B218" s="60" t="s">
        <v>328</v>
      </c>
      <c r="C218" s="34">
        <v>4301070997</v>
      </c>
      <c r="D218" s="348">
        <v>4607111038586</v>
      </c>
      <c r="E218" s="349"/>
      <c r="F218" s="59">
        <v>0.7</v>
      </c>
      <c r="G218" s="35">
        <v>8</v>
      </c>
      <c r="H218" s="59">
        <v>5.6</v>
      </c>
      <c r="I218" s="59">
        <v>5.83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8"/>
      <c r="R218" s="358"/>
      <c r="S218" s="358"/>
      <c r="T218" s="359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42" t="s">
        <v>326</v>
      </c>
      <c r="AG218" s="78"/>
      <c r="AJ218" s="82" t="s">
        <v>71</v>
      </c>
      <c r="AK218" s="82">
        <v>1</v>
      </c>
      <c r="BB218" s="243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329</v>
      </c>
      <c r="B219" s="60" t="s">
        <v>330</v>
      </c>
      <c r="C219" s="34">
        <v>4301070962</v>
      </c>
      <c r="D219" s="348">
        <v>4607111038609</v>
      </c>
      <c r="E219" s="349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8"/>
      <c r="R219" s="358"/>
      <c r="S219" s="358"/>
      <c r="T219" s="359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44" t="s">
        <v>331</v>
      </c>
      <c r="AG219" s="78"/>
      <c r="AJ219" s="82" t="s">
        <v>71</v>
      </c>
      <c r="AK219" s="82">
        <v>1</v>
      </c>
      <c r="BB219" s="245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332</v>
      </c>
      <c r="B220" s="60" t="s">
        <v>333</v>
      </c>
      <c r="C220" s="34">
        <v>4301070963</v>
      </c>
      <c r="D220" s="348">
        <v>4607111038630</v>
      </c>
      <c r="E220" s="349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56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8"/>
      <c r="R220" s="358"/>
      <c r="S220" s="358"/>
      <c r="T220" s="359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6" t="s">
        <v>331</v>
      </c>
      <c r="AG220" s="78"/>
      <c r="AJ220" s="82" t="s">
        <v>71</v>
      </c>
      <c r="AK220" s="82">
        <v>1</v>
      </c>
      <c r="BB220" s="247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334</v>
      </c>
      <c r="B221" s="60" t="s">
        <v>335</v>
      </c>
      <c r="C221" s="34">
        <v>4301070959</v>
      </c>
      <c r="D221" s="348">
        <v>4607111038616</v>
      </c>
      <c r="E221" s="349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5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8"/>
      <c r="R221" s="358"/>
      <c r="S221" s="358"/>
      <c r="T221" s="359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8" t="s">
        <v>326</v>
      </c>
      <c r="AG221" s="78"/>
      <c r="AJ221" s="82" t="s">
        <v>71</v>
      </c>
      <c r="AK221" s="82">
        <v>1</v>
      </c>
      <c r="BB221" s="249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customHeight="1" x14ac:dyDescent="0.25">
      <c r="A222" s="60" t="s">
        <v>336</v>
      </c>
      <c r="B222" s="60" t="s">
        <v>337</v>
      </c>
      <c r="C222" s="34">
        <v>4301070960</v>
      </c>
      <c r="D222" s="348">
        <v>4607111038623</v>
      </c>
      <c r="E222" s="349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5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8"/>
      <c r="R222" s="358"/>
      <c r="S222" s="358"/>
      <c r="T222" s="359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50" t="s">
        <v>326</v>
      </c>
      <c r="AG222" s="78"/>
      <c r="AJ222" s="82" t="s">
        <v>71</v>
      </c>
      <c r="AK222" s="82">
        <v>1</v>
      </c>
      <c r="BB222" s="251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x14ac:dyDescent="0.2">
      <c r="A223" s="354"/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56"/>
      <c r="P223" s="365" t="s">
        <v>72</v>
      </c>
      <c r="Q223" s="366"/>
      <c r="R223" s="366"/>
      <c r="S223" s="366"/>
      <c r="T223" s="366"/>
      <c r="U223" s="366"/>
      <c r="V223" s="367"/>
      <c r="W223" s="40" t="s">
        <v>69</v>
      </c>
      <c r="X223" s="41">
        <f>IFERROR(SUM(X217:X222),"0")</f>
        <v>0</v>
      </c>
      <c r="Y223" s="41">
        <f>IFERROR(SUM(Y217:Y222),"0")</f>
        <v>0</v>
      </c>
      <c r="Z223" s="41">
        <f>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355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6"/>
      <c r="P224" s="365" t="s">
        <v>72</v>
      </c>
      <c r="Q224" s="366"/>
      <c r="R224" s="366"/>
      <c r="S224" s="366"/>
      <c r="T224" s="366"/>
      <c r="U224" s="366"/>
      <c r="V224" s="367"/>
      <c r="W224" s="40" t="s">
        <v>73</v>
      </c>
      <c r="X224" s="41">
        <f>IFERROR(SUMPRODUCT(X217:X222*H217:H222),"0")</f>
        <v>0</v>
      </c>
      <c r="Y224" s="41">
        <f>IFERROR(SUMPRODUCT(Y217:Y222*H217:H222),"0")</f>
        <v>0</v>
      </c>
      <c r="Z224" s="40"/>
      <c r="AA224" s="64"/>
      <c r="AB224" s="64"/>
      <c r="AC224" s="64"/>
    </row>
    <row r="225" spans="1:68" ht="16.5" customHeight="1" x14ac:dyDescent="0.25">
      <c r="A225" s="364" t="s">
        <v>338</v>
      </c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5"/>
      <c r="P225" s="355"/>
      <c r="Q225" s="355"/>
      <c r="R225" s="355"/>
      <c r="S225" s="355"/>
      <c r="T225" s="355"/>
      <c r="U225" s="355"/>
      <c r="V225" s="355"/>
      <c r="W225" s="355"/>
      <c r="X225" s="355"/>
      <c r="Y225" s="355"/>
      <c r="Z225" s="355"/>
      <c r="AA225" s="62"/>
      <c r="AB225" s="62"/>
      <c r="AC225" s="62"/>
    </row>
    <row r="226" spans="1:68" ht="14.25" customHeight="1" x14ac:dyDescent="0.25">
      <c r="A226" s="374" t="s">
        <v>63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55"/>
      <c r="Z226" s="355"/>
      <c r="AA226" s="63"/>
      <c r="AB226" s="63"/>
      <c r="AC226" s="63"/>
    </row>
    <row r="227" spans="1:68" ht="27" customHeight="1" x14ac:dyDescent="0.25">
      <c r="A227" s="60" t="s">
        <v>339</v>
      </c>
      <c r="B227" s="60" t="s">
        <v>340</v>
      </c>
      <c r="C227" s="34">
        <v>4301070917</v>
      </c>
      <c r="D227" s="348">
        <v>4607111035912</v>
      </c>
      <c r="E227" s="349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8"/>
      <c r="R227" s="358"/>
      <c r="S227" s="358"/>
      <c r="T227" s="359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52" t="s">
        <v>341</v>
      </c>
      <c r="AG227" s="78"/>
      <c r="AJ227" s="82" t="s">
        <v>71</v>
      </c>
      <c r="AK227" s="82">
        <v>1</v>
      </c>
      <c r="BB227" s="25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342</v>
      </c>
      <c r="B228" s="60" t="s">
        <v>343</v>
      </c>
      <c r="C228" s="34">
        <v>4301070920</v>
      </c>
      <c r="D228" s="348">
        <v>4607111035929</v>
      </c>
      <c r="E228" s="349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3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8"/>
      <c r="R228" s="358"/>
      <c r="S228" s="358"/>
      <c r="T228" s="359"/>
      <c r="U228" s="37"/>
      <c r="V228" s="37"/>
      <c r="W228" s="38" t="s">
        <v>69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54" t="s">
        <v>341</v>
      </c>
      <c r="AG228" s="78"/>
      <c r="AJ228" s="82" t="s">
        <v>71</v>
      </c>
      <c r="AK228" s="82">
        <v>1</v>
      </c>
      <c r="BB228" s="255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customHeight="1" x14ac:dyDescent="0.25">
      <c r="A229" s="60" t="s">
        <v>344</v>
      </c>
      <c r="B229" s="60" t="s">
        <v>345</v>
      </c>
      <c r="C229" s="34">
        <v>4301070915</v>
      </c>
      <c r="D229" s="348">
        <v>4607111035882</v>
      </c>
      <c r="E229" s="349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8"/>
      <c r="R229" s="358"/>
      <c r="S229" s="358"/>
      <c r="T229" s="359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6" t="s">
        <v>346</v>
      </c>
      <c r="AG229" s="78"/>
      <c r="AJ229" s="82" t="s">
        <v>71</v>
      </c>
      <c r="AK229" s="82">
        <v>1</v>
      </c>
      <c r="BB229" s="25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347</v>
      </c>
      <c r="B230" s="60" t="s">
        <v>348</v>
      </c>
      <c r="C230" s="34">
        <v>4301070921</v>
      </c>
      <c r="D230" s="348">
        <v>4607111035905</v>
      </c>
      <c r="E230" s="349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8"/>
      <c r="R230" s="358"/>
      <c r="S230" s="358"/>
      <c r="T230" s="359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8" t="s">
        <v>346</v>
      </c>
      <c r="AG230" s="78"/>
      <c r="AJ230" s="82" t="s">
        <v>71</v>
      </c>
      <c r="AK230" s="82">
        <v>1</v>
      </c>
      <c r="BB230" s="259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x14ac:dyDescent="0.2">
      <c r="A231" s="354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65" t="s">
        <v>72</v>
      </c>
      <c r="Q231" s="366"/>
      <c r="R231" s="366"/>
      <c r="S231" s="366"/>
      <c r="T231" s="366"/>
      <c r="U231" s="366"/>
      <c r="V231" s="367"/>
      <c r="W231" s="40" t="s">
        <v>69</v>
      </c>
      <c r="X231" s="41">
        <f>IFERROR(SUM(X227:X230),"0")</f>
        <v>12</v>
      </c>
      <c r="Y231" s="41">
        <f>IFERROR(SUM(Y227:Y230),"0")</f>
        <v>12</v>
      </c>
      <c r="Z231" s="41">
        <f>IFERROR(IF(Z227="",0,Z227),"0")+IFERROR(IF(Z228="",0,Z228),"0")+IFERROR(IF(Z229="",0,Z229),"0")+IFERROR(IF(Z230="",0,Z230),"0")</f>
        <v>0.186</v>
      </c>
      <c r="AA231" s="64"/>
      <c r="AB231" s="64"/>
      <c r="AC231" s="64"/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65" t="s">
        <v>72</v>
      </c>
      <c r="Q232" s="366"/>
      <c r="R232" s="366"/>
      <c r="S232" s="366"/>
      <c r="T232" s="366"/>
      <c r="U232" s="366"/>
      <c r="V232" s="367"/>
      <c r="W232" s="40" t="s">
        <v>73</v>
      </c>
      <c r="X232" s="41">
        <f>IFERROR(SUMPRODUCT(X227:X230*H227:H230),"0")</f>
        <v>86.4</v>
      </c>
      <c r="Y232" s="41">
        <f>IFERROR(SUMPRODUCT(Y227:Y230*H227:H230),"0")</f>
        <v>86.4</v>
      </c>
      <c r="Z232" s="40"/>
      <c r="AA232" s="64"/>
      <c r="AB232" s="64"/>
      <c r="AC232" s="64"/>
    </row>
    <row r="233" spans="1:68" ht="16.5" customHeight="1" x14ac:dyDescent="0.25">
      <c r="A233" s="364" t="s">
        <v>349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355"/>
      <c r="Z233" s="355"/>
      <c r="AA233" s="62"/>
      <c r="AB233" s="62"/>
      <c r="AC233" s="62"/>
    </row>
    <row r="234" spans="1:68" ht="14.25" customHeight="1" x14ac:dyDescent="0.25">
      <c r="A234" s="374" t="s">
        <v>63</v>
      </c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55"/>
      <c r="P234" s="355"/>
      <c r="Q234" s="355"/>
      <c r="R234" s="355"/>
      <c r="S234" s="355"/>
      <c r="T234" s="355"/>
      <c r="U234" s="355"/>
      <c r="V234" s="355"/>
      <c r="W234" s="355"/>
      <c r="X234" s="355"/>
      <c r="Y234" s="355"/>
      <c r="Z234" s="355"/>
      <c r="AA234" s="63"/>
      <c r="AB234" s="63"/>
      <c r="AC234" s="63"/>
    </row>
    <row r="235" spans="1:68" ht="27" customHeight="1" x14ac:dyDescent="0.25">
      <c r="A235" s="60" t="s">
        <v>350</v>
      </c>
      <c r="B235" s="60" t="s">
        <v>351</v>
      </c>
      <c r="C235" s="34">
        <v>4301071093</v>
      </c>
      <c r="D235" s="348">
        <v>4620207490709</v>
      </c>
      <c r="E235" s="349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66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8"/>
      <c r="R235" s="358"/>
      <c r="S235" s="358"/>
      <c r="T235" s="359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60" t="s">
        <v>352</v>
      </c>
      <c r="AG235" s="78"/>
      <c r="AJ235" s="82" t="s">
        <v>71</v>
      </c>
      <c r="AK235" s="82">
        <v>1</v>
      </c>
      <c r="BB235" s="261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x14ac:dyDescent="0.2">
      <c r="A236" s="354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6"/>
      <c r="P236" s="365" t="s">
        <v>72</v>
      </c>
      <c r="Q236" s="366"/>
      <c r="R236" s="366"/>
      <c r="S236" s="366"/>
      <c r="T236" s="366"/>
      <c r="U236" s="366"/>
      <c r="V236" s="367"/>
      <c r="W236" s="40" t="s">
        <v>69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65" t="s">
        <v>72</v>
      </c>
      <c r="Q237" s="366"/>
      <c r="R237" s="366"/>
      <c r="S237" s="366"/>
      <c r="T237" s="366"/>
      <c r="U237" s="366"/>
      <c r="V237" s="367"/>
      <c r="W237" s="40" t="s">
        <v>73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customHeight="1" x14ac:dyDescent="0.25">
      <c r="A238" s="374" t="s">
        <v>132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63"/>
      <c r="AB238" s="63"/>
      <c r="AC238" s="63"/>
    </row>
    <row r="239" spans="1:68" ht="27" customHeight="1" x14ac:dyDescent="0.25">
      <c r="A239" s="60" t="s">
        <v>353</v>
      </c>
      <c r="B239" s="60" t="s">
        <v>354</v>
      </c>
      <c r="C239" s="34">
        <v>4301135692</v>
      </c>
      <c r="D239" s="348">
        <v>4620207490570</v>
      </c>
      <c r="E239" s="349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79</v>
      </c>
      <c r="L239" s="35" t="s">
        <v>67</v>
      </c>
      <c r="M239" s="36" t="s">
        <v>68</v>
      </c>
      <c r="N239" s="36"/>
      <c r="O239" s="35">
        <v>180</v>
      </c>
      <c r="P239" s="49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8"/>
      <c r="R239" s="358"/>
      <c r="S239" s="358"/>
      <c r="T239" s="359"/>
      <c r="U239" s="37"/>
      <c r="V239" s="37"/>
      <c r="W239" s="38" t="s">
        <v>69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62" t="s">
        <v>355</v>
      </c>
      <c r="AG239" s="78"/>
      <c r="AJ239" s="82" t="s">
        <v>71</v>
      </c>
      <c r="AK239" s="82">
        <v>1</v>
      </c>
      <c r="BB239" s="263" t="s">
        <v>81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customHeight="1" x14ac:dyDescent="0.25">
      <c r="A240" s="60" t="s">
        <v>356</v>
      </c>
      <c r="B240" s="60" t="s">
        <v>357</v>
      </c>
      <c r="C240" s="34">
        <v>4301135691</v>
      </c>
      <c r="D240" s="348">
        <v>4620207490549</v>
      </c>
      <c r="E240" s="349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79</v>
      </c>
      <c r="L240" s="35" t="s">
        <v>67</v>
      </c>
      <c r="M240" s="36" t="s">
        <v>68</v>
      </c>
      <c r="N240" s="36"/>
      <c r="O240" s="35">
        <v>180</v>
      </c>
      <c r="P240" s="54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8"/>
      <c r="R240" s="358"/>
      <c r="S240" s="358"/>
      <c r="T240" s="359"/>
      <c r="U240" s="37"/>
      <c r="V240" s="37"/>
      <c r="W240" s="38" t="s">
        <v>69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64" t="s">
        <v>355</v>
      </c>
      <c r="AG240" s="78"/>
      <c r="AJ240" s="82" t="s">
        <v>71</v>
      </c>
      <c r="AK240" s="82">
        <v>1</v>
      </c>
      <c r="BB240" s="265" t="s">
        <v>81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customHeight="1" x14ac:dyDescent="0.25">
      <c r="A241" s="60" t="s">
        <v>358</v>
      </c>
      <c r="B241" s="60" t="s">
        <v>359</v>
      </c>
      <c r="C241" s="34">
        <v>4301135694</v>
      </c>
      <c r="D241" s="348">
        <v>4620207490501</v>
      </c>
      <c r="E241" s="349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79</v>
      </c>
      <c r="L241" s="35" t="s">
        <v>67</v>
      </c>
      <c r="M241" s="36" t="s">
        <v>68</v>
      </c>
      <c r="N241" s="36"/>
      <c r="O241" s="35">
        <v>180</v>
      </c>
      <c r="P241" s="4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8"/>
      <c r="R241" s="358"/>
      <c r="S241" s="358"/>
      <c r="T241" s="359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66" t="s">
        <v>355</v>
      </c>
      <c r="AG241" s="78"/>
      <c r="AJ241" s="82" t="s">
        <v>71</v>
      </c>
      <c r="AK241" s="82">
        <v>1</v>
      </c>
      <c r="BB241" s="267" t="s">
        <v>81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4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65" t="s">
        <v>72</v>
      </c>
      <c r="Q242" s="366"/>
      <c r="R242" s="366"/>
      <c r="S242" s="366"/>
      <c r="T242" s="366"/>
      <c r="U242" s="366"/>
      <c r="V242" s="367"/>
      <c r="W242" s="40" t="s">
        <v>69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65" t="s">
        <v>72</v>
      </c>
      <c r="Q243" s="366"/>
      <c r="R243" s="366"/>
      <c r="S243" s="366"/>
      <c r="T243" s="366"/>
      <c r="U243" s="366"/>
      <c r="V243" s="367"/>
      <c r="W243" s="40" t="s">
        <v>73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customHeight="1" x14ac:dyDescent="0.25">
      <c r="A244" s="364" t="s">
        <v>360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55"/>
      <c r="Z244" s="355"/>
      <c r="AA244" s="62"/>
      <c r="AB244" s="62"/>
      <c r="AC244" s="62"/>
    </row>
    <row r="245" spans="1:68" ht="14.25" customHeight="1" x14ac:dyDescent="0.25">
      <c r="A245" s="374" t="s">
        <v>292</v>
      </c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55"/>
      <c r="P245" s="355"/>
      <c r="Q245" s="355"/>
      <c r="R245" s="355"/>
      <c r="S245" s="355"/>
      <c r="T245" s="355"/>
      <c r="U245" s="355"/>
      <c r="V245" s="355"/>
      <c r="W245" s="355"/>
      <c r="X245" s="355"/>
      <c r="Y245" s="355"/>
      <c r="Z245" s="355"/>
      <c r="AA245" s="63"/>
      <c r="AB245" s="63"/>
      <c r="AC245" s="63"/>
    </row>
    <row r="246" spans="1:68" ht="27" customHeight="1" x14ac:dyDescent="0.25">
      <c r="A246" s="60" t="s">
        <v>361</v>
      </c>
      <c r="B246" s="60" t="s">
        <v>362</v>
      </c>
      <c r="C246" s="34">
        <v>4301051320</v>
      </c>
      <c r="D246" s="348">
        <v>4680115881334</v>
      </c>
      <c r="E246" s="349"/>
      <c r="F246" s="59">
        <v>0.33</v>
      </c>
      <c r="G246" s="35">
        <v>6</v>
      </c>
      <c r="H246" s="59">
        <v>1.98</v>
      </c>
      <c r="I246" s="59">
        <v>2.25</v>
      </c>
      <c r="J246" s="35">
        <v>182</v>
      </c>
      <c r="K246" s="35" t="s">
        <v>79</v>
      </c>
      <c r="L246" s="35" t="s">
        <v>67</v>
      </c>
      <c r="M246" s="36" t="s">
        <v>296</v>
      </c>
      <c r="N246" s="36"/>
      <c r="O246" s="35">
        <v>365</v>
      </c>
      <c r="P246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8"/>
      <c r="R246" s="358"/>
      <c r="S246" s="358"/>
      <c r="T246" s="359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IFERROR(IF(X246="","",X246*0.00651),"")</f>
        <v>0</v>
      </c>
      <c r="AA246" s="65"/>
      <c r="AB246" s="66"/>
      <c r="AC246" s="268" t="s">
        <v>363</v>
      </c>
      <c r="AG246" s="78"/>
      <c r="AJ246" s="82" t="s">
        <v>71</v>
      </c>
      <c r="AK246" s="82">
        <v>1</v>
      </c>
      <c r="BB246" s="269" t="s">
        <v>299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x14ac:dyDescent="0.2">
      <c r="A247" s="354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56"/>
      <c r="P247" s="365" t="s">
        <v>72</v>
      </c>
      <c r="Q247" s="366"/>
      <c r="R247" s="366"/>
      <c r="S247" s="366"/>
      <c r="T247" s="366"/>
      <c r="U247" s="366"/>
      <c r="V247" s="367"/>
      <c r="W247" s="40" t="s">
        <v>69</v>
      </c>
      <c r="X247" s="41">
        <f>IFERROR(SUM(X246:X246),"0")</f>
        <v>0</v>
      </c>
      <c r="Y247" s="41">
        <f>IFERROR(SUM(Y246:Y246),"0")</f>
        <v>0</v>
      </c>
      <c r="Z247" s="41">
        <f>IFERROR(IF(Z246="",0,Z246),"0")</f>
        <v>0</v>
      </c>
      <c r="AA247" s="64"/>
      <c r="AB247" s="64"/>
      <c r="AC247" s="64"/>
    </row>
    <row r="248" spans="1:68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6"/>
      <c r="P248" s="365" t="s">
        <v>72</v>
      </c>
      <c r="Q248" s="366"/>
      <c r="R248" s="366"/>
      <c r="S248" s="366"/>
      <c r="T248" s="366"/>
      <c r="U248" s="366"/>
      <c r="V248" s="367"/>
      <c r="W248" s="40" t="s">
        <v>73</v>
      </c>
      <c r="X248" s="41">
        <f>IFERROR(SUMPRODUCT(X246:X246*H246:H246),"0")</f>
        <v>0</v>
      </c>
      <c r="Y248" s="41">
        <f>IFERROR(SUMPRODUCT(Y246:Y246*H246:H246),"0")</f>
        <v>0</v>
      </c>
      <c r="Z248" s="40"/>
      <c r="AA248" s="64"/>
      <c r="AB248" s="64"/>
      <c r="AC248" s="64"/>
    </row>
    <row r="249" spans="1:68" ht="16.5" customHeight="1" x14ac:dyDescent="0.25">
      <c r="A249" s="364" t="s">
        <v>364</v>
      </c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5"/>
      <c r="P249" s="355"/>
      <c r="Q249" s="355"/>
      <c r="R249" s="355"/>
      <c r="S249" s="355"/>
      <c r="T249" s="355"/>
      <c r="U249" s="355"/>
      <c r="V249" s="355"/>
      <c r="W249" s="355"/>
      <c r="X249" s="355"/>
      <c r="Y249" s="355"/>
      <c r="Z249" s="355"/>
      <c r="AA249" s="62"/>
      <c r="AB249" s="62"/>
      <c r="AC249" s="62"/>
    </row>
    <row r="250" spans="1:68" ht="14.25" customHeight="1" x14ac:dyDescent="0.25">
      <c r="A250" s="374" t="s">
        <v>63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63"/>
      <c r="AB250" s="63"/>
      <c r="AC250" s="63"/>
    </row>
    <row r="251" spans="1:68" ht="16.5" customHeight="1" x14ac:dyDescent="0.25">
      <c r="A251" s="60" t="s">
        <v>365</v>
      </c>
      <c r="B251" s="60" t="s">
        <v>366</v>
      </c>
      <c r="C251" s="34">
        <v>4301071063</v>
      </c>
      <c r="D251" s="348">
        <v>4607111039019</v>
      </c>
      <c r="E251" s="349"/>
      <c r="F251" s="59">
        <v>0.43</v>
      </c>
      <c r="G251" s="35">
        <v>16</v>
      </c>
      <c r="H251" s="59">
        <v>6.88</v>
      </c>
      <c r="I251" s="59">
        <v>7.2060000000000004</v>
      </c>
      <c r="J251" s="35">
        <v>84</v>
      </c>
      <c r="K251" s="35" t="s">
        <v>66</v>
      </c>
      <c r="L251" s="35" t="s">
        <v>67</v>
      </c>
      <c r="M251" s="36" t="s">
        <v>68</v>
      </c>
      <c r="N251" s="36"/>
      <c r="O251" s="35">
        <v>180</v>
      </c>
      <c r="P251" s="44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8"/>
      <c r="R251" s="358"/>
      <c r="S251" s="358"/>
      <c r="T251" s="359"/>
      <c r="U251" s="37"/>
      <c r="V251" s="37"/>
      <c r="W251" s="38" t="s">
        <v>69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70" t="s">
        <v>367</v>
      </c>
      <c r="AG251" s="78"/>
      <c r="AJ251" s="82" t="s">
        <v>71</v>
      </c>
      <c r="AK251" s="82">
        <v>1</v>
      </c>
      <c r="BB251" s="271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t="16.5" customHeight="1" x14ac:dyDescent="0.25">
      <c r="A252" s="60" t="s">
        <v>368</v>
      </c>
      <c r="B252" s="60" t="s">
        <v>369</v>
      </c>
      <c r="C252" s="34">
        <v>4301071000</v>
      </c>
      <c r="D252" s="348">
        <v>4607111038708</v>
      </c>
      <c r="E252" s="349"/>
      <c r="F252" s="59">
        <v>0.8</v>
      </c>
      <c r="G252" s="35">
        <v>8</v>
      </c>
      <c r="H252" s="59">
        <v>6.4</v>
      </c>
      <c r="I252" s="59">
        <v>6.67</v>
      </c>
      <c r="J252" s="35">
        <v>84</v>
      </c>
      <c r="K252" s="35" t="s">
        <v>66</v>
      </c>
      <c r="L252" s="35" t="s">
        <v>67</v>
      </c>
      <c r="M252" s="36" t="s">
        <v>68</v>
      </c>
      <c r="N252" s="36"/>
      <c r="O252" s="35">
        <v>180</v>
      </c>
      <c r="P252" s="5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8"/>
      <c r="R252" s="358"/>
      <c r="S252" s="358"/>
      <c r="T252" s="359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/>
      <c r="AB252" s="66"/>
      <c r="AC252" s="272" t="s">
        <v>367</v>
      </c>
      <c r="AG252" s="78"/>
      <c r="AJ252" s="82" t="s">
        <v>71</v>
      </c>
      <c r="AK252" s="82">
        <v>1</v>
      </c>
      <c r="BB252" s="273" t="s">
        <v>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54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56"/>
      <c r="P253" s="365" t="s">
        <v>72</v>
      </c>
      <c r="Q253" s="366"/>
      <c r="R253" s="366"/>
      <c r="S253" s="366"/>
      <c r="T253" s="366"/>
      <c r="U253" s="366"/>
      <c r="V253" s="367"/>
      <c r="W253" s="40" t="s">
        <v>69</v>
      </c>
      <c r="X253" s="41">
        <f>IFERROR(SUM(X251:X252),"0")</f>
        <v>0</v>
      </c>
      <c r="Y253" s="41">
        <f>IFERROR(SUM(Y251:Y252),"0")</f>
        <v>0</v>
      </c>
      <c r="Z253" s="41">
        <f>IFERROR(IF(Z251="",0,Z251),"0")+IFERROR(IF(Z252="",0,Z252),"0")</f>
        <v>0</v>
      </c>
      <c r="AA253" s="64"/>
      <c r="AB253" s="64"/>
      <c r="AC253" s="64"/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65" t="s">
        <v>72</v>
      </c>
      <c r="Q254" s="366"/>
      <c r="R254" s="366"/>
      <c r="S254" s="366"/>
      <c r="T254" s="366"/>
      <c r="U254" s="366"/>
      <c r="V254" s="367"/>
      <c r="W254" s="40" t="s">
        <v>73</v>
      </c>
      <c r="X254" s="41">
        <f>IFERROR(SUMPRODUCT(X251:X252*H251:H252),"0")</f>
        <v>0</v>
      </c>
      <c r="Y254" s="41">
        <f>IFERROR(SUMPRODUCT(Y251:Y252*H251:H252),"0")</f>
        <v>0</v>
      </c>
      <c r="Z254" s="40"/>
      <c r="AA254" s="64"/>
      <c r="AB254" s="64"/>
      <c r="AC254" s="64"/>
    </row>
    <row r="255" spans="1:68" ht="27.75" customHeight="1" x14ac:dyDescent="0.2">
      <c r="A255" s="375" t="s">
        <v>370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52"/>
      <c r="AB255" s="52"/>
      <c r="AC255" s="52"/>
    </row>
    <row r="256" spans="1:68" ht="16.5" customHeight="1" x14ac:dyDescent="0.25">
      <c r="A256" s="364" t="s">
        <v>371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62"/>
      <c r="AB256" s="62"/>
      <c r="AC256" s="62"/>
    </row>
    <row r="257" spans="1:68" ht="14.25" customHeight="1" x14ac:dyDescent="0.25">
      <c r="A257" s="374" t="s">
        <v>63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55"/>
      <c r="Z257" s="355"/>
      <c r="AA257" s="63"/>
      <c r="AB257" s="63"/>
      <c r="AC257" s="63"/>
    </row>
    <row r="258" spans="1:68" ht="27" customHeight="1" x14ac:dyDescent="0.25">
      <c r="A258" s="60" t="s">
        <v>372</v>
      </c>
      <c r="B258" s="60" t="s">
        <v>373</v>
      </c>
      <c r="C258" s="34">
        <v>4301071036</v>
      </c>
      <c r="D258" s="348">
        <v>4607111036162</v>
      </c>
      <c r="E258" s="349"/>
      <c r="F258" s="59">
        <v>0.8</v>
      </c>
      <c r="G258" s="35">
        <v>8</v>
      </c>
      <c r="H258" s="59">
        <v>6.4</v>
      </c>
      <c r="I258" s="59">
        <v>6.6811999999999996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90</v>
      </c>
      <c r="P258" s="5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8"/>
      <c r="R258" s="358"/>
      <c r="S258" s="358"/>
      <c r="T258" s="359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74" t="s">
        <v>374</v>
      </c>
      <c r="AG258" s="78"/>
      <c r="AJ258" s="82" t="s">
        <v>71</v>
      </c>
      <c r="AK258" s="82">
        <v>1</v>
      </c>
      <c r="BB258" s="275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x14ac:dyDescent="0.2">
      <c r="A259" s="354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6"/>
      <c r="P259" s="365" t="s">
        <v>72</v>
      </c>
      <c r="Q259" s="366"/>
      <c r="R259" s="366"/>
      <c r="S259" s="366"/>
      <c r="T259" s="366"/>
      <c r="U259" s="366"/>
      <c r="V259" s="367"/>
      <c r="W259" s="40" t="s">
        <v>69</v>
      </c>
      <c r="X259" s="41">
        <f>IFERROR(SUM(X258:X258),"0")</f>
        <v>0</v>
      </c>
      <c r="Y259" s="41">
        <f>IFERROR(SUM(Y258:Y258),"0")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65" t="s">
        <v>72</v>
      </c>
      <c r="Q260" s="366"/>
      <c r="R260" s="366"/>
      <c r="S260" s="366"/>
      <c r="T260" s="366"/>
      <c r="U260" s="366"/>
      <c r="V260" s="367"/>
      <c r="W260" s="40" t="s">
        <v>73</v>
      </c>
      <c r="X260" s="41">
        <f>IFERROR(SUMPRODUCT(X258:X258*H258:H258),"0")</f>
        <v>0</v>
      </c>
      <c r="Y260" s="41">
        <f>IFERROR(SUMPRODUCT(Y258:Y258*H258:H258),"0")</f>
        <v>0</v>
      </c>
      <c r="Z260" s="40"/>
      <c r="AA260" s="64"/>
      <c r="AB260" s="64"/>
      <c r="AC260" s="64"/>
    </row>
    <row r="261" spans="1:68" ht="27.75" customHeight="1" x14ac:dyDescent="0.2">
      <c r="A261" s="375" t="s">
        <v>375</v>
      </c>
      <c r="B261" s="376"/>
      <c r="C261" s="376"/>
      <c r="D261" s="376"/>
      <c r="E261" s="376"/>
      <c r="F261" s="376"/>
      <c r="G261" s="376"/>
      <c r="H261" s="376"/>
      <c r="I261" s="376"/>
      <c r="J261" s="376"/>
      <c r="K261" s="376"/>
      <c r="L261" s="376"/>
      <c r="M261" s="376"/>
      <c r="N261" s="376"/>
      <c r="O261" s="376"/>
      <c r="P261" s="376"/>
      <c r="Q261" s="376"/>
      <c r="R261" s="376"/>
      <c r="S261" s="376"/>
      <c r="T261" s="376"/>
      <c r="U261" s="376"/>
      <c r="V261" s="376"/>
      <c r="W261" s="376"/>
      <c r="X261" s="376"/>
      <c r="Y261" s="376"/>
      <c r="Z261" s="376"/>
      <c r="AA261" s="52"/>
      <c r="AB261" s="52"/>
      <c r="AC261" s="52"/>
    </row>
    <row r="262" spans="1:68" ht="16.5" customHeight="1" x14ac:dyDescent="0.25">
      <c r="A262" s="364" t="s">
        <v>376</v>
      </c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55"/>
      <c r="AA262" s="62"/>
      <c r="AB262" s="62"/>
      <c r="AC262" s="62"/>
    </row>
    <row r="263" spans="1:68" ht="14.25" customHeight="1" x14ac:dyDescent="0.25">
      <c r="A263" s="374" t="s">
        <v>63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63"/>
      <c r="AB263" s="63"/>
      <c r="AC263" s="63"/>
    </row>
    <row r="264" spans="1:68" ht="27" customHeight="1" x14ac:dyDescent="0.25">
      <c r="A264" s="60" t="s">
        <v>377</v>
      </c>
      <c r="B264" s="60" t="s">
        <v>378</v>
      </c>
      <c r="C264" s="34">
        <v>4301071029</v>
      </c>
      <c r="D264" s="348">
        <v>4607111035899</v>
      </c>
      <c r="E264" s="349"/>
      <c r="F264" s="59">
        <v>1</v>
      </c>
      <c r="G264" s="35">
        <v>5</v>
      </c>
      <c r="H264" s="59">
        <v>5</v>
      </c>
      <c r="I264" s="59">
        <v>5.2619999999999996</v>
      </c>
      <c r="J264" s="35">
        <v>84</v>
      </c>
      <c r="K264" s="35" t="s">
        <v>66</v>
      </c>
      <c r="L264" s="35" t="s">
        <v>67</v>
      </c>
      <c r="M264" s="36" t="s">
        <v>68</v>
      </c>
      <c r="N264" s="36"/>
      <c r="O264" s="35">
        <v>180</v>
      </c>
      <c r="P264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8"/>
      <c r="R264" s="358"/>
      <c r="S264" s="358"/>
      <c r="T264" s="359"/>
      <c r="U264" s="37"/>
      <c r="V264" s="37"/>
      <c r="W264" s="38" t="s">
        <v>69</v>
      </c>
      <c r="X264" s="56">
        <v>48</v>
      </c>
      <c r="Y264" s="53">
        <f>IFERROR(IF(X264="","",X264),"")</f>
        <v>48</v>
      </c>
      <c r="Z264" s="39">
        <f>IFERROR(IF(X264="","",X264*0.0155),"")</f>
        <v>0.74399999999999999</v>
      </c>
      <c r="AA264" s="65"/>
      <c r="AB264" s="66"/>
      <c r="AC264" s="276" t="s">
        <v>271</v>
      </c>
      <c r="AG264" s="78"/>
      <c r="AJ264" s="82" t="s">
        <v>71</v>
      </c>
      <c r="AK264" s="82">
        <v>1</v>
      </c>
      <c r="BB264" s="277" t="s">
        <v>1</v>
      </c>
      <c r="BM264" s="78">
        <f>IFERROR(X264*I264,"0")</f>
        <v>252.57599999999996</v>
      </c>
      <c r="BN264" s="78">
        <f>IFERROR(Y264*I264,"0")</f>
        <v>252.57599999999996</v>
      </c>
      <c r="BO264" s="78">
        <f>IFERROR(X264/J264,"0")</f>
        <v>0.5714285714285714</v>
      </c>
      <c r="BP264" s="78">
        <f>IFERROR(Y264/J264,"0")</f>
        <v>0.5714285714285714</v>
      </c>
    </row>
    <row r="265" spans="1:68" ht="27" customHeight="1" x14ac:dyDescent="0.25">
      <c r="A265" s="60" t="s">
        <v>379</v>
      </c>
      <c r="B265" s="60" t="s">
        <v>380</v>
      </c>
      <c r="C265" s="34">
        <v>4301070991</v>
      </c>
      <c r="D265" s="348">
        <v>4607111038180</v>
      </c>
      <c r="E265" s="349"/>
      <c r="F265" s="59">
        <v>0.4</v>
      </c>
      <c r="G265" s="35">
        <v>16</v>
      </c>
      <c r="H265" s="59">
        <v>6.4</v>
      </c>
      <c r="I265" s="59">
        <v>6.71</v>
      </c>
      <c r="J265" s="35">
        <v>84</v>
      </c>
      <c r="K265" s="35" t="s">
        <v>66</v>
      </c>
      <c r="L265" s="35" t="s">
        <v>67</v>
      </c>
      <c r="M265" s="36" t="s">
        <v>68</v>
      </c>
      <c r="N265" s="36"/>
      <c r="O265" s="35">
        <v>180</v>
      </c>
      <c r="P265" s="5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8"/>
      <c r="R265" s="358"/>
      <c r="S265" s="358"/>
      <c r="T265" s="359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IFERROR(IF(X265="","",X265*0.0155),"")</f>
        <v>0</v>
      </c>
      <c r="AA265" s="65"/>
      <c r="AB265" s="66"/>
      <c r="AC265" s="278" t="s">
        <v>381</v>
      </c>
      <c r="AG265" s="78"/>
      <c r="AJ265" s="82" t="s">
        <v>71</v>
      </c>
      <c r="AK265" s="82">
        <v>1</v>
      </c>
      <c r="BB265" s="279" t="s">
        <v>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54"/>
      <c r="B266" s="355"/>
      <c r="C266" s="355"/>
      <c r="D266" s="355"/>
      <c r="E266" s="355"/>
      <c r="F266" s="355"/>
      <c r="G266" s="355"/>
      <c r="H266" s="355"/>
      <c r="I266" s="355"/>
      <c r="J266" s="355"/>
      <c r="K266" s="355"/>
      <c r="L266" s="355"/>
      <c r="M266" s="355"/>
      <c r="N266" s="355"/>
      <c r="O266" s="356"/>
      <c r="P266" s="365" t="s">
        <v>72</v>
      </c>
      <c r="Q266" s="366"/>
      <c r="R266" s="366"/>
      <c r="S266" s="366"/>
      <c r="T266" s="366"/>
      <c r="U266" s="366"/>
      <c r="V266" s="367"/>
      <c r="W266" s="40" t="s">
        <v>69</v>
      </c>
      <c r="X266" s="41">
        <f>IFERROR(SUM(X264:X265),"0")</f>
        <v>48</v>
      </c>
      <c r="Y266" s="41">
        <f>IFERROR(SUM(Y264:Y265),"0")</f>
        <v>48</v>
      </c>
      <c r="Z266" s="41">
        <f>IFERROR(IF(Z264="",0,Z264),"0")+IFERROR(IF(Z265="",0,Z265),"0")</f>
        <v>0.74399999999999999</v>
      </c>
      <c r="AA266" s="64"/>
      <c r="AB266" s="64"/>
      <c r="AC266" s="64"/>
    </row>
    <row r="267" spans="1:68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5"/>
      <c r="N267" s="355"/>
      <c r="O267" s="356"/>
      <c r="P267" s="365" t="s">
        <v>72</v>
      </c>
      <c r="Q267" s="366"/>
      <c r="R267" s="366"/>
      <c r="S267" s="366"/>
      <c r="T267" s="366"/>
      <c r="U267" s="366"/>
      <c r="V267" s="367"/>
      <c r="W267" s="40" t="s">
        <v>73</v>
      </c>
      <c r="X267" s="41">
        <f>IFERROR(SUMPRODUCT(X264:X265*H264:H265),"0")</f>
        <v>240</v>
      </c>
      <c r="Y267" s="41">
        <f>IFERROR(SUMPRODUCT(Y264:Y265*H264:H265),"0")</f>
        <v>240</v>
      </c>
      <c r="Z267" s="40"/>
      <c r="AA267" s="64"/>
      <c r="AB267" s="64"/>
      <c r="AC267" s="64"/>
    </row>
    <row r="268" spans="1:68" ht="27.75" customHeight="1" x14ac:dyDescent="0.2">
      <c r="A268" s="375" t="s">
        <v>382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52"/>
      <c r="AB268" s="52"/>
      <c r="AC268" s="52"/>
    </row>
    <row r="269" spans="1:68" ht="16.5" customHeight="1" x14ac:dyDescent="0.25">
      <c r="A269" s="364" t="s">
        <v>383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62"/>
      <c r="AB269" s="62"/>
      <c r="AC269" s="62"/>
    </row>
    <row r="270" spans="1:68" ht="14.25" customHeight="1" x14ac:dyDescent="0.25">
      <c r="A270" s="374" t="s">
        <v>384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55"/>
      <c r="AA270" s="63"/>
      <c r="AB270" s="63"/>
      <c r="AC270" s="63"/>
    </row>
    <row r="271" spans="1:68" ht="27" customHeight="1" x14ac:dyDescent="0.25">
      <c r="A271" s="60" t="s">
        <v>385</v>
      </c>
      <c r="B271" s="60" t="s">
        <v>386</v>
      </c>
      <c r="C271" s="34">
        <v>4301133004</v>
      </c>
      <c r="D271" s="348">
        <v>4607111039774</v>
      </c>
      <c r="E271" s="349"/>
      <c r="F271" s="59">
        <v>0.25</v>
      </c>
      <c r="G271" s="35">
        <v>12</v>
      </c>
      <c r="H271" s="59">
        <v>3</v>
      </c>
      <c r="I271" s="59">
        <v>3.22</v>
      </c>
      <c r="J271" s="35">
        <v>70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54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8"/>
      <c r="R271" s="358"/>
      <c r="S271" s="358"/>
      <c r="T271" s="359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IFERROR(IF(X271="","",X271*0.01788),"")</f>
        <v>0</v>
      </c>
      <c r="AA271" s="65"/>
      <c r="AB271" s="66"/>
      <c r="AC271" s="280" t="s">
        <v>387</v>
      </c>
      <c r="AG271" s="78"/>
      <c r="AJ271" s="82" t="s">
        <v>71</v>
      </c>
      <c r="AK271" s="82">
        <v>1</v>
      </c>
      <c r="BB271" s="281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354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6"/>
      <c r="P272" s="365" t="s">
        <v>72</v>
      </c>
      <c r="Q272" s="366"/>
      <c r="R272" s="366"/>
      <c r="S272" s="366"/>
      <c r="T272" s="366"/>
      <c r="U272" s="366"/>
      <c r="V272" s="367"/>
      <c r="W272" s="40" t="s">
        <v>69</v>
      </c>
      <c r="X272" s="41">
        <f>IFERROR(SUM(X271:X271),"0")</f>
        <v>0</v>
      </c>
      <c r="Y272" s="41">
        <f>IFERROR(SUM(Y271:Y271),"0")</f>
        <v>0</v>
      </c>
      <c r="Z272" s="41">
        <f>IFERROR(IF(Z271="",0,Z271),"0")</f>
        <v>0</v>
      </c>
      <c r="AA272" s="64"/>
      <c r="AB272" s="64"/>
      <c r="AC272" s="64"/>
    </row>
    <row r="273" spans="1:68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6"/>
      <c r="P273" s="365" t="s">
        <v>72</v>
      </c>
      <c r="Q273" s="366"/>
      <c r="R273" s="366"/>
      <c r="S273" s="366"/>
      <c r="T273" s="366"/>
      <c r="U273" s="366"/>
      <c r="V273" s="367"/>
      <c r="W273" s="40" t="s">
        <v>73</v>
      </c>
      <c r="X273" s="41">
        <f>IFERROR(SUMPRODUCT(X271:X271*H271:H271),"0")</f>
        <v>0</v>
      </c>
      <c r="Y273" s="41">
        <f>IFERROR(SUMPRODUCT(Y271:Y271*H271:H271),"0")</f>
        <v>0</v>
      </c>
      <c r="Z273" s="40"/>
      <c r="AA273" s="64"/>
      <c r="AB273" s="64"/>
      <c r="AC273" s="64"/>
    </row>
    <row r="274" spans="1:68" ht="14.25" customHeight="1" x14ac:dyDescent="0.25">
      <c r="A274" s="374" t="s">
        <v>132</v>
      </c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55"/>
      <c r="P274" s="355"/>
      <c r="Q274" s="355"/>
      <c r="R274" s="355"/>
      <c r="S274" s="355"/>
      <c r="T274" s="355"/>
      <c r="U274" s="355"/>
      <c r="V274" s="355"/>
      <c r="W274" s="355"/>
      <c r="X274" s="355"/>
      <c r="Y274" s="355"/>
      <c r="Z274" s="355"/>
      <c r="AA274" s="63"/>
      <c r="AB274" s="63"/>
      <c r="AC274" s="63"/>
    </row>
    <row r="275" spans="1:68" ht="37.5" customHeight="1" x14ac:dyDescent="0.25">
      <c r="A275" s="60" t="s">
        <v>388</v>
      </c>
      <c r="B275" s="60" t="s">
        <v>389</v>
      </c>
      <c r="C275" s="34">
        <v>4301135400</v>
      </c>
      <c r="D275" s="348">
        <v>4607111039361</v>
      </c>
      <c r="E275" s="349"/>
      <c r="F275" s="59">
        <v>0.25</v>
      </c>
      <c r="G275" s="35">
        <v>12</v>
      </c>
      <c r="H275" s="59">
        <v>3</v>
      </c>
      <c r="I275" s="59">
        <v>3.7035999999999998</v>
      </c>
      <c r="J275" s="35">
        <v>70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55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8"/>
      <c r="R275" s="358"/>
      <c r="S275" s="358"/>
      <c r="T275" s="359"/>
      <c r="U275" s="37"/>
      <c r="V275" s="37"/>
      <c r="W275" s="38" t="s">
        <v>69</v>
      </c>
      <c r="X275" s="56">
        <v>0</v>
      </c>
      <c r="Y275" s="53">
        <f>IFERROR(IF(X275="","",X275),"")</f>
        <v>0</v>
      </c>
      <c r="Z275" s="39">
        <f>IFERROR(IF(X275="","",X275*0.01788),"")</f>
        <v>0</v>
      </c>
      <c r="AA275" s="65"/>
      <c r="AB275" s="66"/>
      <c r="AC275" s="282" t="s">
        <v>387</v>
      </c>
      <c r="AG275" s="78"/>
      <c r="AJ275" s="82" t="s">
        <v>71</v>
      </c>
      <c r="AK275" s="82">
        <v>1</v>
      </c>
      <c r="BB275" s="283" t="s">
        <v>81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x14ac:dyDescent="0.2">
      <c r="A276" s="354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65" t="s">
        <v>72</v>
      </c>
      <c r="Q276" s="366"/>
      <c r="R276" s="366"/>
      <c r="S276" s="366"/>
      <c r="T276" s="366"/>
      <c r="U276" s="366"/>
      <c r="V276" s="367"/>
      <c r="W276" s="40" t="s">
        <v>69</v>
      </c>
      <c r="X276" s="41">
        <f>IFERROR(SUM(X275:X275),"0")</f>
        <v>0</v>
      </c>
      <c r="Y276" s="41">
        <f>IFERROR(SUM(Y275:Y275),"0")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6"/>
      <c r="P277" s="365" t="s">
        <v>72</v>
      </c>
      <c r="Q277" s="366"/>
      <c r="R277" s="366"/>
      <c r="S277" s="366"/>
      <c r="T277" s="366"/>
      <c r="U277" s="366"/>
      <c r="V277" s="367"/>
      <c r="W277" s="40" t="s">
        <v>73</v>
      </c>
      <c r="X277" s="41">
        <f>IFERROR(SUMPRODUCT(X275:X275*H275:H275),"0")</f>
        <v>0</v>
      </c>
      <c r="Y277" s="41">
        <f>IFERROR(SUMPRODUCT(Y275:Y275*H275:H275),"0")</f>
        <v>0</v>
      </c>
      <c r="Z277" s="40"/>
      <c r="AA277" s="64"/>
      <c r="AB277" s="64"/>
      <c r="AC277" s="64"/>
    </row>
    <row r="278" spans="1:68" ht="27.75" customHeight="1" x14ac:dyDescent="0.2">
      <c r="A278" s="375" t="s">
        <v>256</v>
      </c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6"/>
      <c r="P278" s="376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  <c r="AA278" s="52"/>
      <c r="AB278" s="52"/>
      <c r="AC278" s="52"/>
    </row>
    <row r="279" spans="1:68" ht="16.5" customHeight="1" x14ac:dyDescent="0.25">
      <c r="A279" s="364" t="s">
        <v>256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355"/>
      <c r="Z279" s="355"/>
      <c r="AA279" s="62"/>
      <c r="AB279" s="62"/>
      <c r="AC279" s="62"/>
    </row>
    <row r="280" spans="1:68" ht="14.25" customHeight="1" x14ac:dyDescent="0.25">
      <c r="A280" s="374" t="s">
        <v>63</v>
      </c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355"/>
      <c r="P280" s="355"/>
      <c r="Q280" s="355"/>
      <c r="R280" s="355"/>
      <c r="S280" s="355"/>
      <c r="T280" s="355"/>
      <c r="U280" s="355"/>
      <c r="V280" s="355"/>
      <c r="W280" s="355"/>
      <c r="X280" s="355"/>
      <c r="Y280" s="355"/>
      <c r="Z280" s="355"/>
      <c r="AA280" s="63"/>
      <c r="AB280" s="63"/>
      <c r="AC280" s="63"/>
    </row>
    <row r="281" spans="1:68" ht="27" customHeight="1" x14ac:dyDescent="0.25">
      <c r="A281" s="60" t="s">
        <v>390</v>
      </c>
      <c r="B281" s="60" t="s">
        <v>391</v>
      </c>
      <c r="C281" s="34">
        <v>4301071014</v>
      </c>
      <c r="D281" s="348">
        <v>4640242181264</v>
      </c>
      <c r="E281" s="349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533" t="s">
        <v>392</v>
      </c>
      <c r="Q281" s="358"/>
      <c r="R281" s="358"/>
      <c r="S281" s="358"/>
      <c r="T281" s="359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84" t="s">
        <v>393</v>
      </c>
      <c r="AG281" s="78"/>
      <c r="AJ281" s="82" t="s">
        <v>71</v>
      </c>
      <c r="AK281" s="82">
        <v>1</v>
      </c>
      <c r="BB281" s="285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customHeight="1" x14ac:dyDescent="0.25">
      <c r="A282" s="60" t="s">
        <v>394</v>
      </c>
      <c r="B282" s="60" t="s">
        <v>395</v>
      </c>
      <c r="C282" s="34">
        <v>4301071021</v>
      </c>
      <c r="D282" s="348">
        <v>4640242181325</v>
      </c>
      <c r="E282" s="349"/>
      <c r="F282" s="59">
        <v>0.7</v>
      </c>
      <c r="G282" s="35">
        <v>10</v>
      </c>
      <c r="H282" s="59">
        <v>7</v>
      </c>
      <c r="I282" s="59">
        <v>7.28</v>
      </c>
      <c r="J282" s="35">
        <v>84</v>
      </c>
      <c r="K282" s="35" t="s">
        <v>66</v>
      </c>
      <c r="L282" s="35" t="s">
        <v>67</v>
      </c>
      <c r="M282" s="36" t="s">
        <v>68</v>
      </c>
      <c r="N282" s="36"/>
      <c r="O282" s="35">
        <v>180</v>
      </c>
      <c r="P282" s="534" t="s">
        <v>396</v>
      </c>
      <c r="Q282" s="358"/>
      <c r="R282" s="358"/>
      <c r="S282" s="358"/>
      <c r="T282" s="359"/>
      <c r="U282" s="37"/>
      <c r="V282" s="37"/>
      <c r="W282" s="38" t="s">
        <v>69</v>
      </c>
      <c r="X282" s="56">
        <v>24</v>
      </c>
      <c r="Y282" s="53">
        <f>IFERROR(IF(X282="","",X282),"")</f>
        <v>24</v>
      </c>
      <c r="Z282" s="39">
        <f>IFERROR(IF(X282="","",X282*0.0155),"")</f>
        <v>0.372</v>
      </c>
      <c r="AA282" s="65"/>
      <c r="AB282" s="66"/>
      <c r="AC282" s="286" t="s">
        <v>393</v>
      </c>
      <c r="AG282" s="78"/>
      <c r="AJ282" s="82" t="s">
        <v>71</v>
      </c>
      <c r="AK282" s="82">
        <v>1</v>
      </c>
      <c r="BB282" s="287" t="s">
        <v>1</v>
      </c>
      <c r="BM282" s="78">
        <f>IFERROR(X282*I282,"0")</f>
        <v>174.72</v>
      </c>
      <c r="BN282" s="78">
        <f>IFERROR(Y282*I282,"0")</f>
        <v>174.72</v>
      </c>
      <c r="BO282" s="78">
        <f>IFERROR(X282/J282,"0")</f>
        <v>0.2857142857142857</v>
      </c>
      <c r="BP282" s="78">
        <f>IFERROR(Y282/J282,"0")</f>
        <v>0.2857142857142857</v>
      </c>
    </row>
    <row r="283" spans="1:68" ht="27" customHeight="1" x14ac:dyDescent="0.25">
      <c r="A283" s="60" t="s">
        <v>397</v>
      </c>
      <c r="B283" s="60" t="s">
        <v>398</v>
      </c>
      <c r="C283" s="34">
        <v>4301070993</v>
      </c>
      <c r="D283" s="348">
        <v>4640242180670</v>
      </c>
      <c r="E283" s="349"/>
      <c r="F283" s="59">
        <v>1</v>
      </c>
      <c r="G283" s="35">
        <v>6</v>
      </c>
      <c r="H283" s="59">
        <v>6</v>
      </c>
      <c r="I283" s="59">
        <v>6.23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84" t="s">
        <v>399</v>
      </c>
      <c r="Q283" s="358"/>
      <c r="R283" s="358"/>
      <c r="S283" s="358"/>
      <c r="T283" s="359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8" t="s">
        <v>400</v>
      </c>
      <c r="AG283" s="78"/>
      <c r="AJ283" s="82" t="s">
        <v>71</v>
      </c>
      <c r="AK283" s="82">
        <v>1</v>
      </c>
      <c r="BB283" s="289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x14ac:dyDescent="0.2">
      <c r="A284" s="354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56"/>
      <c r="P284" s="365" t="s">
        <v>72</v>
      </c>
      <c r="Q284" s="366"/>
      <c r="R284" s="366"/>
      <c r="S284" s="366"/>
      <c r="T284" s="366"/>
      <c r="U284" s="366"/>
      <c r="V284" s="367"/>
      <c r="W284" s="40" t="s">
        <v>69</v>
      </c>
      <c r="X284" s="41">
        <f>IFERROR(SUM(X281:X283),"0")</f>
        <v>24</v>
      </c>
      <c r="Y284" s="41">
        <f>IFERROR(SUM(Y281:Y283),"0")</f>
        <v>24</v>
      </c>
      <c r="Z284" s="41">
        <f>IFERROR(IF(Z281="",0,Z281),"0")+IFERROR(IF(Z282="",0,Z282),"0")+IFERROR(IF(Z283="",0,Z283),"0")</f>
        <v>0.372</v>
      </c>
      <c r="AA284" s="64"/>
      <c r="AB284" s="64"/>
      <c r="AC284" s="64"/>
    </row>
    <row r="285" spans="1:68" x14ac:dyDescent="0.2">
      <c r="A285" s="355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5"/>
      <c r="N285" s="355"/>
      <c r="O285" s="356"/>
      <c r="P285" s="365" t="s">
        <v>72</v>
      </c>
      <c r="Q285" s="366"/>
      <c r="R285" s="366"/>
      <c r="S285" s="366"/>
      <c r="T285" s="366"/>
      <c r="U285" s="366"/>
      <c r="V285" s="367"/>
      <c r="W285" s="40" t="s">
        <v>73</v>
      </c>
      <c r="X285" s="41">
        <f>IFERROR(SUMPRODUCT(X281:X283*H281:H283),"0")</f>
        <v>168</v>
      </c>
      <c r="Y285" s="41">
        <f>IFERROR(SUMPRODUCT(Y281:Y283*H281:H283),"0")</f>
        <v>168</v>
      </c>
      <c r="Z285" s="40"/>
      <c r="AA285" s="64"/>
      <c r="AB285" s="64"/>
      <c r="AC285" s="64"/>
    </row>
    <row r="286" spans="1:68" ht="14.25" customHeight="1" x14ac:dyDescent="0.25">
      <c r="A286" s="374" t="s">
        <v>152</v>
      </c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5"/>
      <c r="N286" s="355"/>
      <c r="O286" s="355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55"/>
      <c r="AA286" s="63"/>
      <c r="AB286" s="63"/>
      <c r="AC286" s="63"/>
    </row>
    <row r="287" spans="1:68" ht="27" customHeight="1" x14ac:dyDescent="0.25">
      <c r="A287" s="60" t="s">
        <v>401</v>
      </c>
      <c r="B287" s="60" t="s">
        <v>402</v>
      </c>
      <c r="C287" s="34">
        <v>4301131019</v>
      </c>
      <c r="D287" s="348">
        <v>4640242180427</v>
      </c>
      <c r="E287" s="349"/>
      <c r="F287" s="59">
        <v>1.8</v>
      </c>
      <c r="G287" s="35">
        <v>1</v>
      </c>
      <c r="H287" s="59">
        <v>1.8</v>
      </c>
      <c r="I287" s="59">
        <v>1.915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3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8"/>
      <c r="R287" s="358"/>
      <c r="S287" s="358"/>
      <c r="T287" s="359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90" t="s">
        <v>403</v>
      </c>
      <c r="AG287" s="78"/>
      <c r="AJ287" s="82" t="s">
        <v>71</v>
      </c>
      <c r="AK287" s="82">
        <v>1</v>
      </c>
      <c r="BB287" s="291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4"/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6"/>
      <c r="P288" s="365" t="s">
        <v>72</v>
      </c>
      <c r="Q288" s="366"/>
      <c r="R288" s="366"/>
      <c r="S288" s="366"/>
      <c r="T288" s="366"/>
      <c r="U288" s="366"/>
      <c r="V288" s="367"/>
      <c r="W288" s="40" t="s">
        <v>69</v>
      </c>
      <c r="X288" s="41">
        <f>IFERROR(SUM(X287:X287),"0")</f>
        <v>0</v>
      </c>
      <c r="Y288" s="41">
        <f>IFERROR(SUM(Y287:Y287),"0")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355"/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6"/>
      <c r="P289" s="365" t="s">
        <v>72</v>
      </c>
      <c r="Q289" s="366"/>
      <c r="R289" s="366"/>
      <c r="S289" s="366"/>
      <c r="T289" s="366"/>
      <c r="U289" s="366"/>
      <c r="V289" s="367"/>
      <c r="W289" s="40" t="s">
        <v>73</v>
      </c>
      <c r="X289" s="41">
        <f>IFERROR(SUMPRODUCT(X287:X287*H287:H287),"0")</f>
        <v>0</v>
      </c>
      <c r="Y289" s="41">
        <f>IFERROR(SUMPRODUCT(Y287:Y287*H287:H287),"0")</f>
        <v>0</v>
      </c>
      <c r="Z289" s="40"/>
      <c r="AA289" s="64"/>
      <c r="AB289" s="64"/>
      <c r="AC289" s="64"/>
    </row>
    <row r="290" spans="1:68" ht="14.25" customHeight="1" x14ac:dyDescent="0.25">
      <c r="A290" s="374" t="s">
        <v>76</v>
      </c>
      <c r="B290" s="355"/>
      <c r="C290" s="355"/>
      <c r="D290" s="355"/>
      <c r="E290" s="355"/>
      <c r="F290" s="355"/>
      <c r="G290" s="355"/>
      <c r="H290" s="355"/>
      <c r="I290" s="355"/>
      <c r="J290" s="355"/>
      <c r="K290" s="355"/>
      <c r="L290" s="355"/>
      <c r="M290" s="355"/>
      <c r="N290" s="355"/>
      <c r="O290" s="355"/>
      <c r="P290" s="355"/>
      <c r="Q290" s="355"/>
      <c r="R290" s="355"/>
      <c r="S290" s="355"/>
      <c r="T290" s="355"/>
      <c r="U290" s="355"/>
      <c r="V290" s="355"/>
      <c r="W290" s="355"/>
      <c r="X290" s="355"/>
      <c r="Y290" s="355"/>
      <c r="Z290" s="355"/>
      <c r="AA290" s="63"/>
      <c r="AB290" s="63"/>
      <c r="AC290" s="63"/>
    </row>
    <row r="291" spans="1:68" ht="27" customHeight="1" x14ac:dyDescent="0.25">
      <c r="A291" s="60" t="s">
        <v>404</v>
      </c>
      <c r="B291" s="60" t="s">
        <v>405</v>
      </c>
      <c r="C291" s="34">
        <v>4301132080</v>
      </c>
      <c r="D291" s="348">
        <v>4640242180397</v>
      </c>
      <c r="E291" s="349"/>
      <c r="F291" s="59">
        <v>1</v>
      </c>
      <c r="G291" s="35">
        <v>6</v>
      </c>
      <c r="H291" s="59">
        <v>6</v>
      </c>
      <c r="I291" s="59">
        <v>6.26</v>
      </c>
      <c r="J291" s="35">
        <v>84</v>
      </c>
      <c r="K291" s="35" t="s">
        <v>66</v>
      </c>
      <c r="L291" s="35" t="s">
        <v>67</v>
      </c>
      <c r="M291" s="36" t="s">
        <v>68</v>
      </c>
      <c r="N291" s="36"/>
      <c r="O291" s="35">
        <v>180</v>
      </c>
      <c r="P291" s="38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8"/>
      <c r="R291" s="358"/>
      <c r="S291" s="358"/>
      <c r="T291" s="359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/>
      <c r="AB291" s="66"/>
      <c r="AC291" s="292" t="s">
        <v>406</v>
      </c>
      <c r="AG291" s="78"/>
      <c r="AJ291" s="82" t="s">
        <v>71</v>
      </c>
      <c r="AK291" s="82">
        <v>1</v>
      </c>
      <c r="BB291" s="293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407</v>
      </c>
      <c r="B292" s="60" t="s">
        <v>408</v>
      </c>
      <c r="C292" s="34">
        <v>4301132104</v>
      </c>
      <c r="D292" s="348">
        <v>4640242181219</v>
      </c>
      <c r="E292" s="349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143</v>
      </c>
      <c r="L292" s="35" t="s">
        <v>67</v>
      </c>
      <c r="M292" s="36" t="s">
        <v>68</v>
      </c>
      <c r="N292" s="36"/>
      <c r="O292" s="35">
        <v>180</v>
      </c>
      <c r="P292" s="386" t="s">
        <v>409</v>
      </c>
      <c r="Q292" s="358"/>
      <c r="R292" s="358"/>
      <c r="S292" s="358"/>
      <c r="T292" s="359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IFERROR(IF(X292="","",X292*0.00502),"")</f>
        <v>0</v>
      </c>
      <c r="AA292" s="65"/>
      <c r="AB292" s="66"/>
      <c r="AC292" s="294" t="s">
        <v>406</v>
      </c>
      <c r="AG292" s="78"/>
      <c r="AJ292" s="82" t="s">
        <v>71</v>
      </c>
      <c r="AK292" s="82">
        <v>1</v>
      </c>
      <c r="BB292" s="295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x14ac:dyDescent="0.2">
      <c r="A293" s="354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6"/>
      <c r="P293" s="365" t="s">
        <v>72</v>
      </c>
      <c r="Q293" s="366"/>
      <c r="R293" s="366"/>
      <c r="S293" s="366"/>
      <c r="T293" s="366"/>
      <c r="U293" s="366"/>
      <c r="V293" s="367"/>
      <c r="W293" s="40" t="s">
        <v>69</v>
      </c>
      <c r="X293" s="41">
        <f>IFERROR(SUM(X291:X292),"0")</f>
        <v>0</v>
      </c>
      <c r="Y293" s="41">
        <f>IFERROR(SUM(Y291:Y292),"0")</f>
        <v>0</v>
      </c>
      <c r="Z293" s="41">
        <f>IFERROR(IF(Z291="",0,Z291),"0")+IFERROR(IF(Z292="",0,Z292),"0")</f>
        <v>0</v>
      </c>
      <c r="AA293" s="64"/>
      <c r="AB293" s="64"/>
      <c r="AC293" s="64"/>
    </row>
    <row r="294" spans="1:68" x14ac:dyDescent="0.2">
      <c r="A294" s="355"/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56"/>
      <c r="P294" s="365" t="s">
        <v>72</v>
      </c>
      <c r="Q294" s="366"/>
      <c r="R294" s="366"/>
      <c r="S294" s="366"/>
      <c r="T294" s="366"/>
      <c r="U294" s="366"/>
      <c r="V294" s="367"/>
      <c r="W294" s="40" t="s">
        <v>73</v>
      </c>
      <c r="X294" s="41">
        <f>IFERROR(SUMPRODUCT(X291:X292*H291:H292),"0")</f>
        <v>0</v>
      </c>
      <c r="Y294" s="41">
        <f>IFERROR(SUMPRODUCT(Y291:Y292*H291:H292),"0")</f>
        <v>0</v>
      </c>
      <c r="Z294" s="40"/>
      <c r="AA294" s="64"/>
      <c r="AB294" s="64"/>
      <c r="AC294" s="64"/>
    </row>
    <row r="295" spans="1:68" ht="14.25" customHeight="1" x14ac:dyDescent="0.25">
      <c r="A295" s="374" t="s">
        <v>126</v>
      </c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55"/>
      <c r="P295" s="355"/>
      <c r="Q295" s="355"/>
      <c r="R295" s="355"/>
      <c r="S295" s="355"/>
      <c r="T295" s="355"/>
      <c r="U295" s="355"/>
      <c r="V295" s="355"/>
      <c r="W295" s="355"/>
      <c r="X295" s="355"/>
      <c r="Y295" s="355"/>
      <c r="Z295" s="355"/>
      <c r="AA295" s="63"/>
      <c r="AB295" s="63"/>
      <c r="AC295" s="63"/>
    </row>
    <row r="296" spans="1:68" ht="27" customHeight="1" x14ac:dyDescent="0.25">
      <c r="A296" s="60" t="s">
        <v>410</v>
      </c>
      <c r="B296" s="60" t="s">
        <v>411</v>
      </c>
      <c r="C296" s="34">
        <v>4301136028</v>
      </c>
      <c r="D296" s="348">
        <v>4640242180304</v>
      </c>
      <c r="E296" s="349"/>
      <c r="F296" s="59">
        <v>2.7</v>
      </c>
      <c r="G296" s="35">
        <v>1</v>
      </c>
      <c r="H296" s="59">
        <v>2.7</v>
      </c>
      <c r="I296" s="59">
        <v>2.8906000000000001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86" t="s">
        <v>412</v>
      </c>
      <c r="Q296" s="358"/>
      <c r="R296" s="358"/>
      <c r="S296" s="358"/>
      <c r="T296" s="359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6" t="s">
        <v>413</v>
      </c>
      <c r="AG296" s="78"/>
      <c r="AJ296" s="82" t="s">
        <v>71</v>
      </c>
      <c r="AK296" s="82">
        <v>1</v>
      </c>
      <c r="BB296" s="297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ht="27" customHeight="1" x14ac:dyDescent="0.25">
      <c r="A297" s="60" t="s">
        <v>414</v>
      </c>
      <c r="B297" s="60" t="s">
        <v>415</v>
      </c>
      <c r="C297" s="34">
        <v>4301136026</v>
      </c>
      <c r="D297" s="348">
        <v>4640242180236</v>
      </c>
      <c r="E297" s="349"/>
      <c r="F297" s="59">
        <v>5</v>
      </c>
      <c r="G297" s="35">
        <v>1</v>
      </c>
      <c r="H297" s="59">
        <v>5</v>
      </c>
      <c r="I297" s="59">
        <v>5.2350000000000003</v>
      </c>
      <c r="J297" s="35">
        <v>84</v>
      </c>
      <c r="K297" s="35" t="s">
        <v>66</v>
      </c>
      <c r="L297" s="35" t="s">
        <v>67</v>
      </c>
      <c r="M297" s="36" t="s">
        <v>68</v>
      </c>
      <c r="N297" s="36"/>
      <c r="O297" s="35">
        <v>180</v>
      </c>
      <c r="P297" s="37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8"/>
      <c r="R297" s="358"/>
      <c r="S297" s="358"/>
      <c r="T297" s="359"/>
      <c r="U297" s="37"/>
      <c r="V297" s="37"/>
      <c r="W297" s="38" t="s">
        <v>69</v>
      </c>
      <c r="X297" s="56">
        <v>36</v>
      </c>
      <c r="Y297" s="53">
        <f>IFERROR(IF(X297="","",X297),"")</f>
        <v>36</v>
      </c>
      <c r="Z297" s="39">
        <f>IFERROR(IF(X297="","",X297*0.0155),"")</f>
        <v>0.55800000000000005</v>
      </c>
      <c r="AA297" s="65"/>
      <c r="AB297" s="66"/>
      <c r="AC297" s="298" t="s">
        <v>413</v>
      </c>
      <c r="AG297" s="78"/>
      <c r="AJ297" s="82" t="s">
        <v>71</v>
      </c>
      <c r="AK297" s="82">
        <v>1</v>
      </c>
      <c r="BB297" s="299" t="s">
        <v>81</v>
      </c>
      <c r="BM297" s="78">
        <f>IFERROR(X297*I297,"0")</f>
        <v>188.46</v>
      </c>
      <c r="BN297" s="78">
        <f>IFERROR(Y297*I297,"0")</f>
        <v>188.46</v>
      </c>
      <c r="BO297" s="78">
        <f>IFERROR(X297/J297,"0")</f>
        <v>0.42857142857142855</v>
      </c>
      <c r="BP297" s="78">
        <f>IFERROR(Y297/J297,"0")</f>
        <v>0.42857142857142855</v>
      </c>
    </row>
    <row r="298" spans="1:68" ht="27" customHeight="1" x14ac:dyDescent="0.25">
      <c r="A298" s="60" t="s">
        <v>416</v>
      </c>
      <c r="B298" s="60" t="s">
        <v>417</v>
      </c>
      <c r="C298" s="34">
        <v>4301136029</v>
      </c>
      <c r="D298" s="348">
        <v>4640242180410</v>
      </c>
      <c r="E298" s="349"/>
      <c r="F298" s="59">
        <v>2.2400000000000002</v>
      </c>
      <c r="G298" s="35">
        <v>1</v>
      </c>
      <c r="H298" s="59">
        <v>2.2400000000000002</v>
      </c>
      <c r="I298" s="59">
        <v>2.4319999999999999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8"/>
      <c r="R298" s="358"/>
      <c r="S298" s="358"/>
      <c r="T298" s="359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300" t="s">
        <v>413</v>
      </c>
      <c r="AG298" s="78"/>
      <c r="AJ298" s="82" t="s">
        <v>71</v>
      </c>
      <c r="AK298" s="82">
        <v>1</v>
      </c>
      <c r="BB298" s="301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x14ac:dyDescent="0.2">
      <c r="A299" s="354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6"/>
      <c r="P299" s="365" t="s">
        <v>72</v>
      </c>
      <c r="Q299" s="366"/>
      <c r="R299" s="366"/>
      <c r="S299" s="366"/>
      <c r="T299" s="366"/>
      <c r="U299" s="366"/>
      <c r="V299" s="367"/>
      <c r="W299" s="40" t="s">
        <v>69</v>
      </c>
      <c r="X299" s="41">
        <f>IFERROR(SUM(X296:X298),"0")</f>
        <v>36</v>
      </c>
      <c r="Y299" s="41">
        <f>IFERROR(SUM(Y296:Y298),"0")</f>
        <v>36</v>
      </c>
      <c r="Z299" s="41">
        <f>IFERROR(IF(Z296="",0,Z296),"0")+IFERROR(IF(Z297="",0,Z297),"0")+IFERROR(IF(Z298="",0,Z298),"0")</f>
        <v>0.55800000000000005</v>
      </c>
      <c r="AA299" s="64"/>
      <c r="AB299" s="64"/>
      <c r="AC299" s="64"/>
    </row>
    <row r="300" spans="1:68" x14ac:dyDescent="0.2">
      <c r="A300" s="355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6"/>
      <c r="P300" s="365" t="s">
        <v>72</v>
      </c>
      <c r="Q300" s="366"/>
      <c r="R300" s="366"/>
      <c r="S300" s="366"/>
      <c r="T300" s="366"/>
      <c r="U300" s="366"/>
      <c r="V300" s="367"/>
      <c r="W300" s="40" t="s">
        <v>73</v>
      </c>
      <c r="X300" s="41">
        <f>IFERROR(SUMPRODUCT(X296:X298*H296:H298),"0")</f>
        <v>180</v>
      </c>
      <c r="Y300" s="41">
        <f>IFERROR(SUMPRODUCT(Y296:Y298*H296:H298),"0")</f>
        <v>180</v>
      </c>
      <c r="Z300" s="40"/>
      <c r="AA300" s="64"/>
      <c r="AB300" s="64"/>
      <c r="AC300" s="64"/>
    </row>
    <row r="301" spans="1:68" ht="14.25" customHeight="1" x14ac:dyDescent="0.25">
      <c r="A301" s="374" t="s">
        <v>132</v>
      </c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5"/>
      <c r="N301" s="355"/>
      <c r="O301" s="355"/>
      <c r="P301" s="355"/>
      <c r="Q301" s="355"/>
      <c r="R301" s="355"/>
      <c r="S301" s="355"/>
      <c r="T301" s="355"/>
      <c r="U301" s="355"/>
      <c r="V301" s="355"/>
      <c r="W301" s="355"/>
      <c r="X301" s="355"/>
      <c r="Y301" s="355"/>
      <c r="Z301" s="355"/>
      <c r="AA301" s="63"/>
      <c r="AB301" s="63"/>
      <c r="AC301" s="63"/>
    </row>
    <row r="302" spans="1:68" ht="37.5" customHeight="1" x14ac:dyDescent="0.25">
      <c r="A302" s="60" t="s">
        <v>418</v>
      </c>
      <c r="B302" s="60" t="s">
        <v>419</v>
      </c>
      <c r="C302" s="34">
        <v>4301135504</v>
      </c>
      <c r="D302" s="348">
        <v>4640242181554</v>
      </c>
      <c r="E302" s="349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65" t="s">
        <v>420</v>
      </c>
      <c r="Q302" s="358"/>
      <c r="R302" s="358"/>
      <c r="S302" s="358"/>
      <c r="T302" s="359"/>
      <c r="U302" s="37"/>
      <c r="V302" s="37"/>
      <c r="W302" s="38" t="s">
        <v>69</v>
      </c>
      <c r="X302" s="56">
        <v>0</v>
      </c>
      <c r="Y302" s="53">
        <f t="shared" ref="Y302:Y322" si="24">IFERROR(IF(X302="","",X302),"")</f>
        <v>0</v>
      </c>
      <c r="Z302" s="39">
        <f>IFERROR(IF(X302="","",X302*0.00936),"")</f>
        <v>0</v>
      </c>
      <c r="AA302" s="65"/>
      <c r="AB302" s="66"/>
      <c r="AC302" s="302" t="s">
        <v>421</v>
      </c>
      <c r="AG302" s="78"/>
      <c r="AJ302" s="82" t="s">
        <v>71</v>
      </c>
      <c r="AK302" s="82">
        <v>1</v>
      </c>
      <c r="BB302" s="303" t="s">
        <v>81</v>
      </c>
      <c r="BM302" s="78">
        <f t="shared" ref="BM302:BM322" si="25">IFERROR(X302*I302,"0")</f>
        <v>0</v>
      </c>
      <c r="BN302" s="78">
        <f t="shared" ref="BN302:BN322" si="26">IFERROR(Y302*I302,"0")</f>
        <v>0</v>
      </c>
      <c r="BO302" s="78">
        <f t="shared" ref="BO302:BO322" si="27">IFERROR(X302/J302,"0")</f>
        <v>0</v>
      </c>
      <c r="BP302" s="78">
        <f t="shared" ref="BP302:BP322" si="28">IFERROR(Y302/J302,"0")</f>
        <v>0</v>
      </c>
    </row>
    <row r="303" spans="1:68" ht="27" customHeight="1" x14ac:dyDescent="0.25">
      <c r="A303" s="60" t="s">
        <v>422</v>
      </c>
      <c r="B303" s="60" t="s">
        <v>423</v>
      </c>
      <c r="C303" s="34">
        <v>4301135394</v>
      </c>
      <c r="D303" s="348">
        <v>4640242181561</v>
      </c>
      <c r="E303" s="349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1" t="s">
        <v>424</v>
      </c>
      <c r="Q303" s="358"/>
      <c r="R303" s="358"/>
      <c r="S303" s="358"/>
      <c r="T303" s="359"/>
      <c r="U303" s="37"/>
      <c r="V303" s="37"/>
      <c r="W303" s="38" t="s">
        <v>69</v>
      </c>
      <c r="X303" s="56">
        <v>14</v>
      </c>
      <c r="Y303" s="53">
        <f t="shared" si="24"/>
        <v>14</v>
      </c>
      <c r="Z303" s="39">
        <f>IFERROR(IF(X303="","",X303*0.00936),"")</f>
        <v>0.13103999999999999</v>
      </c>
      <c r="AA303" s="65"/>
      <c r="AB303" s="66"/>
      <c r="AC303" s="304" t="s">
        <v>425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54.488</v>
      </c>
      <c r="BN303" s="78">
        <f t="shared" si="26"/>
        <v>54.488</v>
      </c>
      <c r="BO303" s="78">
        <f t="shared" si="27"/>
        <v>0.1111111111111111</v>
      </c>
      <c r="BP303" s="78">
        <f t="shared" si="28"/>
        <v>0.1111111111111111</v>
      </c>
    </row>
    <row r="304" spans="1:68" ht="27" customHeight="1" x14ac:dyDescent="0.25">
      <c r="A304" s="60" t="s">
        <v>426</v>
      </c>
      <c r="B304" s="60" t="s">
        <v>427</v>
      </c>
      <c r="C304" s="34">
        <v>4301135374</v>
      </c>
      <c r="D304" s="348">
        <v>4640242181424</v>
      </c>
      <c r="E304" s="349"/>
      <c r="F304" s="59">
        <v>5.5</v>
      </c>
      <c r="G304" s="35">
        <v>1</v>
      </c>
      <c r="H304" s="59">
        <v>5.5</v>
      </c>
      <c r="I304" s="59">
        <v>5.7350000000000003</v>
      </c>
      <c r="J304" s="35">
        <v>84</v>
      </c>
      <c r="K304" s="35" t="s">
        <v>66</v>
      </c>
      <c r="L304" s="35" t="s">
        <v>67</v>
      </c>
      <c r="M304" s="36" t="s">
        <v>68</v>
      </c>
      <c r="N304" s="36"/>
      <c r="O304" s="35">
        <v>180</v>
      </c>
      <c r="P304" s="4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8"/>
      <c r="R304" s="358"/>
      <c r="S304" s="358"/>
      <c r="T304" s="359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>IFERROR(IF(X304="","",X304*0.0155),"")</f>
        <v>0</v>
      </c>
      <c r="AA304" s="65"/>
      <c r="AB304" s="66"/>
      <c r="AC304" s="306" t="s">
        <v>421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428</v>
      </c>
      <c r="B305" s="60" t="s">
        <v>429</v>
      </c>
      <c r="C305" s="34">
        <v>4301135320</v>
      </c>
      <c r="D305" s="348">
        <v>4640242181592</v>
      </c>
      <c r="E305" s="349"/>
      <c r="F305" s="59">
        <v>3.5</v>
      </c>
      <c r="G305" s="35">
        <v>1</v>
      </c>
      <c r="H305" s="59">
        <v>3.5</v>
      </c>
      <c r="I305" s="59">
        <v>3.6850000000000001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2" t="s">
        <v>430</v>
      </c>
      <c r="Q305" s="358"/>
      <c r="R305" s="358"/>
      <c r="S305" s="358"/>
      <c r="T305" s="359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ref="Z305:Z313" si="29">IFERROR(IF(X305="","",X305*0.00936),"")</f>
        <v>0</v>
      </c>
      <c r="AA305" s="65"/>
      <c r="AB305" s="66"/>
      <c r="AC305" s="308" t="s">
        <v>431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4301135552</v>
      </c>
      <c r="D306" s="348">
        <v>4640242181431</v>
      </c>
      <c r="E306" s="349"/>
      <c r="F306" s="59">
        <v>3.5</v>
      </c>
      <c r="G306" s="35">
        <v>1</v>
      </c>
      <c r="H306" s="59">
        <v>3.5</v>
      </c>
      <c r="I306" s="59">
        <v>3.6920000000000002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">
        <v>434</v>
      </c>
      <c r="Q306" s="358"/>
      <c r="R306" s="358"/>
      <c r="S306" s="358"/>
      <c r="T306" s="359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435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436</v>
      </c>
      <c r="B307" s="60" t="s">
        <v>437</v>
      </c>
      <c r="C307" s="34">
        <v>4301135405</v>
      </c>
      <c r="D307" s="348">
        <v>4640242181523</v>
      </c>
      <c r="E307" s="349"/>
      <c r="F307" s="59">
        <v>3</v>
      </c>
      <c r="G307" s="35">
        <v>1</v>
      </c>
      <c r="H307" s="59">
        <v>3</v>
      </c>
      <c r="I307" s="59">
        <v>3.1920000000000002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8"/>
      <c r="R307" s="358"/>
      <c r="S307" s="358"/>
      <c r="T307" s="359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425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customHeight="1" x14ac:dyDescent="0.25">
      <c r="A308" s="60" t="s">
        <v>438</v>
      </c>
      <c r="B308" s="60" t="s">
        <v>439</v>
      </c>
      <c r="C308" s="34">
        <v>4301135404</v>
      </c>
      <c r="D308" s="348">
        <v>4640242181516</v>
      </c>
      <c r="E308" s="349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83" t="s">
        <v>440</v>
      </c>
      <c r="Q308" s="358"/>
      <c r="R308" s="358"/>
      <c r="S308" s="358"/>
      <c r="T308" s="359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435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441</v>
      </c>
      <c r="B309" s="60" t="s">
        <v>442</v>
      </c>
      <c r="C309" s="34">
        <v>4301135375</v>
      </c>
      <c r="D309" s="348">
        <v>4640242181486</v>
      </c>
      <c r="E309" s="349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6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8"/>
      <c r="R309" s="358"/>
      <c r="S309" s="358"/>
      <c r="T309" s="359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6" t="s">
        <v>421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customHeight="1" x14ac:dyDescent="0.25">
      <c r="A310" s="60" t="s">
        <v>443</v>
      </c>
      <c r="B310" s="60" t="s">
        <v>444</v>
      </c>
      <c r="C310" s="34">
        <v>4301135402</v>
      </c>
      <c r="D310" s="348">
        <v>4640242181493</v>
      </c>
      <c r="E310" s="349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73" t="s">
        <v>445</v>
      </c>
      <c r="Q310" s="358"/>
      <c r="R310" s="358"/>
      <c r="S310" s="358"/>
      <c r="T310" s="359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8" t="s">
        <v>421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37.5" customHeight="1" x14ac:dyDescent="0.25">
      <c r="A311" s="60" t="s">
        <v>446</v>
      </c>
      <c r="B311" s="60" t="s">
        <v>447</v>
      </c>
      <c r="C311" s="34">
        <v>4301135403</v>
      </c>
      <c r="D311" s="348">
        <v>4640242181509</v>
      </c>
      <c r="E311" s="349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8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8"/>
      <c r="R311" s="358"/>
      <c r="S311" s="358"/>
      <c r="T311" s="359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20" t="s">
        <v>421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4301135304</v>
      </c>
      <c r="D312" s="348">
        <v>4640242181240</v>
      </c>
      <c r="E312" s="349"/>
      <c r="F312" s="59">
        <v>0.3</v>
      </c>
      <c r="G312" s="35">
        <v>9</v>
      </c>
      <c r="H312" s="59">
        <v>2.7</v>
      </c>
      <c r="I312" s="59">
        <v>2.88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510" t="s">
        <v>450</v>
      </c>
      <c r="Q312" s="358"/>
      <c r="R312" s="358"/>
      <c r="S312" s="358"/>
      <c r="T312" s="359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22" t="s">
        <v>421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4301135310</v>
      </c>
      <c r="D313" s="348">
        <v>4640242181318</v>
      </c>
      <c r="E313" s="349"/>
      <c r="F313" s="59">
        <v>0.3</v>
      </c>
      <c r="G313" s="35">
        <v>9</v>
      </c>
      <c r="H313" s="59">
        <v>2.7</v>
      </c>
      <c r="I313" s="59">
        <v>2.988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360" t="s">
        <v>453</v>
      </c>
      <c r="Q313" s="358"/>
      <c r="R313" s="358"/>
      <c r="S313" s="358"/>
      <c r="T313" s="359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24" t="s">
        <v>425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454</v>
      </c>
      <c r="B314" s="60" t="s">
        <v>455</v>
      </c>
      <c r="C314" s="34">
        <v>4301135306</v>
      </c>
      <c r="D314" s="348">
        <v>4640242181387</v>
      </c>
      <c r="E314" s="349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143</v>
      </c>
      <c r="L314" s="35" t="s">
        <v>67</v>
      </c>
      <c r="M314" s="36" t="s">
        <v>68</v>
      </c>
      <c r="N314" s="36"/>
      <c r="O314" s="35">
        <v>180</v>
      </c>
      <c r="P314" s="434" t="s">
        <v>456</v>
      </c>
      <c r="Q314" s="358"/>
      <c r="R314" s="358"/>
      <c r="S314" s="358"/>
      <c r="T314" s="359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6" t="s">
        <v>421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457</v>
      </c>
      <c r="B315" s="60" t="s">
        <v>458</v>
      </c>
      <c r="C315" s="34">
        <v>4301135305</v>
      </c>
      <c r="D315" s="348">
        <v>4640242181394</v>
      </c>
      <c r="E315" s="349"/>
      <c r="F315" s="59">
        <v>0.3</v>
      </c>
      <c r="G315" s="35">
        <v>9</v>
      </c>
      <c r="H315" s="59">
        <v>2.7</v>
      </c>
      <c r="I315" s="59">
        <v>2.8450000000000002</v>
      </c>
      <c r="J315" s="35">
        <v>234</v>
      </c>
      <c r="K315" s="35" t="s">
        <v>143</v>
      </c>
      <c r="L315" s="35" t="s">
        <v>67</v>
      </c>
      <c r="M315" s="36" t="s">
        <v>68</v>
      </c>
      <c r="N315" s="36"/>
      <c r="O315" s="35">
        <v>180</v>
      </c>
      <c r="P315" s="563" t="s">
        <v>459</v>
      </c>
      <c r="Q315" s="358"/>
      <c r="R315" s="358"/>
      <c r="S315" s="358"/>
      <c r="T315" s="359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8" t="s">
        <v>421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460</v>
      </c>
      <c r="B316" s="60" t="s">
        <v>461</v>
      </c>
      <c r="C316" s="34">
        <v>4301135309</v>
      </c>
      <c r="D316" s="348">
        <v>4640242181332</v>
      </c>
      <c r="E316" s="349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143</v>
      </c>
      <c r="L316" s="35" t="s">
        <v>67</v>
      </c>
      <c r="M316" s="36" t="s">
        <v>68</v>
      </c>
      <c r="N316" s="36"/>
      <c r="O316" s="35">
        <v>180</v>
      </c>
      <c r="P316" s="560" t="s">
        <v>462</v>
      </c>
      <c r="Q316" s="358"/>
      <c r="R316" s="358"/>
      <c r="S316" s="358"/>
      <c r="T316" s="359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30" t="s">
        <v>421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463</v>
      </c>
      <c r="B317" s="60" t="s">
        <v>464</v>
      </c>
      <c r="C317" s="34">
        <v>4301135308</v>
      </c>
      <c r="D317" s="348">
        <v>4640242181349</v>
      </c>
      <c r="E317" s="349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143</v>
      </c>
      <c r="L317" s="35" t="s">
        <v>67</v>
      </c>
      <c r="M317" s="36" t="s">
        <v>68</v>
      </c>
      <c r="N317" s="36"/>
      <c r="O317" s="35">
        <v>180</v>
      </c>
      <c r="P317" s="412" t="s">
        <v>465</v>
      </c>
      <c r="Q317" s="358"/>
      <c r="R317" s="358"/>
      <c r="S317" s="358"/>
      <c r="T317" s="359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32" t="s">
        <v>421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466</v>
      </c>
      <c r="B318" s="60" t="s">
        <v>467</v>
      </c>
      <c r="C318" s="34">
        <v>4301135307</v>
      </c>
      <c r="D318" s="348">
        <v>4640242181370</v>
      </c>
      <c r="E318" s="349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143</v>
      </c>
      <c r="L318" s="35" t="s">
        <v>67</v>
      </c>
      <c r="M318" s="36" t="s">
        <v>68</v>
      </c>
      <c r="N318" s="36"/>
      <c r="O318" s="35">
        <v>180</v>
      </c>
      <c r="P318" s="449" t="s">
        <v>468</v>
      </c>
      <c r="Q318" s="358"/>
      <c r="R318" s="358"/>
      <c r="S318" s="358"/>
      <c r="T318" s="359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34" t="s">
        <v>469</v>
      </c>
      <c r="AG318" s="78"/>
      <c r="AJ318" s="82" t="s">
        <v>71</v>
      </c>
      <c r="AK318" s="82">
        <v>1</v>
      </c>
      <c r="BB318" s="335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470</v>
      </c>
      <c r="B319" s="60" t="s">
        <v>471</v>
      </c>
      <c r="C319" s="34">
        <v>4301135318</v>
      </c>
      <c r="D319" s="348">
        <v>4607111037480</v>
      </c>
      <c r="E319" s="349"/>
      <c r="F319" s="59">
        <v>1</v>
      </c>
      <c r="G319" s="35">
        <v>4</v>
      </c>
      <c r="H319" s="59">
        <v>4</v>
      </c>
      <c r="I319" s="59">
        <v>4.2724000000000002</v>
      </c>
      <c r="J319" s="35">
        <v>84</v>
      </c>
      <c r="K319" s="35" t="s">
        <v>66</v>
      </c>
      <c r="L319" s="35" t="s">
        <v>67</v>
      </c>
      <c r="M319" s="36" t="s">
        <v>68</v>
      </c>
      <c r="N319" s="36"/>
      <c r="O319" s="35">
        <v>180</v>
      </c>
      <c r="P319" s="388" t="s">
        <v>472</v>
      </c>
      <c r="Q319" s="358"/>
      <c r="R319" s="358"/>
      <c r="S319" s="358"/>
      <c r="T319" s="359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IFERROR(IF(X319="","",X319*0.0155),"")</f>
        <v>0</v>
      </c>
      <c r="AA319" s="65"/>
      <c r="AB319" s="66"/>
      <c r="AC319" s="336" t="s">
        <v>473</v>
      </c>
      <c r="AG319" s="78"/>
      <c r="AJ319" s="82" t="s">
        <v>71</v>
      </c>
      <c r="AK319" s="82">
        <v>1</v>
      </c>
      <c r="BB319" s="337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customHeight="1" x14ac:dyDescent="0.25">
      <c r="A320" s="60" t="s">
        <v>474</v>
      </c>
      <c r="B320" s="60" t="s">
        <v>475</v>
      </c>
      <c r="C320" s="34">
        <v>4301135319</v>
      </c>
      <c r="D320" s="348">
        <v>4607111037473</v>
      </c>
      <c r="E320" s="349"/>
      <c r="F320" s="59">
        <v>1</v>
      </c>
      <c r="G320" s="35">
        <v>4</v>
      </c>
      <c r="H320" s="59">
        <v>4</v>
      </c>
      <c r="I320" s="59">
        <v>4.2300000000000004</v>
      </c>
      <c r="J320" s="35">
        <v>84</v>
      </c>
      <c r="K320" s="35" t="s">
        <v>66</v>
      </c>
      <c r="L320" s="35" t="s">
        <v>67</v>
      </c>
      <c r="M320" s="36" t="s">
        <v>68</v>
      </c>
      <c r="N320" s="36"/>
      <c r="O320" s="35">
        <v>180</v>
      </c>
      <c r="P320" s="454" t="s">
        <v>476</v>
      </c>
      <c r="Q320" s="358"/>
      <c r="R320" s="358"/>
      <c r="S320" s="358"/>
      <c r="T320" s="359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IFERROR(IF(X320="","",X320*0.0155),"")</f>
        <v>0</v>
      </c>
      <c r="AA320" s="65"/>
      <c r="AB320" s="66"/>
      <c r="AC320" s="338" t="s">
        <v>477</v>
      </c>
      <c r="AG320" s="78"/>
      <c r="AJ320" s="82" t="s">
        <v>71</v>
      </c>
      <c r="AK320" s="82">
        <v>1</v>
      </c>
      <c r="BB320" s="339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customHeight="1" x14ac:dyDescent="0.25">
      <c r="A321" s="60" t="s">
        <v>478</v>
      </c>
      <c r="B321" s="60" t="s">
        <v>479</v>
      </c>
      <c r="C321" s="34">
        <v>4301135198</v>
      </c>
      <c r="D321" s="348">
        <v>4640242180663</v>
      </c>
      <c r="E321" s="349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420" t="s">
        <v>480</v>
      </c>
      <c r="Q321" s="358"/>
      <c r="R321" s="358"/>
      <c r="S321" s="358"/>
      <c r="T321" s="359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40" t="s">
        <v>481</v>
      </c>
      <c r="AG321" s="78"/>
      <c r="AJ321" s="82" t="s">
        <v>71</v>
      </c>
      <c r="AK321" s="82">
        <v>1</v>
      </c>
      <c r="BB321" s="341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customHeight="1" x14ac:dyDescent="0.25">
      <c r="A322" s="60" t="s">
        <v>482</v>
      </c>
      <c r="B322" s="60" t="s">
        <v>483</v>
      </c>
      <c r="C322" s="34">
        <v>4301135723</v>
      </c>
      <c r="D322" s="348">
        <v>4640242181783</v>
      </c>
      <c r="E322" s="349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66" t="s">
        <v>484</v>
      </c>
      <c r="Q322" s="358"/>
      <c r="R322" s="358"/>
      <c r="S322" s="358"/>
      <c r="T322" s="359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42" t="s">
        <v>485</v>
      </c>
      <c r="AG322" s="78"/>
      <c r="AJ322" s="82" t="s">
        <v>71</v>
      </c>
      <c r="AK322" s="82">
        <v>1</v>
      </c>
      <c r="BB322" s="343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54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6"/>
      <c r="P323" s="365" t="s">
        <v>72</v>
      </c>
      <c r="Q323" s="366"/>
      <c r="R323" s="366"/>
      <c r="S323" s="366"/>
      <c r="T323" s="366"/>
      <c r="U323" s="366"/>
      <c r="V323" s="367"/>
      <c r="W323" s="40" t="s">
        <v>69</v>
      </c>
      <c r="X323" s="41">
        <f>IFERROR(SUM(X302:X322),"0")</f>
        <v>14</v>
      </c>
      <c r="Y323" s="41">
        <f>IFERROR(SUM(Y302:Y322),"0")</f>
        <v>14</v>
      </c>
      <c r="Z323" s="41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0.13103999999999999</v>
      </c>
      <c r="AA323" s="64"/>
      <c r="AB323" s="64"/>
      <c r="AC323" s="64"/>
    </row>
    <row r="324" spans="1:68" x14ac:dyDescent="0.2">
      <c r="A324" s="355"/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6"/>
      <c r="P324" s="365" t="s">
        <v>72</v>
      </c>
      <c r="Q324" s="366"/>
      <c r="R324" s="366"/>
      <c r="S324" s="366"/>
      <c r="T324" s="366"/>
      <c r="U324" s="366"/>
      <c r="V324" s="367"/>
      <c r="W324" s="40" t="s">
        <v>73</v>
      </c>
      <c r="X324" s="41">
        <f>IFERROR(SUMPRODUCT(X302:X322*H302:H322),"0")</f>
        <v>51.800000000000004</v>
      </c>
      <c r="Y324" s="41">
        <f>IFERROR(SUMPRODUCT(Y302:Y322*H302:H322),"0")</f>
        <v>51.800000000000004</v>
      </c>
      <c r="Z324" s="40"/>
      <c r="AA324" s="64"/>
      <c r="AB324" s="64"/>
      <c r="AC324" s="64"/>
    </row>
    <row r="325" spans="1:68" ht="16.5" customHeight="1" x14ac:dyDescent="0.25">
      <c r="A325" s="364" t="s">
        <v>486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55"/>
      <c r="Z325" s="355"/>
      <c r="AA325" s="62"/>
      <c r="AB325" s="62"/>
      <c r="AC325" s="62"/>
    </row>
    <row r="326" spans="1:68" ht="14.25" customHeight="1" x14ac:dyDescent="0.25">
      <c r="A326" s="374" t="s">
        <v>132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55"/>
      <c r="Z326" s="355"/>
      <c r="AA326" s="63"/>
      <c r="AB326" s="63"/>
      <c r="AC326" s="63"/>
    </row>
    <row r="327" spans="1:68" ht="27" customHeight="1" x14ac:dyDescent="0.25">
      <c r="A327" s="60" t="s">
        <v>487</v>
      </c>
      <c r="B327" s="60" t="s">
        <v>488</v>
      </c>
      <c r="C327" s="34">
        <v>4301135268</v>
      </c>
      <c r="D327" s="348">
        <v>4640242181134</v>
      </c>
      <c r="E327" s="349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42" t="s">
        <v>489</v>
      </c>
      <c r="Q327" s="358"/>
      <c r="R327" s="358"/>
      <c r="S327" s="358"/>
      <c r="T327" s="359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44" t="s">
        <v>490</v>
      </c>
      <c r="AG327" s="78"/>
      <c r="AJ327" s="82" t="s">
        <v>71</v>
      </c>
      <c r="AK327" s="82">
        <v>1</v>
      </c>
      <c r="BB327" s="345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6"/>
      <c r="P328" s="365" t="s">
        <v>72</v>
      </c>
      <c r="Q328" s="366"/>
      <c r="R328" s="366"/>
      <c r="S328" s="366"/>
      <c r="T328" s="366"/>
      <c r="U328" s="366"/>
      <c r="V328" s="367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56"/>
      <c r="P329" s="365" t="s">
        <v>72</v>
      </c>
      <c r="Q329" s="366"/>
      <c r="R329" s="366"/>
      <c r="S329" s="366"/>
      <c r="T329" s="366"/>
      <c r="U329" s="366"/>
      <c r="V329" s="367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64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465"/>
      <c r="P330" s="435" t="s">
        <v>491</v>
      </c>
      <c r="Q330" s="436"/>
      <c r="R330" s="436"/>
      <c r="S330" s="436"/>
      <c r="T330" s="436"/>
      <c r="U330" s="436"/>
      <c r="V330" s="370"/>
      <c r="W330" s="40" t="s">
        <v>73</v>
      </c>
      <c r="X330" s="41">
        <f>IFERROR(X24+X32+X39+X51+X56+X60+X64+X69+X75+X81+X86+X92+X105+X112+X122+X126+X132+X138+X146+X151+X156+X162+X167+X173+X181+X186+X194+X198+X207+X214+X224+X232+X237+X243+X248+X254+X260+X267+X273+X277+X285+X289+X294+X300+X324+X329,"0")</f>
        <v>2060.36</v>
      </c>
      <c r="Y330" s="41">
        <f>IFERROR(Y24+Y32+Y39+Y51+Y56+Y60+Y64+Y69+Y75+Y81+Y86+Y92+Y105+Y112+Y122+Y126+Y132+Y138+Y146+Y151+Y156+Y162+Y167+Y173+Y181+Y186+Y194+Y198+Y207+Y214+Y224+Y232+Y237+Y243+Y248+Y254+Y260+Y267+Y273+Y277+Y285+Y289+Y294+Y300+Y324+Y329,"0")</f>
        <v>2060.36</v>
      </c>
      <c r="Z330" s="40"/>
      <c r="AA330" s="64"/>
      <c r="AB330" s="64"/>
      <c r="AC330" s="64"/>
    </row>
    <row r="331" spans="1:68" x14ac:dyDescent="0.2">
      <c r="A331" s="355"/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465"/>
      <c r="P331" s="435" t="s">
        <v>492</v>
      </c>
      <c r="Q331" s="436"/>
      <c r="R331" s="436"/>
      <c r="S331" s="436"/>
      <c r="T331" s="436"/>
      <c r="U331" s="436"/>
      <c r="V331" s="370"/>
      <c r="W331" s="40" t="s">
        <v>73</v>
      </c>
      <c r="X331" s="41">
        <f>IFERROR(SUM(BM22:BM327),"0")</f>
        <v>2260.7696000000001</v>
      </c>
      <c r="Y331" s="41">
        <f>IFERROR(SUM(BN22:BN327),"0")</f>
        <v>2260.7696000000001</v>
      </c>
      <c r="Z331" s="40"/>
      <c r="AA331" s="64"/>
      <c r="AB331" s="64"/>
      <c r="AC331" s="64"/>
    </row>
    <row r="332" spans="1:68" x14ac:dyDescent="0.2">
      <c r="A332" s="355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465"/>
      <c r="P332" s="435" t="s">
        <v>493</v>
      </c>
      <c r="Q332" s="436"/>
      <c r="R332" s="436"/>
      <c r="S332" s="436"/>
      <c r="T332" s="436"/>
      <c r="U332" s="436"/>
      <c r="V332" s="370"/>
      <c r="W332" s="40" t="s">
        <v>494</v>
      </c>
      <c r="X332" s="42">
        <f>ROUNDUP(SUM(BO22:BO327),0)</f>
        <v>6</v>
      </c>
      <c r="Y332" s="42">
        <f>ROUNDUP(SUM(BP22:BP327),0)</f>
        <v>6</v>
      </c>
      <c r="Z332" s="40"/>
      <c r="AA332" s="64"/>
      <c r="AB332" s="64"/>
      <c r="AC332" s="64"/>
    </row>
    <row r="333" spans="1:68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465"/>
      <c r="P333" s="435" t="s">
        <v>495</v>
      </c>
      <c r="Q333" s="436"/>
      <c r="R333" s="436"/>
      <c r="S333" s="436"/>
      <c r="T333" s="436"/>
      <c r="U333" s="436"/>
      <c r="V333" s="370"/>
      <c r="W333" s="40" t="s">
        <v>73</v>
      </c>
      <c r="X333" s="41">
        <f>GrossWeightTotal+PalletQtyTotal*25</f>
        <v>2410.7696000000001</v>
      </c>
      <c r="Y333" s="41">
        <f>GrossWeightTotalR+PalletQtyTotalR*25</f>
        <v>2410.7696000000001</v>
      </c>
      <c r="Z333" s="40"/>
      <c r="AA333" s="64"/>
      <c r="AB333" s="64"/>
      <c r="AC333" s="64"/>
    </row>
    <row r="334" spans="1:68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465"/>
      <c r="P334" s="435" t="s">
        <v>496</v>
      </c>
      <c r="Q334" s="436"/>
      <c r="R334" s="436"/>
      <c r="S334" s="436"/>
      <c r="T334" s="436"/>
      <c r="U334" s="436"/>
      <c r="V334" s="370"/>
      <c r="W334" s="40" t="s">
        <v>494</v>
      </c>
      <c r="X334" s="41">
        <f>IFERROR(X23+X31+X38+X50+X55+X59+X63+X68+X74+X80+X85+X91+X104+X111+X121+X125+X131+X137+X145+X150+X155+X161+X166+X172+X180+X185+X193+X197+X206+X213+X223+X231+X236+X242+X247+X253+X259+X266+X272+X276+X284+X288+X293+X299+X323+X328,"0")</f>
        <v>462</v>
      </c>
      <c r="Y334" s="41">
        <f>IFERROR(Y23+Y31+Y38+Y50+Y55+Y59+Y63+Y68+Y74+Y80+Y85+Y91+Y104+Y111+Y121+Y125+Y131+Y137+Y145+Y150+Y155+Y161+Y166+Y172+Y180+Y185+Y193+Y197+Y206+Y213+Y223+Y231+Y236+Y242+Y247+Y253+Y259+Y266+Y272+Y276+Y284+Y288+Y293+Y299+Y323+Y328,"0")</f>
        <v>462</v>
      </c>
      <c r="Z334" s="40"/>
      <c r="AA334" s="64"/>
      <c r="AB334" s="64"/>
      <c r="AC334" s="64"/>
    </row>
    <row r="335" spans="1:68" ht="14.25" customHeight="1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465"/>
      <c r="P335" s="435" t="s">
        <v>497</v>
      </c>
      <c r="Q335" s="436"/>
      <c r="R335" s="436"/>
      <c r="S335" s="436"/>
      <c r="T335" s="436"/>
      <c r="U335" s="436"/>
      <c r="V335" s="370"/>
      <c r="W335" s="43" t="s">
        <v>498</v>
      </c>
      <c r="X335" s="40"/>
      <c r="Y335" s="40"/>
      <c r="Z335" s="40">
        <f>IFERROR(Z23+Z31+Z38+Z50+Z55+Z59+Z63+Z68+Z74+Z80+Z85+Z91+Z104+Z111+Z121+Z125+Z131+Z137+Z145+Z150+Z155+Z161+Z166+Z172+Z180+Z185+Z193+Z197+Z206+Z213+Z223+Z231+Z236+Z242+Z247+Z253+Z259+Z266+Z272+Z276+Z284+Z288+Z293+Z299+Z323+Z328,"0")</f>
        <v>7.0581199999999988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499</v>
      </c>
      <c r="B337" s="83" t="s">
        <v>62</v>
      </c>
      <c r="C337" s="346" t="s">
        <v>74</v>
      </c>
      <c r="D337" s="383"/>
      <c r="E337" s="383"/>
      <c r="F337" s="383"/>
      <c r="G337" s="383"/>
      <c r="H337" s="383"/>
      <c r="I337" s="383"/>
      <c r="J337" s="383"/>
      <c r="K337" s="383"/>
      <c r="L337" s="383"/>
      <c r="M337" s="383"/>
      <c r="N337" s="383"/>
      <c r="O337" s="383"/>
      <c r="P337" s="383"/>
      <c r="Q337" s="383"/>
      <c r="R337" s="383"/>
      <c r="S337" s="383"/>
      <c r="T337" s="384"/>
      <c r="U337" s="346" t="s">
        <v>255</v>
      </c>
      <c r="V337" s="384"/>
      <c r="W337" s="83" t="s">
        <v>281</v>
      </c>
      <c r="X337" s="346" t="s">
        <v>300</v>
      </c>
      <c r="Y337" s="383"/>
      <c r="Z337" s="383"/>
      <c r="AA337" s="383"/>
      <c r="AB337" s="383"/>
      <c r="AC337" s="383"/>
      <c r="AD337" s="384"/>
      <c r="AE337" s="83" t="s">
        <v>370</v>
      </c>
      <c r="AF337" s="83" t="s">
        <v>375</v>
      </c>
      <c r="AG337" s="83" t="s">
        <v>382</v>
      </c>
      <c r="AH337" s="346" t="s">
        <v>256</v>
      </c>
      <c r="AI337" s="384"/>
    </row>
    <row r="338" spans="1:35" ht="14.25" customHeight="1" thickTop="1" x14ac:dyDescent="0.2">
      <c r="A338" s="471" t="s">
        <v>500</v>
      </c>
      <c r="B338" s="346" t="s">
        <v>62</v>
      </c>
      <c r="C338" s="346" t="s">
        <v>75</v>
      </c>
      <c r="D338" s="346" t="s">
        <v>86</v>
      </c>
      <c r="E338" s="346" t="s">
        <v>96</v>
      </c>
      <c r="F338" s="346" t="s">
        <v>115</v>
      </c>
      <c r="G338" s="346" t="s">
        <v>140</v>
      </c>
      <c r="H338" s="346" t="s">
        <v>147</v>
      </c>
      <c r="I338" s="346" t="s">
        <v>151</v>
      </c>
      <c r="J338" s="346" t="s">
        <v>159</v>
      </c>
      <c r="K338" s="346" t="s">
        <v>185</v>
      </c>
      <c r="L338" s="346" t="s">
        <v>194</v>
      </c>
      <c r="M338" s="346" t="s">
        <v>211</v>
      </c>
      <c r="N338" s="1"/>
      <c r="O338" s="346" t="s">
        <v>217</v>
      </c>
      <c r="P338" s="346" t="s">
        <v>224</v>
      </c>
      <c r="Q338" s="346" t="s">
        <v>236</v>
      </c>
      <c r="R338" s="346" t="s">
        <v>240</v>
      </c>
      <c r="S338" s="346" t="s">
        <v>243</v>
      </c>
      <c r="T338" s="346" t="s">
        <v>251</v>
      </c>
      <c r="U338" s="346" t="s">
        <v>256</v>
      </c>
      <c r="V338" s="346" t="s">
        <v>260</v>
      </c>
      <c r="W338" s="346" t="s">
        <v>282</v>
      </c>
      <c r="X338" s="346" t="s">
        <v>301</v>
      </c>
      <c r="Y338" s="346" t="s">
        <v>313</v>
      </c>
      <c r="Z338" s="346" t="s">
        <v>323</v>
      </c>
      <c r="AA338" s="346" t="s">
        <v>338</v>
      </c>
      <c r="AB338" s="346" t="s">
        <v>349</v>
      </c>
      <c r="AC338" s="346" t="s">
        <v>360</v>
      </c>
      <c r="AD338" s="346" t="s">
        <v>364</v>
      </c>
      <c r="AE338" s="346" t="s">
        <v>371</v>
      </c>
      <c r="AF338" s="346" t="s">
        <v>376</v>
      </c>
      <c r="AG338" s="346" t="s">
        <v>383</v>
      </c>
      <c r="AH338" s="346" t="s">
        <v>256</v>
      </c>
      <c r="AI338" s="346" t="s">
        <v>486</v>
      </c>
    </row>
    <row r="339" spans="1:35" ht="13.5" customHeight="1" thickBot="1" x14ac:dyDescent="0.25">
      <c r="A339" s="472"/>
      <c r="B339" s="347"/>
      <c r="C339" s="347"/>
      <c r="D339" s="347"/>
      <c r="E339" s="347"/>
      <c r="F339" s="347"/>
      <c r="G339" s="347"/>
      <c r="H339" s="347"/>
      <c r="I339" s="347"/>
      <c r="J339" s="347"/>
      <c r="K339" s="347"/>
      <c r="L339" s="347"/>
      <c r="M339" s="347"/>
      <c r="N339" s="1"/>
      <c r="O339" s="347"/>
      <c r="P339" s="347"/>
      <c r="Q339" s="347"/>
      <c r="R339" s="347"/>
      <c r="S339" s="347"/>
      <c r="T339" s="347"/>
      <c r="U339" s="347"/>
      <c r="V339" s="347"/>
      <c r="W339" s="347"/>
      <c r="X339" s="347"/>
      <c r="Y339" s="347"/>
      <c r="Z339" s="347"/>
      <c r="AA339" s="347"/>
      <c r="AB339" s="347"/>
      <c r="AC339" s="347"/>
      <c r="AD339" s="347"/>
      <c r="AE339" s="347"/>
      <c r="AF339" s="347"/>
      <c r="AG339" s="347"/>
      <c r="AH339" s="347"/>
      <c r="AI339" s="347"/>
    </row>
    <row r="340" spans="1:35" ht="18" customHeight="1" thickTop="1" thickBot="1" x14ac:dyDescent="0.25">
      <c r="A340" s="44" t="s">
        <v>501</v>
      </c>
      <c r="B340" s="50">
        <f>IFERROR(X22*H22,"0")</f>
        <v>0</v>
      </c>
      <c r="C340" s="50">
        <f>IFERROR(X28*H28,"0")+IFERROR(X29*H29,"0")+IFERROR(X30*H30,"0")</f>
        <v>42</v>
      </c>
      <c r="D340" s="50">
        <f>IFERROR(X35*H35,"0")+IFERROR(X36*H36,"0")+IFERROR(X37*H37,"0")</f>
        <v>0</v>
      </c>
      <c r="E340" s="50">
        <f>IFERROR(X42*H42,"0")+IFERROR(X43*H43,"0")+IFERROR(X44*H44,"0")+IFERROR(X45*H45,"0")+IFERROR(X46*H46,"0")+IFERROR(X47*H47,"0")+IFERROR(X48*H48,"0")+IFERROR(X49*H49,"0")</f>
        <v>168</v>
      </c>
      <c r="F340" s="50">
        <f>IFERROR(X54*H54,"0")+IFERROR(X58*H58,"0")+IFERROR(X62*H62,"0")+IFERROR(X66*H66,"0")+IFERROR(X67*H67,"0")+IFERROR(X71*H71,"0")+IFERROR(X72*H72,"0")+IFERROR(X73*H73,"0")</f>
        <v>0</v>
      </c>
      <c r="G340" s="50">
        <f>IFERROR(X78*H78,"0")+IFERROR(X79*H79,"0")</f>
        <v>180</v>
      </c>
      <c r="H340" s="50">
        <f>IFERROR(X84*H84,"0")</f>
        <v>0</v>
      </c>
      <c r="I340" s="50">
        <f>IFERROR(X89*H89,"0")+IFERROR(X90*H90,"0")</f>
        <v>201.60000000000002</v>
      </c>
      <c r="J340" s="50">
        <f>IFERROR(X95*H95,"0")+IFERROR(X96*H96,"0")+IFERROR(X97*H97,"0")+IFERROR(X98*H98,"0")+IFERROR(X99*H99,"0")+IFERROR(X100*H100,"0")+IFERROR(X101*H101,"0")+IFERROR(X102*H102,"0")+IFERROR(X103*H103,"0")</f>
        <v>100.8</v>
      </c>
      <c r="K340" s="50">
        <f>IFERROR(X108*H108,"0")+IFERROR(X109*H109,"0")+IFERROR(X110*H110,"0")</f>
        <v>36.96</v>
      </c>
      <c r="L340" s="50">
        <f>IFERROR(X115*H115,"0")+IFERROR(X116*H116,"0")+IFERROR(X117*H117,"0")+IFERROR(X118*H118,"0")+IFERROR(X119*H119,"0")+IFERROR(X120*H120,"0")+IFERROR(X124*H124,"0")</f>
        <v>84</v>
      </c>
      <c r="M340" s="50">
        <f>IFERROR(X129*H129,"0")+IFERROR(X130*H130,"0")</f>
        <v>168</v>
      </c>
      <c r="N340" s="1"/>
      <c r="O340" s="50">
        <f>IFERROR(X135*H135,"0")+IFERROR(X136*H136,"0")</f>
        <v>42</v>
      </c>
      <c r="P340" s="50">
        <f>IFERROR(X141*H141,"0")+IFERROR(X142*H142,"0")+IFERROR(X143*H143,"0")+IFERROR(X144*H144,"0")</f>
        <v>0</v>
      </c>
      <c r="Q340" s="50">
        <f>IFERROR(X149*H149,"0")</f>
        <v>0</v>
      </c>
      <c r="R340" s="50">
        <f>IFERROR(X154*H154,"0")</f>
        <v>0</v>
      </c>
      <c r="S340" s="50">
        <f>IFERROR(X159*H159,"0")+IFERROR(X160*H160,"0")</f>
        <v>0</v>
      </c>
      <c r="T340" s="50">
        <f>IFERROR(X165*H165,"0")</f>
        <v>0</v>
      </c>
      <c r="U340" s="50">
        <f>IFERROR(X171*H171,"0")</f>
        <v>0</v>
      </c>
      <c r="V340" s="50">
        <f>IFERROR(X176*H176,"0")+IFERROR(X177*H177,"0")+IFERROR(X178*H178,"0")+IFERROR(X179*H179,"0")+IFERROR(X183*H183,"0")+IFERROR(X184*H184,"0")</f>
        <v>0</v>
      </c>
      <c r="W340" s="50">
        <f>IFERROR(X190*H190,"0")+IFERROR(X191*H191,"0")+IFERROR(X192*H192,"0")+IFERROR(X196*H196,"0")</f>
        <v>42</v>
      </c>
      <c r="X340" s="50">
        <f>IFERROR(X202*H202,"0")+IFERROR(X203*H203,"0")+IFERROR(X204*H204,"0")+IFERROR(X205*H205,"0")</f>
        <v>0</v>
      </c>
      <c r="Y340" s="50">
        <f>IFERROR(X210*H210,"0")+IFERROR(X211*H211,"0")+IFERROR(X212*H212,"0")</f>
        <v>268.79999999999995</v>
      </c>
      <c r="Z340" s="50">
        <f>IFERROR(X217*H217,"0")+IFERROR(X218*H218,"0")+IFERROR(X219*H219,"0")+IFERROR(X220*H220,"0")+IFERROR(X221*H221,"0")+IFERROR(X222*H222,"0")</f>
        <v>0</v>
      </c>
      <c r="AA340" s="50">
        <f>IFERROR(X227*H227,"0")+IFERROR(X228*H228,"0")+IFERROR(X229*H229,"0")+IFERROR(X230*H230,"0")</f>
        <v>86.4</v>
      </c>
      <c r="AB340" s="50">
        <f>IFERROR(X235*H235,"0")+IFERROR(X239*H239,"0")+IFERROR(X240*H240,"0")+IFERROR(X241*H241,"0")</f>
        <v>0</v>
      </c>
      <c r="AC340" s="50">
        <f>IFERROR(X246*H246,"0")</f>
        <v>0</v>
      </c>
      <c r="AD340" s="50">
        <f>IFERROR(X251*H251,"0")+IFERROR(X252*H252,"0")</f>
        <v>0</v>
      </c>
      <c r="AE340" s="50">
        <f>IFERROR(X258*H258,"0")</f>
        <v>0</v>
      </c>
      <c r="AF340" s="50">
        <f>IFERROR(X264*H264,"0")+IFERROR(X265*H265,"0")</f>
        <v>240</v>
      </c>
      <c r="AG340" s="50">
        <f>IFERROR(X271*H271,"0")+IFERROR(X275*H275,"0")</f>
        <v>0</v>
      </c>
      <c r="AH340" s="50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399.8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502</v>
      </c>
      <c r="B342" s="67" t="s">
        <v>503</v>
      </c>
      <c r="C342" s="67" t="s">
        <v>504</v>
      </c>
    </row>
    <row r="343" spans="1:35" x14ac:dyDescent="0.2">
      <c r="A343" s="68">
        <f>SUMPRODUCT(--(BB:BB="ЗПФ"),--(W:W="кор"),H:H,Y:Y)+SUMPRODUCT(--(BB:BB="ЗПФ"),--(W:W="кг"),Y:Y)</f>
        <v>1195.1999999999998</v>
      </c>
      <c r="B343" s="69">
        <f>SUMPRODUCT(--(BB:BB="ПГП"),--(W:W="кор"),H:H,Y:Y)+SUMPRODUCT(--(BB:BB="ПГП"),--(W:W="кг"),Y:Y)</f>
        <v>865.16</v>
      </c>
      <c r="C343" s="69">
        <f>SUMPRODUCT(--(BB:BB="КИЗ"),--(W:W="кор"),H:H,Y:Y)+SUMPRODUCT(--(BB:BB="КИЗ"),--(W:W="кг"),Y:Y)</f>
        <v>0</v>
      </c>
    </row>
  </sheetData>
  <sheetProtection algorithmName="SHA-512" hashValue="/kSsEDvgrGxmrVbtEKzSI0WQ4YWcDBaghh4FWTGeJ0zpabrh1NDvwWNHz1XbHi3ChIdhkxqR7Y61vvK8/AmSzQ==" saltValue="nemvXLtnI7l107tUvyAr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A34:Z34"/>
    <mergeCell ref="A270:Z270"/>
    <mergeCell ref="H9:I9"/>
    <mergeCell ref="D45:E45"/>
    <mergeCell ref="P224:V224"/>
    <mergeCell ref="P24:V24"/>
    <mergeCell ref="P220:T220"/>
    <mergeCell ref="A65:Z65"/>
    <mergeCell ref="D78:E78"/>
    <mergeCell ref="D205:E205"/>
    <mergeCell ref="P99:T99"/>
    <mergeCell ref="D66:E66"/>
    <mergeCell ref="P232:V232"/>
    <mergeCell ref="D47:E47"/>
    <mergeCell ref="P160:T160"/>
    <mergeCell ref="A193:O194"/>
    <mergeCell ref="W17:W18"/>
    <mergeCell ref="P161:V161"/>
    <mergeCell ref="AI338:AI339"/>
    <mergeCell ref="Y338:Y339"/>
    <mergeCell ref="D281:E281"/>
    <mergeCell ref="AA338:AA339"/>
    <mergeCell ref="P260:V260"/>
    <mergeCell ref="D297:E297"/>
    <mergeCell ref="P259:V259"/>
    <mergeCell ref="P324:V324"/>
    <mergeCell ref="D312:E312"/>
    <mergeCell ref="P338:P339"/>
    <mergeCell ref="V338:V339"/>
    <mergeCell ref="P299:V299"/>
    <mergeCell ref="D287:E287"/>
    <mergeCell ref="P316:T316"/>
    <mergeCell ref="E338:E339"/>
    <mergeCell ref="P330:V330"/>
    <mergeCell ref="P332:V332"/>
    <mergeCell ref="G338:G339"/>
    <mergeCell ref="U338:U339"/>
    <mergeCell ref="W338:W339"/>
    <mergeCell ref="M338:M339"/>
    <mergeCell ref="O338:O339"/>
    <mergeCell ref="P335:V335"/>
    <mergeCell ref="P333:V333"/>
    <mergeCell ref="R1:T1"/>
    <mergeCell ref="D71:E71"/>
    <mergeCell ref="P28:T28"/>
    <mergeCell ref="P221:T221"/>
    <mergeCell ref="A74:O75"/>
    <mergeCell ref="D307:E307"/>
    <mergeCell ref="A145:O146"/>
    <mergeCell ref="AH337:AI337"/>
    <mergeCell ref="P165:T165"/>
    <mergeCell ref="D98:E98"/>
    <mergeCell ref="D73:E73"/>
    <mergeCell ref="P30:T30"/>
    <mergeCell ref="A200:Z200"/>
    <mergeCell ref="P166:V166"/>
    <mergeCell ref="P206:V206"/>
    <mergeCell ref="A63:O64"/>
    <mergeCell ref="P275:T275"/>
    <mergeCell ref="B17:B18"/>
    <mergeCell ref="P248:V248"/>
    <mergeCell ref="D258:E258"/>
    <mergeCell ref="P207:V207"/>
    <mergeCell ref="P252:T252"/>
    <mergeCell ref="D124:E124"/>
    <mergeCell ref="V10:W10"/>
    <mergeCell ref="D7:M7"/>
    <mergeCell ref="P91:V91"/>
    <mergeCell ref="D79:E79"/>
    <mergeCell ref="P156:V156"/>
    <mergeCell ref="A152:Z152"/>
    <mergeCell ref="D315:E315"/>
    <mergeCell ref="D144:E144"/>
    <mergeCell ref="D302:E302"/>
    <mergeCell ref="P29:T29"/>
    <mergeCell ref="P271:T271"/>
    <mergeCell ref="P100:T100"/>
    <mergeCell ref="P265:T265"/>
    <mergeCell ref="D8:M8"/>
    <mergeCell ref="P44:T44"/>
    <mergeCell ref="A226:Z226"/>
    <mergeCell ref="A161:O162"/>
    <mergeCell ref="P180:V180"/>
    <mergeCell ref="A70:Z70"/>
    <mergeCell ref="P95:T95"/>
    <mergeCell ref="P38:V38"/>
    <mergeCell ref="J17:J18"/>
    <mergeCell ref="P79:T79"/>
    <mergeCell ref="P73:T73"/>
    <mergeCell ref="P315:T315"/>
    <mergeCell ref="H1:Q1"/>
    <mergeCell ref="A268:Z268"/>
    <mergeCell ref="A286:Z286"/>
    <mergeCell ref="P193:V193"/>
    <mergeCell ref="P120:T120"/>
    <mergeCell ref="A163:Z163"/>
    <mergeCell ref="D28:E28"/>
    <mergeCell ref="D313:E313"/>
    <mergeCell ref="A76:Z76"/>
    <mergeCell ref="P184:T184"/>
    <mergeCell ref="D117:E117"/>
    <mergeCell ref="P171:T171"/>
    <mergeCell ref="D30:E30"/>
    <mergeCell ref="D67:E67"/>
    <mergeCell ref="A140:Z140"/>
    <mergeCell ref="D5:E5"/>
    <mergeCell ref="D303:E303"/>
    <mergeCell ref="P42:T42"/>
    <mergeCell ref="P240:T240"/>
    <mergeCell ref="P162:V162"/>
    <mergeCell ref="A279:Z279"/>
    <mergeCell ref="A216:Z216"/>
    <mergeCell ref="A87:Z87"/>
    <mergeCell ref="D1:F1"/>
    <mergeCell ref="D306:E306"/>
    <mergeCell ref="D135:E135"/>
    <mergeCell ref="P287:T287"/>
    <mergeCell ref="P281:T281"/>
    <mergeCell ref="D72:E72"/>
    <mergeCell ref="P282:T282"/>
    <mergeCell ref="D154:E154"/>
    <mergeCell ref="A249:Z249"/>
    <mergeCell ref="P289:V289"/>
    <mergeCell ref="D142:E142"/>
    <mergeCell ref="A215:Z215"/>
    <mergeCell ref="D129:E129"/>
    <mergeCell ref="P144:T144"/>
    <mergeCell ref="P302:T302"/>
    <mergeCell ref="A83:Z83"/>
    <mergeCell ref="L17:L18"/>
    <mergeCell ref="A85:O86"/>
    <mergeCell ref="D240:E240"/>
    <mergeCell ref="A244:Z244"/>
    <mergeCell ref="A293:O294"/>
    <mergeCell ref="P125:V125"/>
    <mergeCell ref="AF338:AF339"/>
    <mergeCell ref="P192:T192"/>
    <mergeCell ref="P112:V112"/>
    <mergeCell ref="P277:V277"/>
    <mergeCell ref="D100:E100"/>
    <mergeCell ref="P17:T18"/>
    <mergeCell ref="A77:Z77"/>
    <mergeCell ref="P323:V323"/>
    <mergeCell ref="A148:Z148"/>
    <mergeCell ref="P129:T129"/>
    <mergeCell ref="A180:O181"/>
    <mergeCell ref="D229:E229"/>
    <mergeCell ref="D108:E108"/>
    <mergeCell ref="P258:T258"/>
    <mergeCell ref="A111:O112"/>
    <mergeCell ref="A168:Z168"/>
    <mergeCell ref="D160:E160"/>
    <mergeCell ref="I17:I18"/>
    <mergeCell ref="A326:Z326"/>
    <mergeCell ref="A301:Z301"/>
    <mergeCell ref="P276:V276"/>
    <mergeCell ref="D235:E235"/>
    <mergeCell ref="P214:V214"/>
    <mergeCell ref="Q9:R9"/>
    <mergeCell ref="P267:V267"/>
    <mergeCell ref="P312:T312"/>
    <mergeCell ref="A113:Z113"/>
    <mergeCell ref="P78:T78"/>
    <mergeCell ref="D322:E322"/>
    <mergeCell ref="A290:Z290"/>
    <mergeCell ref="P205:T205"/>
    <mergeCell ref="Q11:R11"/>
    <mergeCell ref="P217:T217"/>
    <mergeCell ref="D296:E296"/>
    <mergeCell ref="P104:V104"/>
    <mergeCell ref="A284:O285"/>
    <mergeCell ref="P154:T154"/>
    <mergeCell ref="P247:V247"/>
    <mergeCell ref="D298:E298"/>
    <mergeCell ref="A50:O51"/>
    <mergeCell ref="A158:Z158"/>
    <mergeCell ref="V6:W9"/>
    <mergeCell ref="A6:C6"/>
    <mergeCell ref="D309:E309"/>
    <mergeCell ref="P118:T118"/>
    <mergeCell ref="P142:T142"/>
    <mergeCell ref="A259:O260"/>
    <mergeCell ref="A253:O254"/>
    <mergeCell ref="P117:T117"/>
    <mergeCell ref="D311:E311"/>
    <mergeCell ref="D115:E115"/>
    <mergeCell ref="Q12:R12"/>
    <mergeCell ref="D90:E90"/>
    <mergeCell ref="A68:O69"/>
    <mergeCell ref="P119:T119"/>
    <mergeCell ref="P246:T246"/>
    <mergeCell ref="A12:M12"/>
    <mergeCell ref="Q10:R10"/>
    <mergeCell ref="D36:E36"/>
    <mergeCell ref="A13:M13"/>
    <mergeCell ref="A15:M15"/>
    <mergeCell ref="A40:Z40"/>
    <mergeCell ref="P96:T96"/>
    <mergeCell ref="H17:H18"/>
    <mergeCell ref="P90:T90"/>
    <mergeCell ref="D204:E204"/>
    <mergeCell ref="A328:O329"/>
    <mergeCell ref="A123:Z123"/>
    <mergeCell ref="P198:V198"/>
    <mergeCell ref="U337:V337"/>
    <mergeCell ref="A250:Z250"/>
    <mergeCell ref="A5:C5"/>
    <mergeCell ref="P64:V64"/>
    <mergeCell ref="A187:Z187"/>
    <mergeCell ref="P51:V51"/>
    <mergeCell ref="D179:E179"/>
    <mergeCell ref="A174:Z174"/>
    <mergeCell ref="A17:A18"/>
    <mergeCell ref="K17:K18"/>
    <mergeCell ref="A189:Z189"/>
    <mergeCell ref="C17:C18"/>
    <mergeCell ref="A238:Z238"/>
    <mergeCell ref="D103:E103"/>
    <mergeCell ref="D37:E37"/>
    <mergeCell ref="D230:E230"/>
    <mergeCell ref="P66:T66"/>
    <mergeCell ref="D9:E9"/>
    <mergeCell ref="D116:E116"/>
    <mergeCell ref="P219:T219"/>
    <mergeCell ref="A164:Z164"/>
    <mergeCell ref="AC338:AC339"/>
    <mergeCell ref="D118:E118"/>
    <mergeCell ref="F9:G9"/>
    <mergeCell ref="AE338:AE339"/>
    <mergeCell ref="AG338:AG339"/>
    <mergeCell ref="A272:O273"/>
    <mergeCell ref="A263:Z263"/>
    <mergeCell ref="P264:T264"/>
    <mergeCell ref="P239:T239"/>
    <mergeCell ref="A247:O248"/>
    <mergeCell ref="P186:V186"/>
    <mergeCell ref="A185:O186"/>
    <mergeCell ref="P253:V253"/>
    <mergeCell ref="A134:Z134"/>
    <mergeCell ref="P303:T303"/>
    <mergeCell ref="P75:V75"/>
    <mergeCell ref="P146:V146"/>
    <mergeCell ref="L338:L339"/>
    <mergeCell ref="P181:V181"/>
    <mergeCell ref="P305:T305"/>
    <mergeCell ref="A38:O39"/>
    <mergeCell ref="D96:E96"/>
    <mergeCell ref="AD338:AD339"/>
    <mergeCell ref="P15:T16"/>
    <mergeCell ref="D327:E327"/>
    <mergeCell ref="P210:T210"/>
    <mergeCell ref="P308:T308"/>
    <mergeCell ref="P283:T283"/>
    <mergeCell ref="D264:E264"/>
    <mergeCell ref="D220:E220"/>
    <mergeCell ref="A195:Z195"/>
    <mergeCell ref="P288:V288"/>
    <mergeCell ref="P43:T43"/>
    <mergeCell ref="A188:Z188"/>
    <mergeCell ref="D251:E251"/>
    <mergeCell ref="A53:Z53"/>
    <mergeCell ref="P293:V293"/>
    <mergeCell ref="P296:T296"/>
    <mergeCell ref="P85:V85"/>
    <mergeCell ref="D48:E48"/>
    <mergeCell ref="P229:T229"/>
    <mergeCell ref="A131:O132"/>
    <mergeCell ref="P172:V172"/>
    <mergeCell ref="P150:V150"/>
    <mergeCell ref="D203:E203"/>
    <mergeCell ref="P159:T159"/>
    <mergeCell ref="A82:Z82"/>
    <mergeCell ref="A276:O277"/>
    <mergeCell ref="A338:A339"/>
    <mergeCell ref="P243:V243"/>
    <mergeCell ref="A19:Z19"/>
    <mergeCell ref="C338:C339"/>
    <mergeCell ref="P310:T310"/>
    <mergeCell ref="A14:M14"/>
    <mergeCell ref="D109:E109"/>
    <mergeCell ref="T5:U5"/>
    <mergeCell ref="D119:E119"/>
    <mergeCell ref="D190:E190"/>
    <mergeCell ref="D246:E246"/>
    <mergeCell ref="P203:T203"/>
    <mergeCell ref="P294:V294"/>
    <mergeCell ref="D46:E46"/>
    <mergeCell ref="V5:W5"/>
    <mergeCell ref="D282:E282"/>
    <mergeCell ref="Q8:R8"/>
    <mergeCell ref="P311:T311"/>
    <mergeCell ref="D183:E183"/>
    <mergeCell ref="D219:E219"/>
    <mergeCell ref="A288:O289"/>
    <mergeCell ref="D275:E275"/>
    <mergeCell ref="P254:V254"/>
    <mergeCell ref="T6:U9"/>
    <mergeCell ref="X338:X339"/>
    <mergeCell ref="A208:Z208"/>
    <mergeCell ref="P60:V60"/>
    <mergeCell ref="D43:E43"/>
    <mergeCell ref="A139:Z139"/>
    <mergeCell ref="P80:V80"/>
    <mergeCell ref="P151:V151"/>
    <mergeCell ref="D130:E130"/>
    <mergeCell ref="A330:O335"/>
    <mergeCell ref="K338:K339"/>
    <mergeCell ref="P126:V126"/>
    <mergeCell ref="P322:T322"/>
    <mergeCell ref="P89:T89"/>
    <mergeCell ref="P211:T211"/>
    <mergeCell ref="P309:T309"/>
    <mergeCell ref="A206:O207"/>
    <mergeCell ref="D178:E178"/>
    <mergeCell ref="A261:Z261"/>
    <mergeCell ref="A325:Z325"/>
    <mergeCell ref="A59:O60"/>
    <mergeCell ref="A94:Z94"/>
    <mergeCell ref="P115:T115"/>
    <mergeCell ref="A256:Z256"/>
    <mergeCell ref="P231:V231"/>
    <mergeCell ref="Q338:Q339"/>
    <mergeCell ref="A133:Z133"/>
    <mergeCell ref="S338:S339"/>
    <mergeCell ref="P204:T204"/>
    <mergeCell ref="P179:T179"/>
    <mergeCell ref="J9:M9"/>
    <mergeCell ref="D283:E283"/>
    <mergeCell ref="P141:T141"/>
    <mergeCell ref="D62:E62"/>
    <mergeCell ref="B338:B339"/>
    <mergeCell ref="P304:T304"/>
    <mergeCell ref="D176:E176"/>
    <mergeCell ref="P155:V155"/>
    <mergeCell ref="P37:T37"/>
    <mergeCell ref="P143:T143"/>
    <mergeCell ref="P235:T235"/>
    <mergeCell ref="P306:T306"/>
    <mergeCell ref="P86:V86"/>
    <mergeCell ref="P328:V328"/>
    <mergeCell ref="P213:V213"/>
    <mergeCell ref="A209:Z209"/>
    <mergeCell ref="A280:Z280"/>
    <mergeCell ref="A147:Z147"/>
    <mergeCell ref="A274:Z274"/>
    <mergeCell ref="P327:T327"/>
    <mergeCell ref="P56:V56"/>
    <mergeCell ref="A80:O81"/>
    <mergeCell ref="P105:V105"/>
    <mergeCell ref="P212:T212"/>
    <mergeCell ref="AA17:AA18"/>
    <mergeCell ref="H10:M10"/>
    <mergeCell ref="AC17:AC18"/>
    <mergeCell ref="P108:T108"/>
    <mergeCell ref="D89:E89"/>
    <mergeCell ref="A199:Z199"/>
    <mergeCell ref="P251:T251"/>
    <mergeCell ref="A104:O105"/>
    <mergeCell ref="P45:T45"/>
    <mergeCell ref="P318:T31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AB17:AB18"/>
    <mergeCell ref="R338:R339"/>
    <mergeCell ref="P314:T314"/>
    <mergeCell ref="J338:J339"/>
    <mergeCell ref="P236:V236"/>
    <mergeCell ref="A61:Z61"/>
    <mergeCell ref="P92:V92"/>
    <mergeCell ref="A88:Z88"/>
    <mergeCell ref="P334:V334"/>
    <mergeCell ref="Z17:Z18"/>
    <mergeCell ref="P173:V173"/>
    <mergeCell ref="A172:O173"/>
    <mergeCell ref="A41:Z41"/>
    <mergeCell ref="P237:V237"/>
    <mergeCell ref="P331:V331"/>
    <mergeCell ref="P242:V242"/>
    <mergeCell ref="D159:E159"/>
    <mergeCell ref="P121:V121"/>
    <mergeCell ref="A182:Z182"/>
    <mergeCell ref="A169:Z169"/>
    <mergeCell ref="A225:Z225"/>
    <mergeCell ref="P130:T130"/>
    <mergeCell ref="D136:E136"/>
    <mergeCell ref="P190:T190"/>
    <mergeCell ref="P46:T46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278:Z278"/>
    <mergeCell ref="D143:E143"/>
    <mergeCell ref="D319:E319"/>
    <mergeCell ref="P227:T227"/>
    <mergeCell ref="P177:T177"/>
    <mergeCell ref="A223:O224"/>
    <mergeCell ref="A150:O151"/>
    <mergeCell ref="A231:O232"/>
    <mergeCell ref="D222:E222"/>
    <mergeCell ref="P35:T35"/>
    <mergeCell ref="A295:Z295"/>
    <mergeCell ref="G17:G18"/>
    <mergeCell ref="A323:O324"/>
    <mergeCell ref="D314:E314"/>
    <mergeCell ref="C337:T337"/>
    <mergeCell ref="P48:T48"/>
    <mergeCell ref="D292:E292"/>
    <mergeCell ref="D227:E227"/>
    <mergeCell ref="P321:T321"/>
    <mergeCell ref="A9:C9"/>
    <mergeCell ref="D202:E202"/>
    <mergeCell ref="A242:O243"/>
    <mergeCell ref="D58:E58"/>
    <mergeCell ref="A236:O237"/>
    <mergeCell ref="P273:V273"/>
    <mergeCell ref="P50:V50"/>
    <mergeCell ref="A233:Z233"/>
    <mergeCell ref="M17:M18"/>
    <mergeCell ref="O17:O18"/>
    <mergeCell ref="P131:V131"/>
    <mergeCell ref="P223:V223"/>
    <mergeCell ref="A175:Z175"/>
    <mergeCell ref="P102:T102"/>
    <mergeCell ref="P196:T196"/>
    <mergeCell ref="D177:E177"/>
    <mergeCell ref="P183:T183"/>
    <mergeCell ref="A106:Z106"/>
    <mergeCell ref="P62:T62"/>
    <mergeCell ref="D22:E22"/>
    <mergeCell ref="D320:E320"/>
    <mergeCell ref="D149:E149"/>
    <mergeCell ref="P178:T178"/>
    <mergeCell ref="P49:T49"/>
    <mergeCell ref="P284:V284"/>
    <mergeCell ref="A166:O167"/>
    <mergeCell ref="P36:T36"/>
    <mergeCell ref="D321:E321"/>
    <mergeCell ref="P101:T101"/>
    <mergeCell ref="P63:V63"/>
    <mergeCell ref="P194:V194"/>
    <mergeCell ref="D316:E316"/>
    <mergeCell ref="D210:E210"/>
    <mergeCell ref="D308:E308"/>
    <mergeCell ref="P116:T116"/>
    <mergeCell ref="P103:T103"/>
    <mergeCell ref="A26:Z26"/>
    <mergeCell ref="P230:T230"/>
    <mergeCell ref="P97:T97"/>
    <mergeCell ref="D211:E211"/>
    <mergeCell ref="P59:V59"/>
    <mergeCell ref="P47:T47"/>
    <mergeCell ref="P111:V111"/>
    <mergeCell ref="P2:W3"/>
    <mergeCell ref="P298:T298"/>
    <mergeCell ref="D241:E241"/>
    <mergeCell ref="AB338:AB339"/>
    <mergeCell ref="P54:T54"/>
    <mergeCell ref="A170:Z170"/>
    <mergeCell ref="T338:T339"/>
    <mergeCell ref="D228:E228"/>
    <mergeCell ref="D35:E35"/>
    <mergeCell ref="D338:D339"/>
    <mergeCell ref="A23:O24"/>
    <mergeCell ref="D10:E10"/>
    <mergeCell ref="P135:T135"/>
    <mergeCell ref="P191:T191"/>
    <mergeCell ref="A121:O122"/>
    <mergeCell ref="D305:E305"/>
    <mergeCell ref="F10:G10"/>
    <mergeCell ref="D99:E99"/>
    <mergeCell ref="A201:Z201"/>
    <mergeCell ref="D310:E310"/>
    <mergeCell ref="P317:T317"/>
    <mergeCell ref="D265:E265"/>
    <mergeCell ref="P300:V300"/>
    <mergeCell ref="D252:E252"/>
    <mergeCell ref="F5:G5"/>
    <mergeCell ref="P55:V55"/>
    <mergeCell ref="A25:Z25"/>
    <mergeCell ref="P67:T67"/>
    <mergeCell ref="D221:E221"/>
    <mergeCell ref="V11:W11"/>
    <mergeCell ref="D165:E165"/>
    <mergeCell ref="D29:E29"/>
    <mergeCell ref="A20:Z20"/>
    <mergeCell ref="P110:T110"/>
    <mergeCell ref="D218:E218"/>
    <mergeCell ref="P137:V137"/>
    <mergeCell ref="P197:V197"/>
    <mergeCell ref="A127:Z127"/>
    <mergeCell ref="A114:Z114"/>
    <mergeCell ref="P68:V68"/>
    <mergeCell ref="Q5:R5"/>
    <mergeCell ref="A8:C8"/>
    <mergeCell ref="A10:C10"/>
    <mergeCell ref="P39:V39"/>
    <mergeCell ref="P32:V32"/>
    <mergeCell ref="Q13:R13"/>
    <mergeCell ref="A93:Z93"/>
    <mergeCell ref="A125:O126"/>
    <mergeCell ref="Q6:R6"/>
    <mergeCell ref="P292:T292"/>
    <mergeCell ref="D102:E102"/>
    <mergeCell ref="P81:V81"/>
    <mergeCell ref="A33:Z33"/>
    <mergeCell ref="D196:E196"/>
    <mergeCell ref="A269:Z269"/>
    <mergeCell ref="A55:O56"/>
    <mergeCell ref="P145:V145"/>
    <mergeCell ref="P23:V23"/>
    <mergeCell ref="P272:V272"/>
    <mergeCell ref="A262:Z262"/>
    <mergeCell ref="D54:E54"/>
    <mergeCell ref="P185:V185"/>
    <mergeCell ref="D271:E271"/>
    <mergeCell ref="V12:W12"/>
    <mergeCell ref="A257:Z257"/>
    <mergeCell ref="A107:Z107"/>
    <mergeCell ref="P132:V132"/>
    <mergeCell ref="P72:T72"/>
    <mergeCell ref="D49:E49"/>
    <mergeCell ref="A31:O32"/>
    <mergeCell ref="D120:E120"/>
    <mergeCell ref="F17:F18"/>
    <mergeCell ref="A21:Z21"/>
    <mergeCell ref="D184:E184"/>
    <mergeCell ref="A57:Z57"/>
    <mergeCell ref="X17:X18"/>
    <mergeCell ref="P297:T297"/>
    <mergeCell ref="P291:T291"/>
    <mergeCell ref="P136:T136"/>
    <mergeCell ref="AH338:AH339"/>
    <mergeCell ref="P228:T228"/>
    <mergeCell ref="D171:E171"/>
    <mergeCell ref="X337:AD337"/>
    <mergeCell ref="P319:T319"/>
    <mergeCell ref="N17:N18"/>
    <mergeCell ref="D191:E191"/>
    <mergeCell ref="P122:V122"/>
    <mergeCell ref="A245:Z245"/>
    <mergeCell ref="AD17:AF18"/>
    <mergeCell ref="P167:V167"/>
    <mergeCell ref="D101:E101"/>
    <mergeCell ref="Z338:Z339"/>
    <mergeCell ref="I338:I339"/>
    <mergeCell ref="D318:E318"/>
    <mergeCell ref="P176:T176"/>
    <mergeCell ref="P241:T241"/>
    <mergeCell ref="A153:Z153"/>
    <mergeCell ref="P138:V138"/>
    <mergeCell ref="D97:E97"/>
    <mergeCell ref="A137:O138"/>
    <mergeCell ref="A197:O198"/>
    <mergeCell ref="A128:Z128"/>
    <mergeCell ref="A255:Z255"/>
    <mergeCell ref="P218:T218"/>
    <mergeCell ref="P69:V69"/>
    <mergeCell ref="D84:E84"/>
    <mergeCell ref="A157:Z157"/>
    <mergeCell ref="A234:Z234"/>
    <mergeCell ref="A91:O92"/>
    <mergeCell ref="D141:E141"/>
    <mergeCell ref="F338:F339"/>
    <mergeCell ref="D192:E192"/>
    <mergeCell ref="H338:H339"/>
    <mergeCell ref="D42:E42"/>
    <mergeCell ref="D17:E18"/>
    <mergeCell ref="A213:O214"/>
    <mergeCell ref="P71:T71"/>
    <mergeCell ref="P313:T313"/>
    <mergeCell ref="P202:T202"/>
    <mergeCell ref="P307:T307"/>
    <mergeCell ref="P58:T58"/>
    <mergeCell ref="A52:Z52"/>
    <mergeCell ref="D110:E110"/>
    <mergeCell ref="D44:E44"/>
    <mergeCell ref="P285:V285"/>
    <mergeCell ref="D291:E291"/>
    <mergeCell ref="D239:E239"/>
    <mergeCell ref="D95:E95"/>
    <mergeCell ref="P149:T149"/>
    <mergeCell ref="P74:V74"/>
    <mergeCell ref="U17:V17"/>
    <mergeCell ref="Y17:Y18"/>
    <mergeCell ref="A266:O267"/>
    <mergeCell ref="P124:T124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3 X108:X110 X115:X120 X124 X129:X130 X135:X136 X141:X144 X149 X154 X159:X160 X165 X171 X176:X179 X183:X184 X190:X192 X196 X202:X205 X210:X212 X217:X222 X227:X230 X235 X239:X241 X246 X251:X252 X258 X264:X265 X271 X275 X281:X283 X287 X291:X292 X296:X298 X302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1" t="s">
        <v>506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507</v>
      </c>
      <c r="D6" s="51" t="s">
        <v>508</v>
      </c>
      <c r="E6" s="51"/>
    </row>
    <row r="7" spans="2:8" x14ac:dyDescent="0.2">
      <c r="B7" s="51" t="s">
        <v>509</v>
      </c>
      <c r="C7" s="51" t="s">
        <v>510</v>
      </c>
      <c r="D7" s="51" t="s">
        <v>511</v>
      </c>
      <c r="E7" s="51"/>
    </row>
    <row r="9" spans="2:8" x14ac:dyDescent="0.2">
      <c r="B9" s="51" t="s">
        <v>512</v>
      </c>
      <c r="C9" s="51" t="s">
        <v>507</v>
      </c>
      <c r="D9" s="51"/>
      <c r="E9" s="51"/>
    </row>
    <row r="11" spans="2:8" x14ac:dyDescent="0.2">
      <c r="B11" s="51" t="s">
        <v>513</v>
      </c>
      <c r="C11" s="51" t="s">
        <v>510</v>
      </c>
      <c r="D11" s="51"/>
      <c r="E11" s="51"/>
    </row>
    <row r="13" spans="2:8" x14ac:dyDescent="0.2">
      <c r="B13" s="51" t="s">
        <v>514</v>
      </c>
      <c r="C13" s="51"/>
      <c r="D13" s="51"/>
      <c r="E13" s="51"/>
    </row>
    <row r="14" spans="2:8" x14ac:dyDescent="0.2">
      <c r="B14" s="51" t="s">
        <v>515</v>
      </c>
      <c r="C14" s="51"/>
      <c r="D14" s="51"/>
      <c r="E14" s="51"/>
    </row>
    <row r="15" spans="2:8" x14ac:dyDescent="0.2">
      <c r="B15" s="51" t="s">
        <v>516</v>
      </c>
      <c r="C15" s="51"/>
      <c r="D15" s="51"/>
      <c r="E15" s="51"/>
    </row>
    <row r="16" spans="2:8" x14ac:dyDescent="0.2">
      <c r="B16" s="51" t="s">
        <v>517</v>
      </c>
      <c r="C16" s="51"/>
      <c r="D16" s="51"/>
      <c r="E16" s="51"/>
    </row>
    <row r="17" spans="2:5" x14ac:dyDescent="0.2">
      <c r="B17" s="51" t="s">
        <v>518</v>
      </c>
      <c r="C17" s="51"/>
      <c r="D17" s="51"/>
      <c r="E17" s="51"/>
    </row>
    <row r="18" spans="2:5" x14ac:dyDescent="0.2">
      <c r="B18" s="51" t="s">
        <v>519</v>
      </c>
      <c r="C18" s="51"/>
      <c r="D18" s="51"/>
      <c r="E18" s="51"/>
    </row>
    <row r="19" spans="2:5" x14ac:dyDescent="0.2">
      <c r="B19" s="51" t="s">
        <v>520</v>
      </c>
      <c r="C19" s="51"/>
      <c r="D19" s="51"/>
      <c r="E19" s="51"/>
    </row>
    <row r="20" spans="2:5" x14ac:dyDescent="0.2">
      <c r="B20" s="51" t="s">
        <v>521</v>
      </c>
      <c r="C20" s="51"/>
      <c r="D20" s="51"/>
      <c r="E20" s="51"/>
    </row>
    <row r="21" spans="2:5" x14ac:dyDescent="0.2">
      <c r="B21" s="51" t="s">
        <v>522</v>
      </c>
      <c r="C21" s="51"/>
      <c r="D21" s="51"/>
      <c r="E21" s="51"/>
    </row>
    <row r="22" spans="2:5" x14ac:dyDescent="0.2">
      <c r="B22" s="51" t="s">
        <v>523</v>
      </c>
      <c r="C22" s="51"/>
      <c r="D22" s="51"/>
      <c r="E22" s="51"/>
    </row>
    <row r="23" spans="2:5" x14ac:dyDescent="0.2">
      <c r="B23" s="51" t="s">
        <v>524</v>
      </c>
      <c r="C23" s="51"/>
      <c r="D23" s="51"/>
      <c r="E23" s="51"/>
    </row>
  </sheetData>
  <sheetProtection algorithmName="SHA-512" hashValue="Q1I5rIgeU4hlT/Uf19ny8M5Sfhj8S7TZG2RIZ/xmKPMNWQ3Zq1bIyfpQW+5oisQ1EC4YN8lZbe2PkjlVaoyz8w==" saltValue="rS/df/Qa8J0Z5ZPSoDNB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