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CE19AD3D-23CA-460F-8CA5-75B92ED92BA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N314" i="1"/>
  <c r="BM314" i="1"/>
  <c r="Z314" i="1"/>
  <c r="Y314" i="1"/>
  <c r="BP313" i="1"/>
  <c r="BO313" i="1"/>
  <c r="BM313" i="1"/>
  <c r="Z313" i="1"/>
  <c r="Y313" i="1"/>
  <c r="BN313" i="1" s="1"/>
  <c r="BO312" i="1"/>
  <c r="BN312" i="1"/>
  <c r="BM312" i="1"/>
  <c r="Z312" i="1"/>
  <c r="Y312" i="1"/>
  <c r="BP312" i="1" s="1"/>
  <c r="BP311" i="1"/>
  <c r="BO311" i="1"/>
  <c r="BN311" i="1"/>
  <c r="BM311" i="1"/>
  <c r="Z311" i="1"/>
  <c r="Y311" i="1"/>
  <c r="BO310" i="1"/>
  <c r="BM310" i="1"/>
  <c r="Z310" i="1"/>
  <c r="Y310" i="1"/>
  <c r="BP310" i="1" s="1"/>
  <c r="BP309" i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N306" i="1"/>
  <c r="BM306" i="1"/>
  <c r="Z306" i="1"/>
  <c r="Y306" i="1"/>
  <c r="BP306" i="1" s="1"/>
  <c r="P306" i="1"/>
  <c r="BO305" i="1"/>
  <c r="BM305" i="1"/>
  <c r="Z305" i="1"/>
  <c r="Z318" i="1" s="1"/>
  <c r="Y305" i="1"/>
  <c r="Y318" i="1" s="1"/>
  <c r="BP304" i="1"/>
  <c r="BO304" i="1"/>
  <c r="BN304" i="1"/>
  <c r="BM304" i="1"/>
  <c r="Z304" i="1"/>
  <c r="Y304" i="1"/>
  <c r="P304" i="1"/>
  <c r="BO303" i="1"/>
  <c r="BN303" i="1"/>
  <c r="BM303" i="1"/>
  <c r="Z303" i="1"/>
  <c r="Y303" i="1"/>
  <c r="BP303" i="1" s="1"/>
  <c r="BO302" i="1"/>
  <c r="BM302" i="1"/>
  <c r="Z302" i="1"/>
  <c r="Y302" i="1"/>
  <c r="BP302" i="1" s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N298" i="1"/>
  <c r="BM298" i="1"/>
  <c r="Z298" i="1"/>
  <c r="Y298" i="1"/>
  <c r="BP297" i="1"/>
  <c r="BO297" i="1"/>
  <c r="BM297" i="1"/>
  <c r="Z297" i="1"/>
  <c r="Y297" i="1"/>
  <c r="BN297" i="1" s="1"/>
  <c r="X295" i="1"/>
  <c r="X294" i="1"/>
  <c r="BO293" i="1"/>
  <c r="BN293" i="1"/>
  <c r="BM293" i="1"/>
  <c r="Z293" i="1"/>
  <c r="Z294" i="1" s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Z288" i="1"/>
  <c r="Y288" i="1"/>
  <c r="X288" i="1"/>
  <c r="BO287" i="1"/>
  <c r="BM287" i="1"/>
  <c r="Z287" i="1"/>
  <c r="Y287" i="1"/>
  <c r="BP287" i="1" s="1"/>
  <c r="BO286" i="1"/>
  <c r="BN286" i="1"/>
  <c r="BM286" i="1"/>
  <c r="Z286" i="1"/>
  <c r="Y286" i="1"/>
  <c r="BP286" i="1" s="1"/>
  <c r="P286" i="1"/>
  <c r="X284" i="1"/>
  <c r="Z283" i="1"/>
  <c r="Y283" i="1"/>
  <c r="X283" i="1"/>
  <c r="BP282" i="1"/>
  <c r="BO282" i="1"/>
  <c r="BN282" i="1"/>
  <c r="BM282" i="1"/>
  <c r="Z282" i="1"/>
  <c r="Y282" i="1"/>
  <c r="Y284" i="1" s="1"/>
  <c r="P282" i="1"/>
  <c r="Y280" i="1"/>
  <c r="X280" i="1"/>
  <c r="Y279" i="1"/>
  <c r="X279" i="1"/>
  <c r="BO278" i="1"/>
  <c r="BN278" i="1"/>
  <c r="BM278" i="1"/>
  <c r="Z278" i="1"/>
  <c r="Y278" i="1"/>
  <c r="BP278" i="1" s="1"/>
  <c r="BP277" i="1"/>
  <c r="BO277" i="1"/>
  <c r="BN277" i="1"/>
  <c r="BM277" i="1"/>
  <c r="Z277" i="1"/>
  <c r="Y277" i="1"/>
  <c r="BO276" i="1"/>
  <c r="BN276" i="1"/>
  <c r="BM276" i="1"/>
  <c r="Z276" i="1"/>
  <c r="Z279" i="1" s="1"/>
  <c r="Y276" i="1"/>
  <c r="BP276" i="1" s="1"/>
  <c r="X272" i="1"/>
  <c r="X271" i="1"/>
  <c r="BO270" i="1"/>
  <c r="BM270" i="1"/>
  <c r="Z270" i="1"/>
  <c r="Z271" i="1" s="1"/>
  <c r="Y270" i="1"/>
  <c r="Y272" i="1" s="1"/>
  <c r="P270" i="1"/>
  <c r="Y268" i="1"/>
  <c r="X268" i="1"/>
  <c r="X267" i="1"/>
  <c r="BP266" i="1"/>
  <c r="BO266" i="1"/>
  <c r="BM266" i="1"/>
  <c r="Z266" i="1"/>
  <c r="Z267" i="1" s="1"/>
  <c r="Y266" i="1"/>
  <c r="Y267" i="1" s="1"/>
  <c r="P266" i="1"/>
  <c r="Y262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Z261" i="1" s="1"/>
  <c r="Y259" i="1"/>
  <c r="BP259" i="1" s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Y249" i="1"/>
  <c r="X249" i="1"/>
  <c r="X248" i="1"/>
  <c r="BP247" i="1"/>
  <c r="BO247" i="1"/>
  <c r="BN247" i="1"/>
  <c r="BM247" i="1"/>
  <c r="Z247" i="1"/>
  <c r="Y247" i="1"/>
  <c r="P247" i="1"/>
  <c r="BO246" i="1"/>
  <c r="BN246" i="1"/>
  <c r="BM246" i="1"/>
  <c r="Z246" i="1"/>
  <c r="Z248" i="1" s="1"/>
  <c r="Y246" i="1"/>
  <c r="Y248" i="1" s="1"/>
  <c r="P246" i="1"/>
  <c r="X243" i="1"/>
  <c r="Z242" i="1"/>
  <c r="Y242" i="1"/>
  <c r="X242" i="1"/>
  <c r="BO241" i="1"/>
  <c r="BM241" i="1"/>
  <c r="Z241" i="1"/>
  <c r="Y241" i="1"/>
  <c r="Y243" i="1" s="1"/>
  <c r="P241" i="1"/>
  <c r="X238" i="1"/>
  <c r="X237" i="1"/>
  <c r="BP236" i="1"/>
  <c r="BO236" i="1"/>
  <c r="BN236" i="1"/>
  <c r="BM236" i="1"/>
  <c r="Z236" i="1"/>
  <c r="Y236" i="1"/>
  <c r="P236" i="1"/>
  <c r="BO235" i="1"/>
  <c r="BN235" i="1"/>
  <c r="BM235" i="1"/>
  <c r="Z235" i="1"/>
  <c r="Y235" i="1"/>
  <c r="BP235" i="1" s="1"/>
  <c r="P235" i="1"/>
  <c r="BO234" i="1"/>
  <c r="BM234" i="1"/>
  <c r="Z234" i="1"/>
  <c r="Z237" i="1" s="1"/>
  <c r="Y234" i="1"/>
  <c r="Y237" i="1" s="1"/>
  <c r="P234" i="1"/>
  <c r="Y232" i="1"/>
  <c r="X232" i="1"/>
  <c r="Y231" i="1"/>
  <c r="X231" i="1"/>
  <c r="BP230" i="1"/>
  <c r="BO230" i="1"/>
  <c r="BM230" i="1"/>
  <c r="Z230" i="1"/>
  <c r="Z231" i="1" s="1"/>
  <c r="Y230" i="1"/>
  <c r="BN230" i="1" s="1"/>
  <c r="P230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BP224" i="1" s="1"/>
  <c r="P224" i="1"/>
  <c r="BO223" i="1"/>
  <c r="BM223" i="1"/>
  <c r="Z223" i="1"/>
  <c r="Y223" i="1"/>
  <c r="BP223" i="1" s="1"/>
  <c r="P223" i="1"/>
  <c r="BP222" i="1"/>
  <c r="BO222" i="1"/>
  <c r="BM222" i="1"/>
  <c r="Z222" i="1"/>
  <c r="Y222" i="1"/>
  <c r="BN222" i="1" s="1"/>
  <c r="P222" i="1"/>
  <c r="X219" i="1"/>
  <c r="X218" i="1"/>
  <c r="BO217" i="1"/>
  <c r="BN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Y219" i="1" s="1"/>
  <c r="P214" i="1"/>
  <c r="BP213" i="1"/>
  <c r="BO213" i="1"/>
  <c r="BM213" i="1"/>
  <c r="Z213" i="1"/>
  <c r="Y213" i="1"/>
  <c r="BN213" i="1" s="1"/>
  <c r="P213" i="1"/>
  <c r="BP212" i="1"/>
  <c r="BO212" i="1"/>
  <c r="BM212" i="1"/>
  <c r="Z212" i="1"/>
  <c r="Z218" i="1" s="1"/>
  <c r="Y212" i="1"/>
  <c r="BN212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Z208" i="1" s="1"/>
  <c r="Y206" i="1"/>
  <c r="BP206" i="1" s="1"/>
  <c r="P206" i="1"/>
  <c r="BO205" i="1"/>
  <c r="BM205" i="1"/>
  <c r="Z205" i="1"/>
  <c r="Y205" i="1"/>
  <c r="BP205" i="1" s="1"/>
  <c r="P205" i="1"/>
  <c r="Y202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Y201" i="1" s="1"/>
  <c r="P197" i="1"/>
  <c r="X193" i="1"/>
  <c r="Y192" i="1"/>
  <c r="X192" i="1"/>
  <c r="BP191" i="1"/>
  <c r="BO191" i="1"/>
  <c r="BN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Y188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X180" i="1"/>
  <c r="BO179" i="1"/>
  <c r="BM179" i="1"/>
  <c r="Z179" i="1"/>
  <c r="Z180" i="1" s="1"/>
  <c r="Y179" i="1"/>
  <c r="Y181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P174" i="1" s="1"/>
  <c r="P174" i="1"/>
  <c r="BP173" i="1"/>
  <c r="BO173" i="1"/>
  <c r="BM173" i="1"/>
  <c r="Z173" i="1"/>
  <c r="Y173" i="1"/>
  <c r="BN173" i="1" s="1"/>
  <c r="P173" i="1"/>
  <c r="BO172" i="1"/>
  <c r="BN172" i="1"/>
  <c r="BM172" i="1"/>
  <c r="Z172" i="1"/>
  <c r="Y172" i="1"/>
  <c r="BP172" i="1" s="1"/>
  <c r="BO171" i="1"/>
  <c r="BM171" i="1"/>
  <c r="Z171" i="1"/>
  <c r="Z175" i="1" s="1"/>
  <c r="Y171" i="1"/>
  <c r="Y176" i="1" s="1"/>
  <c r="Y168" i="1"/>
  <c r="X168" i="1"/>
  <c r="X167" i="1"/>
  <c r="BO166" i="1"/>
  <c r="BM166" i="1"/>
  <c r="Z166" i="1"/>
  <c r="Z167" i="1" s="1"/>
  <c r="Y166" i="1"/>
  <c r="BN166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N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Y151" i="1"/>
  <c r="X151" i="1"/>
  <c r="Y150" i="1"/>
  <c r="X150" i="1"/>
  <c r="BP149" i="1"/>
  <c r="BO149" i="1"/>
  <c r="BN149" i="1"/>
  <c r="BM149" i="1"/>
  <c r="Z149" i="1"/>
  <c r="Z150" i="1" s="1"/>
  <c r="Y149" i="1"/>
  <c r="P149" i="1"/>
  <c r="Y146" i="1"/>
  <c r="X146" i="1"/>
  <c r="Z145" i="1"/>
  <c r="Y145" i="1"/>
  <c r="X145" i="1"/>
  <c r="BP144" i="1"/>
  <c r="BO144" i="1"/>
  <c r="BN144" i="1"/>
  <c r="BM144" i="1"/>
  <c r="Z144" i="1"/>
  <c r="Y144" i="1"/>
  <c r="P144" i="1"/>
  <c r="X141" i="1"/>
  <c r="X140" i="1"/>
  <c r="BO139" i="1"/>
  <c r="BM139" i="1"/>
  <c r="Z139" i="1"/>
  <c r="Y139" i="1"/>
  <c r="Y140" i="1" s="1"/>
  <c r="P139" i="1"/>
  <c r="BP138" i="1"/>
  <c r="BO138" i="1"/>
  <c r="BN138" i="1"/>
  <c r="BM138" i="1"/>
  <c r="Z138" i="1"/>
  <c r="Z140" i="1" s="1"/>
  <c r="Y138" i="1"/>
  <c r="Y141" i="1" s="1"/>
  <c r="P138" i="1"/>
  <c r="Y135" i="1"/>
  <c r="X135" i="1"/>
  <c r="X134" i="1"/>
  <c r="BP133" i="1"/>
  <c r="BO133" i="1"/>
  <c r="BN133" i="1"/>
  <c r="BM133" i="1"/>
  <c r="Z133" i="1"/>
  <c r="Y133" i="1"/>
  <c r="P133" i="1"/>
  <c r="BO132" i="1"/>
  <c r="BN132" i="1"/>
  <c r="BM132" i="1"/>
  <c r="Z132" i="1"/>
  <c r="Z134" i="1" s="1"/>
  <c r="Y132" i="1"/>
  <c r="Y134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Y129" i="1" s="1"/>
  <c r="P126" i="1"/>
  <c r="Y123" i="1"/>
  <c r="X123" i="1"/>
  <c r="Z122" i="1"/>
  <c r="Y122" i="1"/>
  <c r="X122" i="1"/>
  <c r="BO121" i="1"/>
  <c r="BN121" i="1"/>
  <c r="BM121" i="1"/>
  <c r="Z121" i="1"/>
  <c r="Y121" i="1"/>
  <c r="BP121" i="1" s="1"/>
  <c r="P121" i="1"/>
  <c r="X119" i="1"/>
  <c r="X118" i="1"/>
  <c r="BP117" i="1"/>
  <c r="BO117" i="1"/>
  <c r="BM117" i="1"/>
  <c r="Z117" i="1"/>
  <c r="Y117" i="1"/>
  <c r="BN117" i="1" s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M114" i="1"/>
  <c r="Z114" i="1"/>
  <c r="Y114" i="1"/>
  <c r="BN114" i="1" s="1"/>
  <c r="P114" i="1"/>
  <c r="BO113" i="1"/>
  <c r="BN113" i="1"/>
  <c r="BM113" i="1"/>
  <c r="Z113" i="1"/>
  <c r="Y113" i="1"/>
  <c r="BP113" i="1" s="1"/>
  <c r="P113" i="1"/>
  <c r="BO112" i="1"/>
  <c r="BM112" i="1"/>
  <c r="Z112" i="1"/>
  <c r="Z118" i="1" s="1"/>
  <c r="Y112" i="1"/>
  <c r="Y118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Y109" i="1" s="1"/>
  <c r="P106" i="1"/>
  <c r="BP105" i="1"/>
  <c r="BO105" i="1"/>
  <c r="BM105" i="1"/>
  <c r="Z105" i="1"/>
  <c r="Z108" i="1" s="1"/>
  <c r="Y105" i="1"/>
  <c r="BN105" i="1" s="1"/>
  <c r="P105" i="1"/>
  <c r="X102" i="1"/>
  <c r="X101" i="1"/>
  <c r="BO100" i="1"/>
  <c r="BM100" i="1"/>
  <c r="Z100" i="1"/>
  <c r="Y100" i="1"/>
  <c r="BP100" i="1" s="1"/>
  <c r="P100" i="1"/>
  <c r="BP99" i="1"/>
  <c r="BO99" i="1"/>
  <c r="BM99" i="1"/>
  <c r="Z99" i="1"/>
  <c r="Y99" i="1"/>
  <c r="BN99" i="1" s="1"/>
  <c r="BO98" i="1"/>
  <c r="BM98" i="1"/>
  <c r="Z98" i="1"/>
  <c r="Z101" i="1" s="1"/>
  <c r="Y98" i="1"/>
  <c r="BP98" i="1" s="1"/>
  <c r="P98" i="1"/>
  <c r="BO97" i="1"/>
  <c r="BM97" i="1"/>
  <c r="Z97" i="1"/>
  <c r="Y97" i="1"/>
  <c r="BP97" i="1" s="1"/>
  <c r="P97" i="1"/>
  <c r="BP96" i="1"/>
  <c r="BO96" i="1"/>
  <c r="X327" i="1" s="1"/>
  <c r="BM96" i="1"/>
  <c r="Z96" i="1"/>
  <c r="Y96" i="1"/>
  <c r="BN96" i="1" s="1"/>
  <c r="P96" i="1"/>
  <c r="BP95" i="1"/>
  <c r="BO95" i="1"/>
  <c r="BN95" i="1"/>
  <c r="BM95" i="1"/>
  <c r="Z95" i="1"/>
  <c r="Y95" i="1"/>
  <c r="Y102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BN89" i="1" s="1"/>
  <c r="P89" i="1"/>
  <c r="X86" i="1"/>
  <c r="X85" i="1"/>
  <c r="BO84" i="1"/>
  <c r="BN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1" i="1" s="1"/>
  <c r="P78" i="1"/>
  <c r="X75" i="1"/>
  <c r="X74" i="1"/>
  <c r="BO73" i="1"/>
  <c r="BN73" i="1"/>
  <c r="BM73" i="1"/>
  <c r="Z73" i="1"/>
  <c r="Y73" i="1"/>
  <c r="BP73" i="1" s="1"/>
  <c r="P73" i="1"/>
  <c r="BO72" i="1"/>
  <c r="BM72" i="1"/>
  <c r="Z72" i="1"/>
  <c r="Y72" i="1"/>
  <c r="BP72" i="1" s="1"/>
  <c r="P72" i="1"/>
  <c r="BO71" i="1"/>
  <c r="BM71" i="1"/>
  <c r="Z71" i="1"/>
  <c r="Z74" i="1" s="1"/>
  <c r="Y71" i="1"/>
  <c r="BP71" i="1" s="1"/>
  <c r="P71" i="1"/>
  <c r="X69" i="1"/>
  <c r="X68" i="1"/>
  <c r="BO67" i="1"/>
  <c r="BM67" i="1"/>
  <c r="Z67" i="1"/>
  <c r="Y67" i="1"/>
  <c r="BN67" i="1" s="1"/>
  <c r="P67" i="1"/>
  <c r="BP66" i="1"/>
  <c r="BO66" i="1"/>
  <c r="BM66" i="1"/>
  <c r="Z66" i="1"/>
  <c r="Z68" i="1" s="1"/>
  <c r="Y66" i="1"/>
  <c r="BN66" i="1" s="1"/>
  <c r="P66" i="1"/>
  <c r="X64" i="1"/>
  <c r="Z63" i="1"/>
  <c r="X63" i="1"/>
  <c r="BO62" i="1"/>
  <c r="BM62" i="1"/>
  <c r="Z62" i="1"/>
  <c r="Y62" i="1"/>
  <c r="Y64" i="1" s="1"/>
  <c r="P62" i="1"/>
  <c r="Y60" i="1"/>
  <c r="X60" i="1"/>
  <c r="Z59" i="1"/>
  <c r="X59" i="1"/>
  <c r="BO58" i="1"/>
  <c r="BM58" i="1"/>
  <c r="Z58" i="1"/>
  <c r="Y58" i="1"/>
  <c r="Y59" i="1" s="1"/>
  <c r="P58" i="1"/>
  <c r="X56" i="1"/>
  <c r="X55" i="1"/>
  <c r="BO54" i="1"/>
  <c r="BN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N48" i="1" s="1"/>
  <c r="P48" i="1"/>
  <c r="BP47" i="1"/>
  <c r="BO47" i="1"/>
  <c r="BN47" i="1"/>
  <c r="BM47" i="1"/>
  <c r="Z47" i="1"/>
  <c r="Y47" i="1"/>
  <c r="P47" i="1"/>
  <c r="BP46" i="1"/>
  <c r="BO46" i="1"/>
  <c r="BN46" i="1"/>
  <c r="BM46" i="1"/>
  <c r="Z46" i="1"/>
  <c r="Y46" i="1"/>
  <c r="P46" i="1"/>
  <c r="BO45" i="1"/>
  <c r="BN45" i="1"/>
  <c r="BM45" i="1"/>
  <c r="Z45" i="1"/>
  <c r="Z50" i="1" s="1"/>
  <c r="Y45" i="1"/>
  <c r="BP45" i="1" s="1"/>
  <c r="P45" i="1"/>
  <c r="BO44" i="1"/>
  <c r="BN44" i="1"/>
  <c r="BM44" i="1"/>
  <c r="Z44" i="1"/>
  <c r="Y44" i="1"/>
  <c r="BP44" i="1" s="1"/>
  <c r="P44" i="1"/>
  <c r="BO43" i="1"/>
  <c r="BM43" i="1"/>
  <c r="Z43" i="1"/>
  <c r="Y43" i="1"/>
  <c r="Y50" i="1" s="1"/>
  <c r="P43" i="1"/>
  <c r="BP42" i="1"/>
  <c r="BO42" i="1"/>
  <c r="BN42" i="1"/>
  <c r="BM42" i="1"/>
  <c r="Z42" i="1"/>
  <c r="Y42" i="1"/>
  <c r="Y51" i="1" s="1"/>
  <c r="P42" i="1"/>
  <c r="Y39" i="1"/>
  <c r="X39" i="1"/>
  <c r="X38" i="1"/>
  <c r="BP37" i="1"/>
  <c r="BO37" i="1"/>
  <c r="BN37" i="1"/>
  <c r="BM37" i="1"/>
  <c r="Z37" i="1"/>
  <c r="Y37" i="1"/>
  <c r="P37" i="1"/>
  <c r="BP36" i="1"/>
  <c r="BO36" i="1"/>
  <c r="BN36" i="1"/>
  <c r="BM36" i="1"/>
  <c r="Z36" i="1"/>
  <c r="Z38" i="1" s="1"/>
  <c r="Y36" i="1"/>
  <c r="P36" i="1"/>
  <c r="BO35" i="1"/>
  <c r="BN35" i="1"/>
  <c r="BM35" i="1"/>
  <c r="Z35" i="1"/>
  <c r="Y35" i="1"/>
  <c r="BP35" i="1" s="1"/>
  <c r="P35" i="1"/>
  <c r="X32" i="1"/>
  <c r="X31" i="1"/>
  <c r="BO30" i="1"/>
  <c r="BM30" i="1"/>
  <c r="Z30" i="1"/>
  <c r="Y30" i="1"/>
  <c r="BN30" i="1" s="1"/>
  <c r="P30" i="1"/>
  <c r="BP29" i="1"/>
  <c r="BO29" i="1"/>
  <c r="BN29" i="1"/>
  <c r="BM29" i="1"/>
  <c r="Z29" i="1"/>
  <c r="Y29" i="1"/>
  <c r="P29" i="1"/>
  <c r="BP28" i="1"/>
  <c r="BO28" i="1"/>
  <c r="BN28" i="1"/>
  <c r="BM28" i="1"/>
  <c r="Z28" i="1"/>
  <c r="Z31" i="1" s="1"/>
  <c r="Y28" i="1"/>
  <c r="P28" i="1"/>
  <c r="X24" i="1"/>
  <c r="X325" i="1" s="1"/>
  <c r="Z23" i="1"/>
  <c r="Y23" i="1"/>
  <c r="X23" i="1"/>
  <c r="X329" i="1" s="1"/>
  <c r="BO22" i="1"/>
  <c r="BM22" i="1"/>
  <c r="X326" i="1" s="1"/>
  <c r="Z22" i="1"/>
  <c r="Y22" i="1"/>
  <c r="BP22" i="1" s="1"/>
  <c r="P22" i="1"/>
  <c r="H10" i="1"/>
  <c r="A9" i="1"/>
  <c r="F10" i="1" s="1"/>
  <c r="D7" i="1"/>
  <c r="Q6" i="1"/>
  <c r="P2" i="1"/>
  <c r="Z330" i="1" l="1"/>
  <c r="X328" i="1"/>
  <c r="BN308" i="1"/>
  <c r="Y24" i="1"/>
  <c r="BP54" i="1"/>
  <c r="BN72" i="1"/>
  <c r="BP84" i="1"/>
  <c r="BN112" i="1"/>
  <c r="BP132" i="1"/>
  <c r="BN154" i="1"/>
  <c r="BN179" i="1"/>
  <c r="Y208" i="1"/>
  <c r="Y226" i="1"/>
  <c r="BN234" i="1"/>
  <c r="BP246" i="1"/>
  <c r="Y261" i="1"/>
  <c r="BN270" i="1"/>
  <c r="Y289" i="1"/>
  <c r="BN305" i="1"/>
  <c r="Y319" i="1"/>
  <c r="Y55" i="1"/>
  <c r="BN62" i="1"/>
  <c r="Y85" i="1"/>
  <c r="BN97" i="1"/>
  <c r="BN100" i="1"/>
  <c r="BP112" i="1"/>
  <c r="Y119" i="1"/>
  <c r="BP154" i="1"/>
  <c r="BP179" i="1"/>
  <c r="BN205" i="1"/>
  <c r="BN214" i="1"/>
  <c r="BN223" i="1"/>
  <c r="BP234" i="1"/>
  <c r="BP270" i="1"/>
  <c r="Y294" i="1"/>
  <c r="BN299" i="1"/>
  <c r="BP305" i="1"/>
  <c r="BP78" i="1"/>
  <c r="BN106" i="1"/>
  <c r="BN115" i="1"/>
  <c r="BN302" i="1"/>
  <c r="BN315" i="1"/>
  <c r="F9" i="1"/>
  <c r="BP67" i="1"/>
  <c r="BP30" i="1"/>
  <c r="Y327" i="1" s="1"/>
  <c r="BP160" i="1"/>
  <c r="BN174" i="1"/>
  <c r="Y31" i="1"/>
  <c r="Y329" i="1" s="1"/>
  <c r="BP106" i="1"/>
  <c r="Y209" i="1"/>
  <c r="Y227" i="1"/>
  <c r="H9" i="1"/>
  <c r="BN43" i="1"/>
  <c r="BP62" i="1"/>
  <c r="Y92" i="1"/>
  <c r="BN139" i="1"/>
  <c r="Y180" i="1"/>
  <c r="BP214" i="1"/>
  <c r="Y271" i="1"/>
  <c r="BN291" i="1"/>
  <c r="BN322" i="1"/>
  <c r="Y91" i="1"/>
  <c r="BP126" i="1"/>
  <c r="BP186" i="1"/>
  <c r="Y238" i="1"/>
  <c r="Y161" i="1"/>
  <c r="J9" i="1"/>
  <c r="Y68" i="1"/>
  <c r="Y175" i="1"/>
  <c r="Y295" i="1"/>
  <c r="BN160" i="1"/>
  <c r="BN186" i="1"/>
  <c r="BP48" i="1"/>
  <c r="BN171" i="1"/>
  <c r="BP171" i="1"/>
  <c r="A10" i="1"/>
  <c r="Y32" i="1"/>
  <c r="BP43" i="1"/>
  <c r="BN49" i="1"/>
  <c r="Y63" i="1"/>
  <c r="BN79" i="1"/>
  <c r="Y101" i="1"/>
  <c r="BN127" i="1"/>
  <c r="BP139" i="1"/>
  <c r="BN187" i="1"/>
  <c r="BN241" i="1"/>
  <c r="BP322" i="1"/>
  <c r="BN126" i="1"/>
  <c r="BP241" i="1"/>
  <c r="BN266" i="1"/>
  <c r="Y323" i="1"/>
  <c r="Y218" i="1"/>
  <c r="Y69" i="1"/>
  <c r="Y38" i="1"/>
  <c r="BN98" i="1"/>
  <c r="BN197" i="1"/>
  <c r="BN206" i="1"/>
  <c r="BN215" i="1"/>
  <c r="BN224" i="1"/>
  <c r="BN259" i="1"/>
  <c r="Y156" i="1"/>
  <c r="BP197" i="1"/>
  <c r="BN292" i="1"/>
  <c r="BN310" i="1"/>
  <c r="BN58" i="1"/>
  <c r="Y128" i="1"/>
  <c r="BN200" i="1"/>
  <c r="Y74" i="1"/>
  <c r="BP89" i="1"/>
  <c r="Y108" i="1"/>
  <c r="BN78" i="1"/>
  <c r="Y80" i="1"/>
  <c r="BP166" i="1"/>
  <c r="BN22" i="1"/>
  <c r="BN71" i="1"/>
  <c r="BN178" i="1"/>
  <c r="BN287" i="1"/>
  <c r="BN307" i="1"/>
  <c r="BN317" i="1"/>
  <c r="BP58" i="1"/>
  <c r="Y75" i="1"/>
  <c r="Y167" i="1"/>
  <c r="C338" i="1" l="1"/>
  <c r="B338" i="1"/>
  <c r="A338" i="1"/>
  <c r="Y325" i="1"/>
  <c r="Y326" i="1"/>
  <c r="Y328" i="1" s="1"/>
</calcChain>
</file>

<file path=xl/sharedStrings.xml><?xml version="1.0" encoding="utf-8"?>
<sst xmlns="http://schemas.openxmlformats.org/spreadsheetml/2006/main" count="1591" uniqueCount="518">
  <si>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</si>
  <si>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</si>
  <si>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</si>
  <si>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</si>
  <si>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</si>
  <si>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</si>
  <si>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</si>
  <si>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</si>
  <si>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</si>
  <si>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</si>
  <si>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</si>
  <si>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</si>
  <si>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</si>
  <si>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</si>
  <si>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</si>
  <si>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</si>
  <si>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</si>
  <si>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</si>
  <si>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</si>
  <si>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</si>
  <si>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</si>
  <si>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</si>
  <si>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</si>
  <si>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</si>
  <si>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</si>
  <si>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</si>
  <si>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</si>
  <si>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</si>
  <si>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</si>
  <si>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</si>
  <si>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</si>
  <si>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</si>
  <si>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</si>
  <si>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</si>
  <si>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</si>
  <si>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</si>
  <si>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</si>
  <si>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</si>
  <si>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</si>
  <si>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</si>
  <si>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</si>
  <si>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</si>
  <si>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</si>
  <si>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</si>
  <si>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</si>
  <si>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</si>
  <si>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</si>
  <si>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</si>
  <si>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</si>
  <si>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</si>
  <si>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</si>
  <si>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</si>
  <si>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</si>
  <si>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</si>
  <si>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</si>
  <si>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</si>
  <si>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</si>
  <si>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</si>
  <si>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</si>
  <si>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</si>
  <si>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</si>
  <si>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</si>
  <si>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</si>
  <si>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</si>
  <si>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</si>
  <si>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</si>
  <si>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</si>
  <si>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</si>
  <si>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</si>
  <si>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</si>
  <si>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</si>
  <si>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</si>
  <si>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</si>
  <si>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</si>
  <si>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</si>
  <si>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</si>
  <si>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</si>
  <si>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</si>
  <si>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</si>
  <si>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</si>
  <si>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</si>
  <si>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</si>
  <si>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</si>
  <si>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</si>
  <si>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</si>
  <si>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</si>
  <si>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</si>
  <si>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</si>
  <si>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</si>
  <si>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</si>
  <si>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</si>
  <si>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</si>
  <si>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</si>
  <si>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</si>
  <si>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</si>
  <si>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</si>
  <si>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</si>
  <si>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</si>
  <si>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</si>
  <si>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</si>
  <si>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</si>
  <si>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</si>
  <si>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</si>
  <si>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</si>
  <si>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</si>
  <si>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</si>
  <si>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</si>
  <si>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</si>
  <si>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</si>
  <si>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</si>
  <si>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</si>
  <si>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</si>
  <si>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</si>
  <si>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</si>
  <si>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</si>
  <si>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</si>
  <si>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</si>
  <si>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</si>
  <si>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</si>
  <si>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</si>
  <si>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</si>
  <si>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</si>
  <si>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</si>
  <si>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</si>
  <si>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</si>
  <si>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</si>
  <si>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</si>
  <si>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</si>
  <si>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</si>
  <si>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</si>
  <si>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</si>
  <si>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</si>
  <si>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</si>
  <si>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</si>
  <si>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</si>
  <si>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</si>
  <si>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</si>
  <si>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</si>
  <si>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</si>
  <si>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</si>
  <si>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</si>
  <si>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</si>
  <si>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</si>
  <si>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</si>
  <si>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</si>
  <si>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</si>
  <si>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</si>
  <si>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</si>
  <si>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</si>
  <si>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</si>
  <si>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</si>
  <si>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</si>
  <si>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</si>
  <si>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</si>
  <si>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</si>
  <si>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</si>
  <si>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</si>
  <si>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</si>
  <si>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</si>
  <si>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</si>
  <si>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</si>
  <si>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</si>
  <si>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</si>
  <si>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</si>
  <si>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</si>
  <si>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</si>
  <si>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</si>
  <si>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</si>
  <si>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</si>
  <si>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</si>
  <si>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</si>
  <si>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</si>
  <si>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</si>
  <si>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</si>
  <si>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</si>
  <si>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</si>
  <si>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</si>
  <si>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</si>
  <si>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</si>
  <si>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</si>
  <si>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</si>
  <si>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</si>
  <si>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</si>
  <si>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</si>
  <si>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</si>
  <si>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</si>
  <si>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</si>
  <si>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</si>
  <si>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</si>
  <si>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</si>
  <si>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</si>
  <si>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</si>
  <si>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</si>
  <si>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</si>
  <si>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</si>
  <si>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</si>
  <si>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</si>
  <si>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</si>
  <si>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</si>
  <si>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</si>
  <si>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</si>
  <si>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</si>
  <si>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</si>
  <si>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</si>
  <si>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</si>
  <si>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</si>
  <si>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</si>
  <si>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</si>
  <si>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</si>
  <si>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</si>
  <si>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</si>
  <si>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</si>
  <si>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</si>
  <si>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</si>
  <si>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</si>
  <si>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</si>
  <si>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</si>
  <si>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</si>
  <si>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</si>
  <si>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</si>
  <si>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</si>
  <si>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</si>
  <si>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</si>
  <si>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</si>
  <si>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</si>
  <si>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</si>
  <si>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</si>
  <si>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</si>
  <si>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</si>
  <si>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</si>
  <si>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</si>
  <si>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</si>
  <si>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</si>
  <si>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</si>
  <si>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</si>
  <si>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</si>
  <si>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</si>
  <si>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</si>
  <si>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</si>
  <si>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</si>
  <si>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</si>
  <si>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</si>
  <si>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</si>
  <si>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</si>
  <si>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</si>
  <si>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</si>
  <si>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</si>
  <si>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</si>
  <si>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</si>
  <si>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</si>
  <si>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</si>
  <si>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</si>
  <si>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</si>
  <si>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</si>
  <si>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</si>
  <si>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</si>
  <si>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</si>
  <si>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</si>
  <si>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</si>
  <si>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</si>
  <si>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</si>
  <si>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</si>
  <si>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</si>
  <si>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</si>
  <si>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</si>
  <si>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</si>
  <si>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</si>
  <si>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</si>
  <si>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</si>
  <si>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</si>
  <si>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</si>
  <si>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</si>
  <si>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</si>
  <si>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</si>
  <si>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</si>
  <si>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</si>
  <si>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</si>
  <si>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</si>
  <si>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</si>
  <si>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</si>
  <si>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</si>
  <si>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</si>
  <si>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</si>
  <si>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</si>
  <si>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</si>
  <si>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</si>
  <si>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</si>
  <si>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</si>
  <si>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</si>
  <si>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</si>
  <si>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</si>
  <si>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</si>
  <si>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</si>
  <si>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</si>
  <si>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</si>
  <si>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</si>
  <si>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</si>
  <si>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</si>
  <si>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</si>
  <si>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</si>
  <si>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</si>
  <si>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</si>
  <si>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</si>
  <si>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</si>
  <si>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</si>
  <si>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</si>
  <si>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</si>
  <si>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</si>
  <si>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</si>
  <si>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</si>
  <si>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</si>
  <si>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</si>
  <si>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</si>
  <si>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</si>
  <si>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</si>
  <si>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</si>
  <si>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</si>
  <si>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</si>
  <si>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</si>
  <si>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</si>
  <si>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</si>
  <si>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</si>
  <si>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</si>
  <si>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</si>
  <si>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</si>
  <si>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</si>
  <si>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</si>
  <si>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</si>
  <si>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</si>
  <si>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</si>
  <si>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</si>
  <si>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</si>
  <si>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</si>
  <si>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</si>
  <si>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</si>
  <si>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</si>
  <si>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</si>
  <si>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</si>
  <si>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</si>
  <si>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</si>
  <si>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</si>
  <si>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</si>
  <si>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</si>
  <si>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</si>
  <si>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</si>
  <si>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</si>
  <si>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</si>
  <si>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</si>
  <si>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</si>
  <si>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</si>
  <si>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</si>
  <si>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</si>
  <si>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</si>
  <si>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</si>
  <si>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</si>
  <si>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</si>
  <si>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</si>
  <si>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</si>
  <si>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</si>
  <si>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</si>
  <si>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</si>
  <si>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</si>
  <si>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</si>
  <si>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</si>
  <si>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</si>
  <si>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</si>
  <si>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</si>
  <si>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</si>
  <si>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</si>
  <si>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</si>
  <si>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</si>
  <si>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</si>
  <si>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</si>
  <si>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</si>
  <si>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</si>
  <si>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</si>
  <si>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</si>
  <si>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</si>
  <si>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</si>
  <si>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</si>
  <si>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</si>
  <si>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</si>
  <si>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</si>
  <si>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</si>
  <si>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</si>
  <si>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</si>
  <si>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</si>
  <si>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</si>
  <si>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</si>
  <si>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</si>
  <si>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</si>
  <si>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</si>
  <si>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</si>
  <si>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</si>
  <si>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</si>
  <si>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</si>
  <si>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</si>
  <si>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</si>
  <si>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</si>
  <si>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</si>
  <si>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</si>
  <si>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</si>
  <si>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</si>
  <si>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</si>
  <si>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</si>
  <si>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</si>
  <si>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</si>
  <si>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</si>
  <si>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</si>
  <si>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</si>
  <si>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</si>
  <si>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</si>
  <si>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</si>
  <si>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</si>
  <si>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</si>
  <si>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</si>
  <si>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</si>
  <si>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</si>
  <si>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</si>
  <si>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</si>
  <si>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</si>
  <si>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</si>
  <si>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</si>
  <si>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</si>
  <si>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</si>
  <si>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</si>
  <si>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</si>
  <si>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</si>
  <si>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</si>
  <si>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</si>
  <si>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</si>
  <si>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</si>
  <si>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</si>
  <si>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</si>
  <si>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</si>
  <si>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</si>
  <si>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</si>
  <si>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</si>
  <si>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</si>
  <si>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</si>
  <si>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</si>
  <si>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</si>
  <si>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</si>
  <si>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</si>
  <si>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</si>
  <si>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</si>
  <si>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</si>
  <si>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</si>
  <si>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</si>
  <si>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</si>
  <si>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</si>
  <si>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</si>
  <si>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</si>
  <si>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</si>
  <si>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</si>
  <si>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</si>
  <si>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</si>
  <si>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</si>
  <si>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</si>
  <si>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</si>
  <si>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</si>
  <si>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</si>
  <si>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</si>
  <si>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</si>
  <si>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</si>
  <si>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</si>
  <si>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</si>
  <si>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</si>
  <si>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</si>
  <si>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</si>
  <si>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</si>
  <si>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</si>
  <si>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</si>
  <si>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</si>
  <si>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</si>
  <si>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</si>
  <si>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</si>
  <si>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</si>
  <si>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</si>
  <si>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</si>
  <si>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</si>
  <si>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</si>
  <si>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</si>
  <si>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</si>
  <si>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</si>
  <si>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</si>
  <si>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</si>
  <si>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</si>
  <si>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</si>
  <si>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</si>
  <si>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</si>
  <si>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</si>
  <si>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Луганская Народная Респ, Комиссара Санюка (Каменнобродский р-н) ул, д. 50,</t>
  </si>
  <si>
    <t>596383_5</t>
  </si>
  <si>
    <t>1</t>
  </si>
  <si>
    <t>НВ, ООО 9001015535, Донецкая Народная Респ, Охотская ул, д. 79А,</t>
  </si>
  <si>
    <t>596383_6</t>
  </si>
  <si>
    <t>2</t>
  </si>
  <si>
    <t>596383_7</t>
  </si>
  <si>
    <t>3</t>
  </si>
  <si>
    <t>НВ, ООО 9001015535, Донецкая Народная Респ, Чаадаева ул, д. 1,</t>
  </si>
  <si>
    <t>596383_8</t>
  </si>
  <si>
    <t>4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</si>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</sst>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2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4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7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7"/>
      <c r="F1" s="357"/>
      <c r="G1" s="14" t="s">
        <v>1</v>
      </c>
      <c r="H1" s="391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72"/>
      <c r="P5" s="26" t="s">
        <v>10</v>
      </c>
      <c r="Q5" s="534">
        <v>45796</v>
      </c>
      <c r="R5" s="419"/>
      <c r="T5" s="443" t="s">
        <v>11</v>
      </c>
      <c r="U5" s="444"/>
      <c r="V5" s="445" t="s">
        <v>12</v>
      </c>
      <c r="W5" s="419"/>
      <c r="AB5" s="57"/>
      <c r="AC5" s="57"/>
      <c r="AD5" s="57"/>
      <c r="AE5" s="57"/>
    </row>
    <row r="6" spans="1:32" s="17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19"/>
      <c r="N6" s="73"/>
      <c r="P6" s="26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8" t="str">
        <f>IFERROR(VLOOKUP(DeliveryAddress,Table,3,0),1)</f>
        <v>3</v>
      </c>
      <c r="E7" s="379"/>
      <c r="F7" s="379"/>
      <c r="G7" s="379"/>
      <c r="H7" s="379"/>
      <c r="I7" s="379"/>
      <c r="J7" s="379"/>
      <c r="K7" s="379"/>
      <c r="L7" s="379"/>
      <c r="M7" s="380"/>
      <c r="N7" s="74"/>
      <c r="P7" s="26"/>
      <c r="Q7" s="46"/>
      <c r="R7" s="46"/>
      <c r="T7" s="348"/>
      <c r="U7" s="444"/>
      <c r="V7" s="476"/>
      <c r="W7" s="477"/>
      <c r="AB7" s="57"/>
      <c r="AC7" s="57"/>
      <c r="AD7" s="57"/>
      <c r="AE7" s="57"/>
    </row>
    <row r="8" spans="1:32" s="17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19</v>
      </c>
      <c r="Q8" s="423">
        <v>0.41666666666666669</v>
      </c>
      <c r="R8" s="380"/>
      <c r="T8" s="348"/>
      <c r="U8" s="444"/>
      <c r="V8" s="476"/>
      <c r="W8" s="477"/>
      <c r="AB8" s="57"/>
      <c r="AC8" s="57"/>
      <c r="AD8" s="57"/>
      <c r="AE8" s="57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70"/>
      <c r="P9" s="29" t="s">
        <v>20</v>
      </c>
      <c r="Q9" s="414"/>
      <c r="R9" s="415"/>
      <c r="T9" s="348"/>
      <c r="U9" s="444"/>
      <c r="V9" s="478"/>
      <c r="W9" s="4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0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8"/>
      <c r="R10" s="449"/>
      <c r="U10" s="26" t="s">
        <v>22</v>
      </c>
      <c r="V10" s="368" t="s">
        <v>23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8"/>
      <c r="R11" s="419"/>
      <c r="U11" s="26" t="s">
        <v>26</v>
      </c>
      <c r="V11" s="497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29</v>
      </c>
      <c r="Q12" s="423"/>
      <c r="R12" s="380"/>
      <c r="S12" s="27"/>
      <c r="U12" s="26"/>
      <c r="V12" s="357"/>
      <c r="W12" s="348"/>
      <c r="AB12" s="57"/>
      <c r="AC12" s="57"/>
      <c r="AD12" s="57"/>
      <c r="AE12" s="57"/>
    </row>
    <row r="13" spans="1:32" s="17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31</v>
      </c>
      <c r="Q13" s="497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4" t="s">
        <v>34</v>
      </c>
      <c r="Q15" s="357"/>
      <c r="R15" s="357"/>
      <c r="S15" s="357"/>
      <c r="T15" s="35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5" t="s">
        <v>50</v>
      </c>
      <c r="V17" s="375"/>
      <c r="W17" s="365" t="s">
        <v>51</v>
      </c>
      <c r="X17" s="365" t="s">
        <v>52</v>
      </c>
      <c r="Y17" s="546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66"/>
      <c r="X18" s="366"/>
      <c r="Y18" s="547"/>
      <c r="Z18" s="485"/>
      <c r="AA18" s="472"/>
      <c r="AB18" s="472"/>
      <c r="AC18" s="472"/>
      <c r="AD18" s="524"/>
      <c r="AE18" s="525"/>
      <c r="AF18" s="526"/>
      <c r="AG18" s="80"/>
      <c r="BD18" s="79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2"/>
      <c r="AB19" s="52"/>
      <c r="AC19" s="52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3">
        <v>4607111035752</v>
      </c>
      <c r="E22" s="344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60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1"/>
      <c r="P23" s="351" t="s">
        <v>72</v>
      </c>
      <c r="Q23" s="352"/>
      <c r="R23" s="352"/>
      <c r="S23" s="352"/>
      <c r="T23" s="352"/>
      <c r="U23" s="352"/>
      <c r="V23" s="353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1"/>
      <c r="P24" s="351" t="s">
        <v>72</v>
      </c>
      <c r="Q24" s="352"/>
      <c r="R24" s="352"/>
      <c r="S24" s="352"/>
      <c r="T24" s="352"/>
      <c r="U24" s="352"/>
      <c r="V24" s="353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2"/>
      <c r="AB25" s="52"/>
      <c r="AC25" s="52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3">
        <v>4607111036520</v>
      </c>
      <c r="E28" s="344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9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3">
        <v>4607111036537</v>
      </c>
      <c r="E29" s="344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42</v>
      </c>
      <c r="Y29" s="53">
        <f>IFERROR(IF(X29="","",X29),"")</f>
        <v>42</v>
      </c>
      <c r="Z29" s="39">
        <f>IFERROR(IF(X29="","",X29*0.00941),"")</f>
        <v>0.39522000000000002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80.715599999999995</v>
      </c>
      <c r="BN29" s="78">
        <f>IFERROR(Y29*I29,"0")</f>
        <v>80.715599999999995</v>
      </c>
      <c r="BO29" s="78">
        <f>IFERROR(X29/J29,"0")</f>
        <v>0.3</v>
      </c>
      <c r="BP29" s="78">
        <f>IFERROR(Y29/J29,"0")</f>
        <v>0.3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3">
        <v>4607111036605</v>
      </c>
      <c r="E30" s="344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60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1"/>
      <c r="P31" s="351" t="s">
        <v>72</v>
      </c>
      <c r="Q31" s="352"/>
      <c r="R31" s="352"/>
      <c r="S31" s="352"/>
      <c r="T31" s="352"/>
      <c r="U31" s="352"/>
      <c r="V31" s="353"/>
      <c r="W31" s="40" t="s">
        <v>69</v>
      </c>
      <c r="X31" s="41">
        <f>IFERROR(SUM(X28:X30),"0")</f>
        <v>42</v>
      </c>
      <c r="Y31" s="41">
        <f>IFERROR(SUM(Y28:Y30),"0")</f>
        <v>42</v>
      </c>
      <c r="Z31" s="41">
        <f>IFERROR(IF(Z28="",0,Z28),"0")+IFERROR(IF(Z29="",0,Z29),"0")+IFERROR(IF(Z30="",0,Z30),"0")</f>
        <v>0.39522000000000002</v>
      </c>
      <c r="AA31" s="64"/>
      <c r="AB31" s="64"/>
      <c r="AC31" s="64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1"/>
      <c r="P32" s="351" t="s">
        <v>72</v>
      </c>
      <c r="Q32" s="352"/>
      <c r="R32" s="352"/>
      <c r="S32" s="352"/>
      <c r="T32" s="352"/>
      <c r="U32" s="352"/>
      <c r="V32" s="353"/>
      <c r="W32" s="40" t="s">
        <v>73</v>
      </c>
      <c r="X32" s="41">
        <f>IFERROR(SUMPRODUCT(X28:X30*H28:H30),"0")</f>
        <v>63</v>
      </c>
      <c r="Y32" s="41">
        <f>IFERROR(SUMPRODUCT(Y28:Y30*H28:H30),"0")</f>
        <v>63</v>
      </c>
      <c r="Z32" s="40"/>
      <c r="AA32" s="64"/>
      <c r="AB32" s="64"/>
      <c r="AC32" s="64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2"/>
      <c r="AB33" s="62"/>
      <c r="AC33" s="62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3">
        <v>4620207490075</v>
      </c>
      <c r="E35" s="344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3">
        <v>4620207490174</v>
      </c>
      <c r="E36" s="344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3">
        <v>4620207490044</v>
      </c>
      <c r="E37" s="344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12</v>
      </c>
      <c r="Y37" s="53">
        <f>IFERROR(IF(X37="","",X37),"")</f>
        <v>12</v>
      </c>
      <c r="Z37" s="39">
        <f>IFERROR(IF(X37="","",X37*0.0155),"")</f>
        <v>0.186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70.44</v>
      </c>
      <c r="BN37" s="78">
        <f>IFERROR(Y37*I37,"0")</f>
        <v>70.44</v>
      </c>
      <c r="BO37" s="78">
        <f>IFERROR(X37/J37,"0")</f>
        <v>0.14285714285714285</v>
      </c>
      <c r="BP37" s="78">
        <f>IFERROR(Y37/J37,"0")</f>
        <v>0.14285714285714285</v>
      </c>
    </row>
    <row r="38" spans="1:68" x14ac:dyDescent="0.2">
      <c r="A38" s="360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1"/>
      <c r="P38" s="351" t="s">
        <v>72</v>
      </c>
      <c r="Q38" s="352"/>
      <c r="R38" s="352"/>
      <c r="S38" s="352"/>
      <c r="T38" s="352"/>
      <c r="U38" s="352"/>
      <c r="V38" s="353"/>
      <c r="W38" s="40" t="s">
        <v>69</v>
      </c>
      <c r="X38" s="41">
        <f>IFERROR(SUM(X35:X37),"0")</f>
        <v>12</v>
      </c>
      <c r="Y38" s="41">
        <f>IFERROR(SUM(Y35:Y37),"0")</f>
        <v>12</v>
      </c>
      <c r="Z38" s="41">
        <f>IFERROR(IF(Z35="",0,Z35),"0")+IFERROR(IF(Z36="",0,Z36),"0")+IFERROR(IF(Z37="",0,Z37),"0")</f>
        <v>0.186</v>
      </c>
      <c r="AA38" s="64"/>
      <c r="AB38" s="64"/>
      <c r="AC38" s="64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1"/>
      <c r="P39" s="351" t="s">
        <v>72</v>
      </c>
      <c r="Q39" s="352"/>
      <c r="R39" s="352"/>
      <c r="S39" s="352"/>
      <c r="T39" s="352"/>
      <c r="U39" s="352"/>
      <c r="V39" s="353"/>
      <c r="W39" s="40" t="s">
        <v>73</v>
      </c>
      <c r="X39" s="41">
        <f>IFERROR(SUMPRODUCT(X35:X37*H35:H37),"0")</f>
        <v>67.199999999999989</v>
      </c>
      <c r="Y39" s="41">
        <f>IFERROR(SUMPRODUCT(Y35:Y37*H35:H37),"0")</f>
        <v>67.199999999999989</v>
      </c>
      <c r="Z39" s="40"/>
      <c r="AA39" s="64"/>
      <c r="AB39" s="64"/>
      <c r="AC39" s="64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2"/>
      <c r="AB40" s="62"/>
      <c r="AC40" s="62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3">
        <v>4607111038999</v>
      </c>
      <c r="E42" s="344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12</v>
      </c>
      <c r="Y42" s="53">
        <f t="shared" ref="Y42:Y49" si="0">IFERROR(IF(X42="","",X42),"")</f>
        <v>12</v>
      </c>
      <c r="Z42" s="39">
        <f t="shared" ref="Z42:Z49" si="1">IFERROR(IF(X42="","",X42*0.0155),"")</f>
        <v>0.186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80.635199999999998</v>
      </c>
      <c r="BN42" s="78">
        <f t="shared" ref="BN42:BN49" si="3">IFERROR(Y42*I42,"0")</f>
        <v>80.635199999999998</v>
      </c>
      <c r="BO42" s="78">
        <f t="shared" ref="BO42:BO49" si="4">IFERROR(X42/J42,"0")</f>
        <v>0.14285714285714285</v>
      </c>
      <c r="BP42" s="78">
        <f t="shared" ref="BP42:BP49" si="5">IFERROR(Y42/J42,"0")</f>
        <v>0.14285714285714285</v>
      </c>
    </row>
    <row r="43" spans="1:68" ht="27" customHeight="1" x14ac:dyDescent="0.25">
      <c r="A43" s="60" t="s">
        <v>100</v>
      </c>
      <c r="B43" s="60" t="s">
        <v>101</v>
      </c>
      <c r="C43" s="34">
        <v>4301070972</v>
      </c>
      <c r="D43" s="343">
        <v>4607111037183</v>
      </c>
      <c r="E43" s="344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4301071044</v>
      </c>
      <c r="D44" s="343">
        <v>4607111039385</v>
      </c>
      <c r="E44" s="344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3">
        <v>4607111039392</v>
      </c>
      <c r="E45" s="344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3">
        <v>4607111038982</v>
      </c>
      <c r="E46" s="344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12</v>
      </c>
      <c r="Y46" s="53">
        <f t="shared" si="0"/>
        <v>12</v>
      </c>
      <c r="Z46" s="39">
        <f t="shared" si="1"/>
        <v>0.186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87.431999999999988</v>
      </c>
      <c r="BN46" s="78">
        <f t="shared" si="3"/>
        <v>87.431999999999988</v>
      </c>
      <c r="BO46" s="78">
        <f t="shared" si="4"/>
        <v>0.14285714285714285</v>
      </c>
      <c r="BP46" s="78">
        <f t="shared" si="5"/>
        <v>0.14285714285714285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3">
        <v>4607111039354</v>
      </c>
      <c r="E47" s="344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4301070968</v>
      </c>
      <c r="D48" s="343">
        <v>4607111036889</v>
      </c>
      <c r="E48" s="344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4301071047</v>
      </c>
      <c r="D49" s="343">
        <v>4607111039330</v>
      </c>
      <c r="E49" s="344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50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60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1"/>
      <c r="P50" s="351" t="s">
        <v>72</v>
      </c>
      <c r="Q50" s="352"/>
      <c r="R50" s="352"/>
      <c r="S50" s="352"/>
      <c r="T50" s="352"/>
      <c r="U50" s="352"/>
      <c r="V50" s="353"/>
      <c r="W50" s="40" t="s">
        <v>69</v>
      </c>
      <c r="X50" s="41">
        <f>IFERROR(SUM(X42:X49),"0")</f>
        <v>24</v>
      </c>
      <c r="Y50" s="41">
        <f>IFERROR(SUM(Y42:Y49),"0")</f>
        <v>24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0.372</v>
      </c>
      <c r="AA50" s="64"/>
      <c r="AB50" s="64"/>
      <c r="AC50" s="64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1"/>
      <c r="P51" s="351" t="s">
        <v>72</v>
      </c>
      <c r="Q51" s="352"/>
      <c r="R51" s="352"/>
      <c r="S51" s="352"/>
      <c r="T51" s="352"/>
      <c r="U51" s="352"/>
      <c r="V51" s="353"/>
      <c r="W51" s="40" t="s">
        <v>73</v>
      </c>
      <c r="X51" s="41">
        <f>IFERROR(SUMPRODUCT(X42:X49*H42:H49),"0")</f>
        <v>160.80000000000001</v>
      </c>
      <c r="Y51" s="41">
        <f>IFERROR(SUMPRODUCT(Y42:Y49*H42:H49),"0")</f>
        <v>160.80000000000001</v>
      </c>
      <c r="Z51" s="40"/>
      <c r="AA51" s="64"/>
      <c r="AB51" s="64"/>
      <c r="AC51" s="64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2"/>
      <c r="AB52" s="62"/>
      <c r="AC52" s="62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3">
        <v>4620207490822</v>
      </c>
      <c r="E54" s="344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60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1"/>
      <c r="P55" s="351" t="s">
        <v>72</v>
      </c>
      <c r="Q55" s="352"/>
      <c r="R55" s="352"/>
      <c r="S55" s="352"/>
      <c r="T55" s="352"/>
      <c r="U55" s="352"/>
      <c r="V55" s="353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1"/>
      <c r="P56" s="351" t="s">
        <v>72</v>
      </c>
      <c r="Q56" s="352"/>
      <c r="R56" s="352"/>
      <c r="S56" s="352"/>
      <c r="T56" s="352"/>
      <c r="U56" s="352"/>
      <c r="V56" s="353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3">
        <v>4607111039743</v>
      </c>
      <c r="E58" s="344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60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1"/>
      <c r="P59" s="351" t="s">
        <v>72</v>
      </c>
      <c r="Q59" s="352"/>
      <c r="R59" s="352"/>
      <c r="S59" s="352"/>
      <c r="T59" s="352"/>
      <c r="U59" s="352"/>
      <c r="V59" s="353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1"/>
      <c r="P60" s="351" t="s">
        <v>72</v>
      </c>
      <c r="Q60" s="352"/>
      <c r="R60" s="352"/>
      <c r="S60" s="352"/>
      <c r="T60" s="352"/>
      <c r="U60" s="352"/>
      <c r="V60" s="353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3">
        <v>4607111039712</v>
      </c>
      <c r="E62" s="344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60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1"/>
      <c r="P63" s="351" t="s">
        <v>72</v>
      </c>
      <c r="Q63" s="352"/>
      <c r="R63" s="352"/>
      <c r="S63" s="352"/>
      <c r="T63" s="352"/>
      <c r="U63" s="352"/>
      <c r="V63" s="353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1"/>
      <c r="P64" s="351" t="s">
        <v>72</v>
      </c>
      <c r="Q64" s="352"/>
      <c r="R64" s="352"/>
      <c r="S64" s="352"/>
      <c r="T64" s="352"/>
      <c r="U64" s="352"/>
      <c r="V64" s="353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3">
        <v>4607111037008</v>
      </c>
      <c r="E66" s="344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3">
        <v>4607111037398</v>
      </c>
      <c r="E67" s="344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60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1"/>
      <c r="P68" s="351" t="s">
        <v>72</v>
      </c>
      <c r="Q68" s="352"/>
      <c r="R68" s="352"/>
      <c r="S68" s="352"/>
      <c r="T68" s="352"/>
      <c r="U68" s="352"/>
      <c r="V68" s="353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1"/>
      <c r="P69" s="351" t="s">
        <v>72</v>
      </c>
      <c r="Q69" s="352"/>
      <c r="R69" s="352"/>
      <c r="S69" s="352"/>
      <c r="T69" s="352"/>
      <c r="U69" s="352"/>
      <c r="V69" s="353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3">
        <v>4607111039705</v>
      </c>
      <c r="E71" s="344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3">
        <v>4607111039729</v>
      </c>
      <c r="E72" s="344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3">
        <v>4620207490228</v>
      </c>
      <c r="E73" s="344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60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1"/>
      <c r="P74" s="351" t="s">
        <v>72</v>
      </c>
      <c r="Q74" s="352"/>
      <c r="R74" s="352"/>
      <c r="S74" s="352"/>
      <c r="T74" s="352"/>
      <c r="U74" s="352"/>
      <c r="V74" s="353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1"/>
      <c r="P75" s="351" t="s">
        <v>72</v>
      </c>
      <c r="Q75" s="352"/>
      <c r="R75" s="352"/>
      <c r="S75" s="352"/>
      <c r="T75" s="352"/>
      <c r="U75" s="352"/>
      <c r="V75" s="353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2"/>
      <c r="AB76" s="62"/>
      <c r="AC76" s="62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3">
        <v>4607111037411</v>
      </c>
      <c r="E78" s="344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3">
        <v>4607111036728</v>
      </c>
      <c r="E79" s="344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132</v>
      </c>
      <c r="Y79" s="53">
        <f>IFERROR(IF(X79="","",X79),"")</f>
        <v>132</v>
      </c>
      <c r="Z79" s="39">
        <f>IFERROR(IF(X79="","",X79*0.00866),"")</f>
        <v>1.1431199999999999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688.14239999999995</v>
      </c>
      <c r="BN79" s="78">
        <f>IFERROR(Y79*I79,"0")</f>
        <v>688.14239999999995</v>
      </c>
      <c r="BO79" s="78">
        <f>IFERROR(X79/J79,"0")</f>
        <v>0.91666666666666663</v>
      </c>
      <c r="BP79" s="78">
        <f>IFERROR(Y79/J79,"0")</f>
        <v>0.91666666666666663</v>
      </c>
    </row>
    <row r="80" spans="1:68" x14ac:dyDescent="0.2">
      <c r="A80" s="360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1"/>
      <c r="P80" s="351" t="s">
        <v>72</v>
      </c>
      <c r="Q80" s="352"/>
      <c r="R80" s="352"/>
      <c r="S80" s="352"/>
      <c r="T80" s="352"/>
      <c r="U80" s="352"/>
      <c r="V80" s="353"/>
      <c r="W80" s="40" t="s">
        <v>69</v>
      </c>
      <c r="X80" s="41">
        <f>IFERROR(SUM(X78:X79),"0")</f>
        <v>132</v>
      </c>
      <c r="Y80" s="41">
        <f>IFERROR(SUM(Y78:Y79),"0")</f>
        <v>132</v>
      </c>
      <c r="Z80" s="41">
        <f>IFERROR(IF(Z78="",0,Z78),"0")+IFERROR(IF(Z79="",0,Z79),"0")</f>
        <v>1.1431199999999999</v>
      </c>
      <c r="AA80" s="64"/>
      <c r="AB80" s="64"/>
      <c r="AC80" s="64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1"/>
      <c r="P81" s="351" t="s">
        <v>72</v>
      </c>
      <c r="Q81" s="352"/>
      <c r="R81" s="352"/>
      <c r="S81" s="352"/>
      <c r="T81" s="352"/>
      <c r="U81" s="352"/>
      <c r="V81" s="353"/>
      <c r="W81" s="40" t="s">
        <v>73</v>
      </c>
      <c r="X81" s="41">
        <f>IFERROR(SUMPRODUCT(X78:X79*H78:H79),"0")</f>
        <v>660</v>
      </c>
      <c r="Y81" s="41">
        <f>IFERROR(SUMPRODUCT(Y78:Y79*H78:H79),"0")</f>
        <v>660</v>
      </c>
      <c r="Z81" s="40"/>
      <c r="AA81" s="64"/>
      <c r="AB81" s="64"/>
      <c r="AC81" s="64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2"/>
      <c r="AB82" s="62"/>
      <c r="AC82" s="62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3">
        <v>4607111033659</v>
      </c>
      <c r="E84" s="344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60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1"/>
      <c r="P85" s="351" t="s">
        <v>72</v>
      </c>
      <c r="Q85" s="352"/>
      <c r="R85" s="352"/>
      <c r="S85" s="352"/>
      <c r="T85" s="352"/>
      <c r="U85" s="352"/>
      <c r="V85" s="353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1"/>
      <c r="P86" s="351" t="s">
        <v>72</v>
      </c>
      <c r="Q86" s="352"/>
      <c r="R86" s="352"/>
      <c r="S86" s="352"/>
      <c r="T86" s="352"/>
      <c r="U86" s="352"/>
      <c r="V86" s="353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3">
        <v>4607111034120</v>
      </c>
      <c r="E89" s="344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3">
        <v>4607111034137</v>
      </c>
      <c r="E90" s="344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60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1"/>
      <c r="P91" s="351" t="s">
        <v>72</v>
      </c>
      <c r="Q91" s="352"/>
      <c r="R91" s="352"/>
      <c r="S91" s="352"/>
      <c r="T91" s="352"/>
      <c r="U91" s="352"/>
      <c r="V91" s="353"/>
      <c r="W91" s="40" t="s">
        <v>69</v>
      </c>
      <c r="X91" s="41">
        <f>IFERROR(SUM(X89:X90),"0")</f>
        <v>0</v>
      </c>
      <c r="Y91" s="41">
        <f>IFERROR(SUM(Y89:Y90),"0")</f>
        <v>0</v>
      </c>
      <c r="Z91" s="41">
        <f>IFERROR(IF(Z89="",0,Z89),"0")+IFERROR(IF(Z90="",0,Z90),"0")</f>
        <v>0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1"/>
      <c r="P92" s="351" t="s">
        <v>72</v>
      </c>
      <c r="Q92" s="352"/>
      <c r="R92" s="352"/>
      <c r="S92" s="352"/>
      <c r="T92" s="352"/>
      <c r="U92" s="352"/>
      <c r="V92" s="353"/>
      <c r="W92" s="40" t="s">
        <v>73</v>
      </c>
      <c r="X92" s="41">
        <f>IFERROR(SUMPRODUCT(X89:X90*H89:H90),"0")</f>
        <v>0</v>
      </c>
      <c r="Y92" s="41">
        <f>IFERROR(SUMPRODUCT(Y89:Y90*H89:H90),"0")</f>
        <v>0</v>
      </c>
      <c r="Z92" s="40"/>
      <c r="AA92" s="64"/>
      <c r="AB92" s="64"/>
      <c r="AC92" s="64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3">
        <v>4620207491027</v>
      </c>
      <c r="E95" s="344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9" t="s">
        <v>162</v>
      </c>
      <c r="Q95" s="337"/>
      <c r="R95" s="337"/>
      <c r="S95" s="337"/>
      <c r="T95" s="338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43">
        <v>4607111033451</v>
      </c>
      <c r="E96" s="344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14</v>
      </c>
      <c r="Y96" s="53">
        <f t="shared" si="6"/>
        <v>14</v>
      </c>
      <c r="Z96" s="39">
        <f t="shared" si="7"/>
        <v>0.25031999999999999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60.250400000000006</v>
      </c>
      <c r="BN96" s="78">
        <f t="shared" si="9"/>
        <v>60.250400000000006</v>
      </c>
      <c r="BO96" s="78">
        <f t="shared" si="10"/>
        <v>0.2</v>
      </c>
      <c r="BP96" s="78">
        <f t="shared" si="11"/>
        <v>0.2</v>
      </c>
    </row>
    <row r="97" spans="1:68" ht="27" customHeight="1" x14ac:dyDescent="0.25">
      <c r="A97" s="60" t="s">
        <v>165</v>
      </c>
      <c r="B97" s="60" t="s">
        <v>166</v>
      </c>
      <c r="C97" s="34">
        <v>4301135575</v>
      </c>
      <c r="D97" s="343">
        <v>4607111035141</v>
      </c>
      <c r="E97" s="344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1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168</v>
      </c>
      <c r="B98" s="60" t="s">
        <v>169</v>
      </c>
      <c r="C98" s="34">
        <v>4301135578</v>
      </c>
      <c r="D98" s="343">
        <v>4607111033444</v>
      </c>
      <c r="E98" s="344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170</v>
      </c>
      <c r="B99" s="60" t="s">
        <v>171</v>
      </c>
      <c r="C99" s="34">
        <v>4301135571</v>
      </c>
      <c r="D99" s="343">
        <v>4607111035028</v>
      </c>
      <c r="E99" s="344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1" t="s">
        <v>172</v>
      </c>
      <c r="Q99" s="337"/>
      <c r="R99" s="337"/>
      <c r="S99" s="337"/>
      <c r="T99" s="338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173</v>
      </c>
      <c r="B100" s="60" t="s">
        <v>174</v>
      </c>
      <c r="C100" s="34">
        <v>4301135285</v>
      </c>
      <c r="D100" s="343">
        <v>4607111036407</v>
      </c>
      <c r="E100" s="344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175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60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1"/>
      <c r="P101" s="351" t="s">
        <v>72</v>
      </c>
      <c r="Q101" s="352"/>
      <c r="R101" s="352"/>
      <c r="S101" s="352"/>
      <c r="T101" s="352"/>
      <c r="U101" s="352"/>
      <c r="V101" s="353"/>
      <c r="W101" s="40" t="s">
        <v>69</v>
      </c>
      <c r="X101" s="41">
        <f>IFERROR(SUM(X95:X100),"0")</f>
        <v>14</v>
      </c>
      <c r="Y101" s="41">
        <f>IFERROR(SUM(Y95:Y100),"0")</f>
        <v>14</v>
      </c>
      <c r="Z101" s="41">
        <f>IFERROR(IF(Z95="",0,Z95),"0")+IFERROR(IF(Z96="",0,Z96),"0")+IFERROR(IF(Z97="",0,Z97),"0")+IFERROR(IF(Z98="",0,Z98),"0")+IFERROR(IF(Z99="",0,Z99),"0")+IFERROR(IF(Z100="",0,Z100),"0")</f>
        <v>0.25031999999999999</v>
      </c>
      <c r="AA101" s="64"/>
      <c r="AB101" s="64"/>
      <c r="AC101" s="64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1"/>
      <c r="P102" s="351" t="s">
        <v>72</v>
      </c>
      <c r="Q102" s="352"/>
      <c r="R102" s="352"/>
      <c r="S102" s="352"/>
      <c r="T102" s="352"/>
      <c r="U102" s="352"/>
      <c r="V102" s="353"/>
      <c r="W102" s="40" t="s">
        <v>73</v>
      </c>
      <c r="X102" s="41">
        <f>IFERROR(SUMPRODUCT(X95:X100*H95:H100),"0")</f>
        <v>50.4</v>
      </c>
      <c r="Y102" s="41">
        <f>IFERROR(SUMPRODUCT(Y95:Y100*H95:H100),"0")</f>
        <v>50.4</v>
      </c>
      <c r="Z102" s="40"/>
      <c r="AA102" s="64"/>
      <c r="AB102" s="64"/>
      <c r="AC102" s="64"/>
    </row>
    <row r="103" spans="1:68" ht="16.5" customHeight="1" x14ac:dyDescent="0.25">
      <c r="A103" s="370" t="s">
        <v>176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62"/>
      <c r="AB103" s="62"/>
      <c r="AC103" s="62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3"/>
      <c r="AB104" s="63"/>
      <c r="AC104" s="63"/>
    </row>
    <row r="105" spans="1:68" ht="27" customHeight="1" x14ac:dyDescent="0.25">
      <c r="A105" s="60" t="s">
        <v>177</v>
      </c>
      <c r="B105" s="60" t="s">
        <v>178</v>
      </c>
      <c r="C105" s="34">
        <v>4301136042</v>
      </c>
      <c r="D105" s="343">
        <v>4607025784012</v>
      </c>
      <c r="E105" s="344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179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180</v>
      </c>
      <c r="B106" s="60" t="s">
        <v>181</v>
      </c>
      <c r="C106" s="34">
        <v>4301136077</v>
      </c>
      <c r="D106" s="343">
        <v>4607025784319</v>
      </c>
      <c r="E106" s="344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182</v>
      </c>
      <c r="B107" s="60" t="s">
        <v>183</v>
      </c>
      <c r="C107" s="34">
        <v>4301136039</v>
      </c>
      <c r="D107" s="343">
        <v>4607111035370</v>
      </c>
      <c r="E107" s="344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184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60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1"/>
      <c r="P108" s="351" t="s">
        <v>72</v>
      </c>
      <c r="Q108" s="352"/>
      <c r="R108" s="352"/>
      <c r="S108" s="352"/>
      <c r="T108" s="352"/>
      <c r="U108" s="352"/>
      <c r="V108" s="353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1"/>
      <c r="P109" s="351" t="s">
        <v>72</v>
      </c>
      <c r="Q109" s="352"/>
      <c r="R109" s="352"/>
      <c r="S109" s="352"/>
      <c r="T109" s="352"/>
      <c r="U109" s="352"/>
      <c r="V109" s="353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370" t="s">
        <v>185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3">
        <v>4620207491157</v>
      </c>
      <c r="E112" s="344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3">
        <v>4607111039262</v>
      </c>
      <c r="E113" s="344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3">
        <v>4607111039248</v>
      </c>
      <c r="E114" s="344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3">
        <v>4607111034144</v>
      </c>
      <c r="E115" s="344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3">
        <v>4607111039293</v>
      </c>
      <c r="E116" s="344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3">
        <v>4607111039279</v>
      </c>
      <c r="E117" s="344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60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1"/>
      <c r="P118" s="351" t="s">
        <v>72</v>
      </c>
      <c r="Q118" s="352"/>
      <c r="R118" s="352"/>
      <c r="S118" s="352"/>
      <c r="T118" s="352"/>
      <c r="U118" s="352"/>
      <c r="V118" s="353"/>
      <c r="W118" s="40" t="s">
        <v>69</v>
      </c>
      <c r="X118" s="41">
        <f>IFERROR(SUM(X112:X117),"0")</f>
        <v>0</v>
      </c>
      <c r="Y118" s="41">
        <f>IFERROR(SUM(Y112:Y117),"0")</f>
        <v>0</v>
      </c>
      <c r="Z118" s="41">
        <f>IFERROR(IF(Z112="",0,Z112),"0")+IFERROR(IF(Z113="",0,Z113),"0")+IFERROR(IF(Z114="",0,Z114),"0")+IFERROR(IF(Z115="",0,Z115),"0")+IFERROR(IF(Z116="",0,Z116),"0")+IFERROR(IF(Z117="",0,Z117),"0")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1"/>
      <c r="P119" s="351" t="s">
        <v>72</v>
      </c>
      <c r="Q119" s="352"/>
      <c r="R119" s="352"/>
      <c r="S119" s="352"/>
      <c r="T119" s="352"/>
      <c r="U119" s="352"/>
      <c r="V119" s="353"/>
      <c r="W119" s="40" t="s">
        <v>73</v>
      </c>
      <c r="X119" s="41">
        <f>IFERROR(SUMPRODUCT(X112:X117*H112:H117),"0")</f>
        <v>0</v>
      </c>
      <c r="Y119" s="41">
        <f>IFERROR(SUMPRODUCT(Y112:Y117*H112:H117),"0")</f>
        <v>0</v>
      </c>
      <c r="Z119" s="40"/>
      <c r="AA119" s="64"/>
      <c r="AB119" s="64"/>
      <c r="AC119" s="64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3">
        <v>4620207490983</v>
      </c>
      <c r="E121" s="344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60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1"/>
      <c r="P122" s="351" t="s">
        <v>72</v>
      </c>
      <c r="Q122" s="352"/>
      <c r="R122" s="352"/>
      <c r="S122" s="352"/>
      <c r="T122" s="352"/>
      <c r="U122" s="352"/>
      <c r="V122" s="353"/>
      <c r="W122" s="40" t="s">
        <v>69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1"/>
      <c r="P123" s="351" t="s">
        <v>72</v>
      </c>
      <c r="Q123" s="352"/>
      <c r="R123" s="352"/>
      <c r="S123" s="352"/>
      <c r="T123" s="352"/>
      <c r="U123" s="352"/>
      <c r="V123" s="353"/>
      <c r="W123" s="40" t="s">
        <v>73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customHeight="1" x14ac:dyDescent="0.25">
      <c r="A124" s="370" t="s">
        <v>202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4301135533</v>
      </c>
      <c r="D126" s="343">
        <v>4607111034014</v>
      </c>
      <c r="E126" s="344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42</v>
      </c>
      <c r="Y126" s="53">
        <f>IFERROR(IF(X126="","",X126),"")</f>
        <v>42</v>
      </c>
      <c r="Z126" s="39">
        <f>IFERROR(IF(X126="","",X126*0.01788),"")</f>
        <v>0.75095999999999996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155.55119999999999</v>
      </c>
      <c r="BN126" s="78">
        <f>IFERROR(Y126*I126,"0")</f>
        <v>155.55119999999999</v>
      </c>
      <c r="BO126" s="78">
        <f>IFERROR(X126/J126,"0")</f>
        <v>0.6</v>
      </c>
      <c r="BP126" s="78">
        <f>IFERROR(Y126/J126,"0")</f>
        <v>0.6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3">
        <v>4607111033994</v>
      </c>
      <c r="E127" s="344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42</v>
      </c>
      <c r="Y127" s="53">
        <f>IFERROR(IF(X127="","",X127),"")</f>
        <v>42</v>
      </c>
      <c r="Z127" s="39">
        <f>IFERROR(IF(X127="","",X127*0.01788),"")</f>
        <v>0.75095999999999996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155.55119999999999</v>
      </c>
      <c r="BN127" s="78">
        <f>IFERROR(Y127*I127,"0")</f>
        <v>155.55119999999999</v>
      </c>
      <c r="BO127" s="78">
        <f>IFERROR(X127/J127,"0")</f>
        <v>0.6</v>
      </c>
      <c r="BP127" s="78">
        <f>IFERROR(Y127/J127,"0")</f>
        <v>0.6</v>
      </c>
    </row>
    <row r="128" spans="1:68" x14ac:dyDescent="0.2">
      <c r="A128" s="360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1"/>
      <c r="P128" s="351" t="s">
        <v>72</v>
      </c>
      <c r="Q128" s="352"/>
      <c r="R128" s="352"/>
      <c r="S128" s="352"/>
      <c r="T128" s="352"/>
      <c r="U128" s="352"/>
      <c r="V128" s="353"/>
      <c r="W128" s="40" t="s">
        <v>69</v>
      </c>
      <c r="X128" s="41">
        <f>IFERROR(SUM(X126:X127),"0")</f>
        <v>84</v>
      </c>
      <c r="Y128" s="41">
        <f>IFERROR(SUM(Y126:Y127),"0")</f>
        <v>84</v>
      </c>
      <c r="Z128" s="41">
        <f>IFERROR(IF(Z126="",0,Z126),"0")+IFERROR(IF(Z127="",0,Z127),"0")</f>
        <v>1.5019199999999999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1"/>
      <c r="P129" s="351" t="s">
        <v>72</v>
      </c>
      <c r="Q129" s="352"/>
      <c r="R129" s="352"/>
      <c r="S129" s="352"/>
      <c r="T129" s="352"/>
      <c r="U129" s="352"/>
      <c r="V129" s="353"/>
      <c r="W129" s="40" t="s">
        <v>73</v>
      </c>
      <c r="X129" s="41">
        <f>IFERROR(SUMPRODUCT(X126:X127*H126:H127),"0")</f>
        <v>252</v>
      </c>
      <c r="Y129" s="41">
        <f>IFERROR(SUMPRODUCT(Y126:Y127*H126:H127),"0")</f>
        <v>252</v>
      </c>
      <c r="Z129" s="40"/>
      <c r="AA129" s="64"/>
      <c r="AB129" s="64"/>
      <c r="AC129" s="64"/>
    </row>
    <row r="130" spans="1:68" ht="16.5" customHeight="1" x14ac:dyDescent="0.25">
      <c r="A130" s="370" t="s">
        <v>208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4301135311</v>
      </c>
      <c r="D132" s="343">
        <v>4607111039095</v>
      </c>
      <c r="E132" s="344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212</v>
      </c>
      <c r="B133" s="60" t="s">
        <v>213</v>
      </c>
      <c r="C133" s="34">
        <v>4301135534</v>
      </c>
      <c r="D133" s="343">
        <v>4607111034199</v>
      </c>
      <c r="E133" s="344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103.70079999999999</v>
      </c>
      <c r="BN133" s="78">
        <f>IFERROR(Y133*I133,"0")</f>
        <v>103.70079999999999</v>
      </c>
      <c r="BO133" s="78">
        <f>IFERROR(X133/J133,"0")</f>
        <v>0.4</v>
      </c>
      <c r="BP133" s="78">
        <f>IFERROR(Y133/J133,"0")</f>
        <v>0.4</v>
      </c>
    </row>
    <row r="134" spans="1:68" x14ac:dyDescent="0.2">
      <c r="A134" s="360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1"/>
      <c r="P134" s="351" t="s">
        <v>72</v>
      </c>
      <c r="Q134" s="352"/>
      <c r="R134" s="352"/>
      <c r="S134" s="352"/>
      <c r="T134" s="352"/>
      <c r="U134" s="352"/>
      <c r="V134" s="353"/>
      <c r="W134" s="40" t="s">
        <v>69</v>
      </c>
      <c r="X134" s="41">
        <f>IFERROR(SUM(X132:X133),"0")</f>
        <v>42</v>
      </c>
      <c r="Y134" s="41">
        <f>IFERROR(SUM(Y132:Y133),"0")</f>
        <v>42</v>
      </c>
      <c r="Z134" s="41">
        <f>IFERROR(IF(Z132="",0,Z132),"0")+IFERROR(IF(Z133="",0,Z133),"0")</f>
        <v>0.75095999999999996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1"/>
      <c r="P135" s="351" t="s">
        <v>72</v>
      </c>
      <c r="Q135" s="352"/>
      <c r="R135" s="352"/>
      <c r="S135" s="352"/>
      <c r="T135" s="352"/>
      <c r="U135" s="352"/>
      <c r="V135" s="353"/>
      <c r="W135" s="40" t="s">
        <v>73</v>
      </c>
      <c r="X135" s="41">
        <f>IFERROR(SUMPRODUCT(X132:X133*H132:H133),"0")</f>
        <v>126</v>
      </c>
      <c r="Y135" s="41">
        <f>IFERROR(SUMPRODUCT(Y132:Y133*H132:H133),"0")</f>
        <v>126</v>
      </c>
      <c r="Z135" s="40"/>
      <c r="AA135" s="64"/>
      <c r="AB135" s="64"/>
      <c r="AC135" s="64"/>
    </row>
    <row r="136" spans="1:68" ht="16.5" customHeight="1" x14ac:dyDescent="0.25">
      <c r="A136" s="370" t="s">
        <v>215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3">
        <v>4607111034380</v>
      </c>
      <c r="E138" s="344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219</v>
      </c>
      <c r="B139" s="60" t="s">
        <v>220</v>
      </c>
      <c r="C139" s="34">
        <v>4301135277</v>
      </c>
      <c r="D139" s="343">
        <v>4607111034397</v>
      </c>
      <c r="E139" s="344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60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1"/>
      <c r="P140" s="351" t="s">
        <v>72</v>
      </c>
      <c r="Q140" s="352"/>
      <c r="R140" s="352"/>
      <c r="S140" s="352"/>
      <c r="T140" s="352"/>
      <c r="U140" s="352"/>
      <c r="V140" s="353"/>
      <c r="W140" s="40" t="s">
        <v>69</v>
      </c>
      <c r="X140" s="41">
        <f>IFERROR(SUM(X138:X139),"0")</f>
        <v>28</v>
      </c>
      <c r="Y140" s="41">
        <f>IFERROR(SUM(Y138:Y139),"0")</f>
        <v>28</v>
      </c>
      <c r="Z140" s="41">
        <f>IFERROR(IF(Z138="",0,Z138),"0")+IFERROR(IF(Z139="",0,Z139),"0")</f>
        <v>0.50063999999999997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1"/>
      <c r="P141" s="351" t="s">
        <v>72</v>
      </c>
      <c r="Q141" s="352"/>
      <c r="R141" s="352"/>
      <c r="S141" s="352"/>
      <c r="T141" s="352"/>
      <c r="U141" s="352"/>
      <c r="V141" s="353"/>
      <c r="W141" s="40" t="s">
        <v>73</v>
      </c>
      <c r="X141" s="41">
        <f>IFERROR(SUMPRODUCT(X138:X139*H138:H139),"0")</f>
        <v>84</v>
      </c>
      <c r="Y141" s="41">
        <f>IFERROR(SUMPRODUCT(Y138:Y139*H138:H139),"0")</f>
        <v>84</v>
      </c>
      <c r="Z141" s="40"/>
      <c r="AA141" s="64"/>
      <c r="AB141" s="64"/>
      <c r="AC141" s="64"/>
    </row>
    <row r="142" spans="1:68" ht="16.5" customHeight="1" x14ac:dyDescent="0.25">
      <c r="A142" s="370" t="s">
        <v>221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222</v>
      </c>
      <c r="B144" s="60" t="s">
        <v>223</v>
      </c>
      <c r="C144" s="34">
        <v>4301135570</v>
      </c>
      <c r="D144" s="343">
        <v>4607111035806</v>
      </c>
      <c r="E144" s="344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60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1"/>
      <c r="P145" s="351" t="s">
        <v>72</v>
      </c>
      <c r="Q145" s="352"/>
      <c r="R145" s="352"/>
      <c r="S145" s="352"/>
      <c r="T145" s="352"/>
      <c r="U145" s="352"/>
      <c r="V145" s="353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1"/>
      <c r="P146" s="351" t="s">
        <v>72</v>
      </c>
      <c r="Q146" s="352"/>
      <c r="R146" s="352"/>
      <c r="S146" s="352"/>
      <c r="T146" s="352"/>
      <c r="U146" s="352"/>
      <c r="V146" s="353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70" t="s">
        <v>225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226</v>
      </c>
      <c r="B149" s="60" t="s">
        <v>227</v>
      </c>
      <c r="C149" s="34">
        <v>4301135596</v>
      </c>
      <c r="D149" s="343">
        <v>4607111039613</v>
      </c>
      <c r="E149" s="344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60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1"/>
      <c r="P150" s="351" t="s">
        <v>72</v>
      </c>
      <c r="Q150" s="352"/>
      <c r="R150" s="352"/>
      <c r="S150" s="352"/>
      <c r="T150" s="352"/>
      <c r="U150" s="352"/>
      <c r="V150" s="353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1"/>
      <c r="P151" s="351" t="s">
        <v>72</v>
      </c>
      <c r="Q151" s="352"/>
      <c r="R151" s="352"/>
      <c r="S151" s="352"/>
      <c r="T151" s="352"/>
      <c r="U151" s="352"/>
      <c r="V151" s="353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70" t="s">
        <v>228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47" t="s">
        <v>229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230</v>
      </c>
      <c r="B154" s="60" t="s">
        <v>231</v>
      </c>
      <c r="C154" s="34">
        <v>4301071054</v>
      </c>
      <c r="D154" s="343">
        <v>4607111035639</v>
      </c>
      <c r="E154" s="344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234</v>
      </c>
      <c r="B155" s="60" t="s">
        <v>235</v>
      </c>
      <c r="C155" s="34">
        <v>4301135540</v>
      </c>
      <c r="D155" s="343">
        <v>4607111035646</v>
      </c>
      <c r="E155" s="344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232</v>
      </c>
      <c r="L155" s="35" t="s">
        <v>67</v>
      </c>
      <c r="M155" s="36" t="s">
        <v>68</v>
      </c>
      <c r="N155" s="36"/>
      <c r="O155" s="35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233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60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1"/>
      <c r="P156" s="351" t="s">
        <v>72</v>
      </c>
      <c r="Q156" s="352"/>
      <c r="R156" s="352"/>
      <c r="S156" s="352"/>
      <c r="T156" s="352"/>
      <c r="U156" s="352"/>
      <c r="V156" s="353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1"/>
      <c r="P157" s="351" t="s">
        <v>72</v>
      </c>
      <c r="Q157" s="352"/>
      <c r="R157" s="352"/>
      <c r="S157" s="352"/>
      <c r="T157" s="352"/>
      <c r="U157" s="352"/>
      <c r="V157" s="353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70" t="s">
        <v>236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2"/>
      <c r="AB158" s="62"/>
      <c r="AC158" s="62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3"/>
      <c r="AB159" s="63"/>
      <c r="AC159" s="63"/>
    </row>
    <row r="160" spans="1:68" ht="27" customHeight="1" x14ac:dyDescent="0.25">
      <c r="A160" s="60" t="s">
        <v>237</v>
      </c>
      <c r="B160" s="60" t="s">
        <v>238</v>
      </c>
      <c r="C160" s="34">
        <v>4301135573</v>
      </c>
      <c r="D160" s="343">
        <v>4607111036568</v>
      </c>
      <c r="E160" s="344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239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60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1"/>
      <c r="P161" s="351" t="s">
        <v>72</v>
      </c>
      <c r="Q161" s="352"/>
      <c r="R161" s="352"/>
      <c r="S161" s="352"/>
      <c r="T161" s="352"/>
      <c r="U161" s="352"/>
      <c r="V161" s="353"/>
      <c r="W161" s="40" t="s">
        <v>69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1"/>
      <c r="P162" s="351" t="s">
        <v>72</v>
      </c>
      <c r="Q162" s="352"/>
      <c r="R162" s="352"/>
      <c r="S162" s="352"/>
      <c r="T162" s="352"/>
      <c r="U162" s="352"/>
      <c r="V162" s="353"/>
      <c r="W162" s="40" t="s">
        <v>73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392" t="s">
        <v>240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52"/>
      <c r="AB163" s="52"/>
      <c r="AC163" s="52"/>
    </row>
    <row r="164" spans="1:68" ht="16.5" customHeight="1" x14ac:dyDescent="0.25">
      <c r="A164" s="370" t="s">
        <v>241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2"/>
      <c r="AB164" s="62"/>
      <c r="AC164" s="62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63"/>
      <c r="AB165" s="63"/>
      <c r="AC165" s="63"/>
    </row>
    <row r="166" spans="1:68" ht="27" customHeight="1" x14ac:dyDescent="0.25">
      <c r="A166" s="60" t="s">
        <v>242</v>
      </c>
      <c r="B166" s="60" t="s">
        <v>243</v>
      </c>
      <c r="C166" s="34">
        <v>4301135317</v>
      </c>
      <c r="D166" s="343">
        <v>4607111039057</v>
      </c>
      <c r="E166" s="344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99" t="s">
        <v>244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211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60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1"/>
      <c r="P167" s="351" t="s">
        <v>72</v>
      </c>
      <c r="Q167" s="352"/>
      <c r="R167" s="352"/>
      <c r="S167" s="352"/>
      <c r="T167" s="352"/>
      <c r="U167" s="352"/>
      <c r="V167" s="353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1"/>
      <c r="P168" s="351" t="s">
        <v>72</v>
      </c>
      <c r="Q168" s="352"/>
      <c r="R168" s="352"/>
      <c r="S168" s="352"/>
      <c r="T168" s="352"/>
      <c r="U168" s="352"/>
      <c r="V168" s="353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0" t="s">
        <v>245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2"/>
      <c r="AB169" s="62"/>
      <c r="AC169" s="62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63"/>
      <c r="AB170" s="63"/>
      <c r="AC170" s="63"/>
    </row>
    <row r="171" spans="1:68" ht="16.5" customHeight="1" x14ac:dyDescent="0.25">
      <c r="A171" s="60" t="s">
        <v>246</v>
      </c>
      <c r="B171" s="60" t="s">
        <v>247</v>
      </c>
      <c r="C171" s="34">
        <v>4301071062</v>
      </c>
      <c r="D171" s="343">
        <v>4607111036384</v>
      </c>
      <c r="E171" s="344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4" t="s">
        <v>248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249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250</v>
      </c>
      <c r="B172" s="60" t="s">
        <v>251</v>
      </c>
      <c r="C172" s="34">
        <v>4301071056</v>
      </c>
      <c r="D172" s="343">
        <v>4640242180250</v>
      </c>
      <c r="E172" s="344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8" t="s">
        <v>252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253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254</v>
      </c>
      <c r="B173" s="60" t="s">
        <v>255</v>
      </c>
      <c r="C173" s="34">
        <v>4301071050</v>
      </c>
      <c r="D173" s="343">
        <v>4607111036216</v>
      </c>
      <c r="E173" s="344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96</v>
      </c>
      <c r="Y173" s="53">
        <f>IFERROR(IF(X173="","",X173),"")</f>
        <v>96</v>
      </c>
      <c r="Z173" s="39">
        <f>IFERROR(IF(X173="","",X173*0.00866),"")</f>
        <v>0.83135999999999988</v>
      </c>
      <c r="AA173" s="65"/>
      <c r="AB173" s="66"/>
      <c r="AC173" s="200" t="s">
        <v>256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500.46719999999993</v>
      </c>
      <c r="BN173" s="78">
        <f>IFERROR(Y173*I173,"0")</f>
        <v>500.46719999999993</v>
      </c>
      <c r="BO173" s="78">
        <f>IFERROR(X173/J173,"0")</f>
        <v>0.66666666666666663</v>
      </c>
      <c r="BP173" s="78">
        <f>IFERROR(Y173/J173,"0")</f>
        <v>0.66666666666666663</v>
      </c>
    </row>
    <row r="174" spans="1:68" ht="27" customHeight="1" x14ac:dyDescent="0.25">
      <c r="A174" s="60" t="s">
        <v>257</v>
      </c>
      <c r="B174" s="60" t="s">
        <v>258</v>
      </c>
      <c r="C174" s="34">
        <v>4301071061</v>
      </c>
      <c r="D174" s="343">
        <v>4607111036278</v>
      </c>
      <c r="E174" s="344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60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1"/>
      <c r="P175" s="351" t="s">
        <v>72</v>
      </c>
      <c r="Q175" s="352"/>
      <c r="R175" s="352"/>
      <c r="S175" s="352"/>
      <c r="T175" s="352"/>
      <c r="U175" s="352"/>
      <c r="V175" s="353"/>
      <c r="W175" s="40" t="s">
        <v>69</v>
      </c>
      <c r="X175" s="41">
        <f>IFERROR(SUM(X171:X174),"0")</f>
        <v>96</v>
      </c>
      <c r="Y175" s="41">
        <f>IFERROR(SUM(Y171:Y174),"0")</f>
        <v>96</v>
      </c>
      <c r="Z175" s="41">
        <f>IFERROR(IF(Z171="",0,Z171),"0")+IFERROR(IF(Z172="",0,Z172),"0")+IFERROR(IF(Z173="",0,Z173),"0")+IFERROR(IF(Z174="",0,Z174),"0")</f>
        <v>0.83135999999999988</v>
      </c>
      <c r="AA175" s="64"/>
      <c r="AB175" s="64"/>
      <c r="AC175" s="64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1"/>
      <c r="P176" s="351" t="s">
        <v>72</v>
      </c>
      <c r="Q176" s="352"/>
      <c r="R176" s="352"/>
      <c r="S176" s="352"/>
      <c r="T176" s="352"/>
      <c r="U176" s="352"/>
      <c r="V176" s="353"/>
      <c r="W176" s="40" t="s">
        <v>73</v>
      </c>
      <c r="X176" s="41">
        <f>IFERROR(SUMPRODUCT(X171:X174*H171:H174),"0")</f>
        <v>480</v>
      </c>
      <c r="Y176" s="41">
        <f>IFERROR(SUMPRODUCT(Y171:Y174*H171:H174),"0")</f>
        <v>480</v>
      </c>
      <c r="Z176" s="40"/>
      <c r="AA176" s="64"/>
      <c r="AB176" s="64"/>
      <c r="AC176" s="64"/>
    </row>
    <row r="177" spans="1:68" ht="14.25" customHeight="1" x14ac:dyDescent="0.25">
      <c r="A177" s="347" t="s">
        <v>260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63"/>
      <c r="AB177" s="63"/>
      <c r="AC177" s="63"/>
    </row>
    <row r="178" spans="1:68" ht="27" customHeight="1" x14ac:dyDescent="0.25">
      <c r="A178" s="60" t="s">
        <v>261</v>
      </c>
      <c r="B178" s="60" t="s">
        <v>262</v>
      </c>
      <c r="C178" s="34">
        <v>4301080153</v>
      </c>
      <c r="D178" s="343">
        <v>4607111036827</v>
      </c>
      <c r="E178" s="344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263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264</v>
      </c>
      <c r="B179" s="60" t="s">
        <v>265</v>
      </c>
      <c r="C179" s="34">
        <v>4301080154</v>
      </c>
      <c r="D179" s="343">
        <v>4607111036834</v>
      </c>
      <c r="E179" s="344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263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60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1"/>
      <c r="P180" s="351" t="s">
        <v>72</v>
      </c>
      <c r="Q180" s="352"/>
      <c r="R180" s="352"/>
      <c r="S180" s="352"/>
      <c r="T180" s="352"/>
      <c r="U180" s="352"/>
      <c r="V180" s="353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1"/>
      <c r="P181" s="351" t="s">
        <v>72</v>
      </c>
      <c r="Q181" s="352"/>
      <c r="R181" s="352"/>
      <c r="S181" s="352"/>
      <c r="T181" s="352"/>
      <c r="U181" s="352"/>
      <c r="V181" s="353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92" t="s">
        <v>266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2"/>
      <c r="AB182" s="52"/>
      <c r="AC182" s="52"/>
    </row>
    <row r="183" spans="1:68" ht="16.5" customHeight="1" x14ac:dyDescent="0.25">
      <c r="A183" s="370" t="s">
        <v>267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2"/>
      <c r="AB183" s="62"/>
      <c r="AC183" s="62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3"/>
      <c r="AB184" s="63"/>
      <c r="AC184" s="63"/>
    </row>
    <row r="185" spans="1:68" ht="16.5" customHeight="1" x14ac:dyDescent="0.25">
      <c r="A185" s="60" t="s">
        <v>268</v>
      </c>
      <c r="B185" s="60" t="s">
        <v>269</v>
      </c>
      <c r="C185" s="34">
        <v>4301132179</v>
      </c>
      <c r="D185" s="343">
        <v>4607111035691</v>
      </c>
      <c r="E185" s="344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270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271</v>
      </c>
      <c r="B186" s="60" t="s">
        <v>272</v>
      </c>
      <c r="C186" s="34">
        <v>4301132182</v>
      </c>
      <c r="D186" s="343">
        <v>4607111035721</v>
      </c>
      <c r="E186" s="344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14</v>
      </c>
      <c r="Y186" s="53">
        <f>IFERROR(IF(X186="","",X186),"")</f>
        <v>14</v>
      </c>
      <c r="Z186" s="39">
        <f>IFERROR(IF(X186="","",X186*0.01788),"")</f>
        <v>0.25031999999999999</v>
      </c>
      <c r="AA186" s="65"/>
      <c r="AB186" s="66"/>
      <c r="AC186" s="210" t="s">
        <v>273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47.432000000000002</v>
      </c>
      <c r="BN186" s="78">
        <f>IFERROR(Y186*I186,"0")</f>
        <v>47.432000000000002</v>
      </c>
      <c r="BO186" s="78">
        <f>IFERROR(X186/J186,"0")</f>
        <v>0.2</v>
      </c>
      <c r="BP186" s="78">
        <f>IFERROR(Y186/J186,"0")</f>
        <v>0.2</v>
      </c>
    </row>
    <row r="187" spans="1:68" ht="27" customHeight="1" x14ac:dyDescent="0.25">
      <c r="A187" s="60" t="s">
        <v>274</v>
      </c>
      <c r="B187" s="60" t="s">
        <v>275</v>
      </c>
      <c r="C187" s="34">
        <v>4301132170</v>
      </c>
      <c r="D187" s="343">
        <v>4607111038487</v>
      </c>
      <c r="E187" s="344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14</v>
      </c>
      <c r="Y187" s="53">
        <f>IFERROR(IF(X187="","",X187),"")</f>
        <v>14</v>
      </c>
      <c r="Z187" s="39">
        <f>IFERROR(IF(X187="","",X187*0.01788),"")</f>
        <v>0.25031999999999999</v>
      </c>
      <c r="AA187" s="65"/>
      <c r="AB187" s="66"/>
      <c r="AC187" s="212" t="s">
        <v>276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52.304000000000002</v>
      </c>
      <c r="BN187" s="78">
        <f>IFERROR(Y187*I187,"0")</f>
        <v>52.304000000000002</v>
      </c>
      <c r="BO187" s="78">
        <f>IFERROR(X187/J187,"0")</f>
        <v>0.2</v>
      </c>
      <c r="BP187" s="78">
        <f>IFERROR(Y187/J187,"0")</f>
        <v>0.2</v>
      </c>
    </row>
    <row r="188" spans="1:68" x14ac:dyDescent="0.2">
      <c r="A188" s="360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1"/>
      <c r="P188" s="351" t="s">
        <v>72</v>
      </c>
      <c r="Q188" s="352"/>
      <c r="R188" s="352"/>
      <c r="S188" s="352"/>
      <c r="T188" s="352"/>
      <c r="U188" s="352"/>
      <c r="V188" s="353"/>
      <c r="W188" s="40" t="s">
        <v>69</v>
      </c>
      <c r="X188" s="41">
        <f>IFERROR(SUM(X185:X187),"0")</f>
        <v>28</v>
      </c>
      <c r="Y188" s="41">
        <f>IFERROR(SUM(Y185:Y187),"0")</f>
        <v>28</v>
      </c>
      <c r="Z188" s="41">
        <f>IFERROR(IF(Z185="",0,Z185),"0")+IFERROR(IF(Z186="",0,Z186),"0")+IFERROR(IF(Z187="",0,Z187),"0")</f>
        <v>0.50063999999999997</v>
      </c>
      <c r="AA188" s="64"/>
      <c r="AB188" s="64"/>
      <c r="AC188" s="64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1"/>
      <c r="P189" s="351" t="s">
        <v>72</v>
      </c>
      <c r="Q189" s="352"/>
      <c r="R189" s="352"/>
      <c r="S189" s="352"/>
      <c r="T189" s="352"/>
      <c r="U189" s="352"/>
      <c r="V189" s="353"/>
      <c r="W189" s="40" t="s">
        <v>73</v>
      </c>
      <c r="X189" s="41">
        <f>IFERROR(SUMPRODUCT(X185:X187*H185:H187),"0")</f>
        <v>84</v>
      </c>
      <c r="Y189" s="41">
        <f>IFERROR(SUMPRODUCT(Y185:Y187*H185:H187),"0")</f>
        <v>84</v>
      </c>
      <c r="Z189" s="40"/>
      <c r="AA189" s="64"/>
      <c r="AB189" s="64"/>
      <c r="AC189" s="64"/>
    </row>
    <row r="190" spans="1:68" ht="14.25" customHeight="1" x14ac:dyDescent="0.25">
      <c r="A190" s="347" t="s">
        <v>277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3"/>
      <c r="AB190" s="63"/>
      <c r="AC190" s="63"/>
    </row>
    <row r="191" spans="1:68" ht="27" customHeight="1" x14ac:dyDescent="0.25">
      <c r="A191" s="60" t="s">
        <v>278</v>
      </c>
      <c r="B191" s="60" t="s">
        <v>279</v>
      </c>
      <c r="C191" s="34">
        <v>4301051855</v>
      </c>
      <c r="D191" s="343">
        <v>4680115885875</v>
      </c>
      <c r="E191" s="344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280</v>
      </c>
      <c r="L191" s="35" t="s">
        <v>67</v>
      </c>
      <c r="M191" s="36" t="s">
        <v>281</v>
      </c>
      <c r="N191" s="36"/>
      <c r="O191" s="35">
        <v>365</v>
      </c>
      <c r="P191" s="521" t="s">
        <v>282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283</v>
      </c>
      <c r="AG191" s="78"/>
      <c r="AJ191" s="82" t="s">
        <v>71</v>
      </c>
      <c r="AK191" s="82">
        <v>1</v>
      </c>
      <c r="BB191" s="215" t="s">
        <v>284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60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1"/>
      <c r="P192" s="351" t="s">
        <v>72</v>
      </c>
      <c r="Q192" s="352"/>
      <c r="R192" s="352"/>
      <c r="S192" s="352"/>
      <c r="T192" s="352"/>
      <c r="U192" s="352"/>
      <c r="V192" s="353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1"/>
      <c r="P193" s="351" t="s">
        <v>72</v>
      </c>
      <c r="Q193" s="352"/>
      <c r="R193" s="352"/>
      <c r="S193" s="352"/>
      <c r="T193" s="352"/>
      <c r="U193" s="352"/>
      <c r="V193" s="353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2" t="s">
        <v>285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52"/>
      <c r="AB194" s="52"/>
      <c r="AC194" s="52"/>
    </row>
    <row r="195" spans="1:68" ht="16.5" customHeight="1" x14ac:dyDescent="0.25">
      <c r="A195" s="370" t="s">
        <v>286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2"/>
      <c r="AB195" s="62"/>
      <c r="AC195" s="62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63"/>
      <c r="AB196" s="63"/>
      <c r="AC196" s="63"/>
    </row>
    <row r="197" spans="1:68" ht="27" customHeight="1" x14ac:dyDescent="0.25">
      <c r="A197" s="60" t="s">
        <v>287</v>
      </c>
      <c r="B197" s="60" t="s">
        <v>288</v>
      </c>
      <c r="C197" s="34">
        <v>4301135707</v>
      </c>
      <c r="D197" s="343">
        <v>4620207490198</v>
      </c>
      <c r="E197" s="344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289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290</v>
      </c>
      <c r="B198" s="60" t="s">
        <v>291</v>
      </c>
      <c r="C198" s="34">
        <v>4301135719</v>
      </c>
      <c r="D198" s="343">
        <v>4620207490235</v>
      </c>
      <c r="E198" s="344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292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293</v>
      </c>
      <c r="B199" s="60" t="s">
        <v>294</v>
      </c>
      <c r="C199" s="34">
        <v>4301135697</v>
      </c>
      <c r="D199" s="343">
        <v>4620207490259</v>
      </c>
      <c r="E199" s="344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289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295</v>
      </c>
      <c r="B200" s="60" t="s">
        <v>296</v>
      </c>
      <c r="C200" s="34">
        <v>4301135681</v>
      </c>
      <c r="D200" s="343">
        <v>4620207490143</v>
      </c>
      <c r="E200" s="344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297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60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1"/>
      <c r="P201" s="351" t="s">
        <v>72</v>
      </c>
      <c r="Q201" s="352"/>
      <c r="R201" s="352"/>
      <c r="S201" s="352"/>
      <c r="T201" s="352"/>
      <c r="U201" s="352"/>
      <c r="V201" s="353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1"/>
      <c r="P202" s="351" t="s">
        <v>72</v>
      </c>
      <c r="Q202" s="352"/>
      <c r="R202" s="352"/>
      <c r="S202" s="352"/>
      <c r="T202" s="352"/>
      <c r="U202" s="352"/>
      <c r="V202" s="353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70" t="s">
        <v>298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62"/>
      <c r="AB203" s="62"/>
      <c r="AC203" s="62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3"/>
      <c r="AB204" s="63"/>
      <c r="AC204" s="63"/>
    </row>
    <row r="205" spans="1:68" ht="16.5" customHeight="1" x14ac:dyDescent="0.25">
      <c r="A205" s="60" t="s">
        <v>299</v>
      </c>
      <c r="B205" s="60" t="s">
        <v>300</v>
      </c>
      <c r="C205" s="34">
        <v>4301070948</v>
      </c>
      <c r="D205" s="343">
        <v>4607111037022</v>
      </c>
      <c r="E205" s="344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2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36</v>
      </c>
      <c r="Y205" s="53">
        <f>IFERROR(IF(X205="","",X205),"")</f>
        <v>36</v>
      </c>
      <c r="Z205" s="39">
        <f>IFERROR(IF(X205="","",X205*0.0155),"")</f>
        <v>0.55800000000000005</v>
      </c>
      <c r="AA205" s="65"/>
      <c r="AB205" s="66"/>
      <c r="AC205" s="224" t="s">
        <v>301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211.32</v>
      </c>
      <c r="BN205" s="78">
        <f>IFERROR(Y205*I205,"0")</f>
        <v>211.32</v>
      </c>
      <c r="BO205" s="78">
        <f>IFERROR(X205/J205,"0")</f>
        <v>0.42857142857142855</v>
      </c>
      <c r="BP205" s="78">
        <f>IFERROR(Y205/J205,"0")</f>
        <v>0.42857142857142855</v>
      </c>
    </row>
    <row r="206" spans="1:68" ht="27" customHeight="1" x14ac:dyDescent="0.25">
      <c r="A206" s="60" t="s">
        <v>302</v>
      </c>
      <c r="B206" s="60" t="s">
        <v>303</v>
      </c>
      <c r="C206" s="34">
        <v>4301070990</v>
      </c>
      <c r="D206" s="343">
        <v>4607111038494</v>
      </c>
      <c r="E206" s="344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304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305</v>
      </c>
      <c r="B207" s="60" t="s">
        <v>306</v>
      </c>
      <c r="C207" s="34">
        <v>4301070966</v>
      </c>
      <c r="D207" s="343">
        <v>4607111038135</v>
      </c>
      <c r="E207" s="344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307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60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1"/>
      <c r="P208" s="351" t="s">
        <v>72</v>
      </c>
      <c r="Q208" s="352"/>
      <c r="R208" s="352"/>
      <c r="S208" s="352"/>
      <c r="T208" s="352"/>
      <c r="U208" s="352"/>
      <c r="V208" s="353"/>
      <c r="W208" s="40" t="s">
        <v>69</v>
      </c>
      <c r="X208" s="41">
        <f>IFERROR(SUM(X205:X207),"0")</f>
        <v>36</v>
      </c>
      <c r="Y208" s="41">
        <f>IFERROR(SUM(Y205:Y207),"0")</f>
        <v>36</v>
      </c>
      <c r="Z208" s="41">
        <f>IFERROR(IF(Z205="",0,Z205),"0")+IFERROR(IF(Z206="",0,Z206),"0")+IFERROR(IF(Z207="",0,Z207),"0")</f>
        <v>0.55800000000000005</v>
      </c>
      <c r="AA208" s="64"/>
      <c r="AB208" s="64"/>
      <c r="AC208" s="64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1"/>
      <c r="P209" s="351" t="s">
        <v>72</v>
      </c>
      <c r="Q209" s="352"/>
      <c r="R209" s="352"/>
      <c r="S209" s="352"/>
      <c r="T209" s="352"/>
      <c r="U209" s="352"/>
      <c r="V209" s="353"/>
      <c r="W209" s="40" t="s">
        <v>73</v>
      </c>
      <c r="X209" s="41">
        <f>IFERROR(SUMPRODUCT(X205:X207*H205:H207),"0")</f>
        <v>201.6</v>
      </c>
      <c r="Y209" s="41">
        <f>IFERROR(SUMPRODUCT(Y205:Y207*H205:H207),"0")</f>
        <v>201.6</v>
      </c>
      <c r="Z209" s="40"/>
      <c r="AA209" s="64"/>
      <c r="AB209" s="64"/>
      <c r="AC209" s="64"/>
    </row>
    <row r="210" spans="1:68" ht="16.5" customHeight="1" x14ac:dyDescent="0.25">
      <c r="A210" s="370" t="s">
        <v>308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62"/>
      <c r="AB210" s="62"/>
      <c r="AC210" s="62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3"/>
      <c r="AB211" s="63"/>
      <c r="AC211" s="63"/>
    </row>
    <row r="212" spans="1:68" ht="27" customHeight="1" x14ac:dyDescent="0.25">
      <c r="A212" s="60" t="s">
        <v>309</v>
      </c>
      <c r="B212" s="60" t="s">
        <v>310</v>
      </c>
      <c r="C212" s="34">
        <v>4301070996</v>
      </c>
      <c r="D212" s="343">
        <v>4607111038654</v>
      </c>
      <c r="E212" s="344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311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312</v>
      </c>
      <c r="B213" s="60" t="s">
        <v>313</v>
      </c>
      <c r="C213" s="34">
        <v>4301070997</v>
      </c>
      <c r="D213" s="343">
        <v>4607111038586</v>
      </c>
      <c r="E213" s="344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12</v>
      </c>
      <c r="Y213" s="53">
        <f t="shared" si="18"/>
        <v>12</v>
      </c>
      <c r="Z213" s="39">
        <f t="shared" si="19"/>
        <v>0.186</v>
      </c>
      <c r="AA213" s="65"/>
      <c r="AB213" s="66"/>
      <c r="AC213" s="232" t="s">
        <v>311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69.960000000000008</v>
      </c>
      <c r="BN213" s="78">
        <f t="shared" si="21"/>
        <v>69.960000000000008</v>
      </c>
      <c r="BO213" s="78">
        <f t="shared" si="22"/>
        <v>0.14285714285714285</v>
      </c>
      <c r="BP213" s="78">
        <f t="shared" si="23"/>
        <v>0.14285714285714285</v>
      </c>
    </row>
    <row r="214" spans="1:68" ht="27" customHeight="1" x14ac:dyDescent="0.25">
      <c r="A214" s="60" t="s">
        <v>314</v>
      </c>
      <c r="B214" s="60" t="s">
        <v>315</v>
      </c>
      <c r="C214" s="34">
        <v>4301070962</v>
      </c>
      <c r="D214" s="343">
        <v>4607111038609</v>
      </c>
      <c r="E214" s="344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316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317</v>
      </c>
      <c r="B215" s="60" t="s">
        <v>318</v>
      </c>
      <c r="C215" s="34">
        <v>4301070963</v>
      </c>
      <c r="D215" s="343">
        <v>4607111038630</v>
      </c>
      <c r="E215" s="344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12</v>
      </c>
      <c r="Y215" s="53">
        <f t="shared" si="18"/>
        <v>12</v>
      </c>
      <c r="Z215" s="39">
        <f t="shared" si="19"/>
        <v>0.186</v>
      </c>
      <c r="AA215" s="65"/>
      <c r="AB215" s="66"/>
      <c r="AC215" s="236" t="s">
        <v>316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70.44</v>
      </c>
      <c r="BN215" s="78">
        <f t="shared" si="21"/>
        <v>70.44</v>
      </c>
      <c r="BO215" s="78">
        <f t="shared" si="22"/>
        <v>0.14285714285714285</v>
      </c>
      <c r="BP215" s="78">
        <f t="shared" si="23"/>
        <v>0.14285714285714285</v>
      </c>
    </row>
    <row r="216" spans="1:68" ht="27" customHeight="1" x14ac:dyDescent="0.25">
      <c r="A216" s="60" t="s">
        <v>319</v>
      </c>
      <c r="B216" s="60" t="s">
        <v>320</v>
      </c>
      <c r="C216" s="34">
        <v>4301070959</v>
      </c>
      <c r="D216" s="343">
        <v>4607111038616</v>
      </c>
      <c r="E216" s="344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311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321</v>
      </c>
      <c r="B217" s="60" t="s">
        <v>322</v>
      </c>
      <c r="C217" s="34">
        <v>4301070960</v>
      </c>
      <c r="D217" s="343">
        <v>4607111038623</v>
      </c>
      <c r="E217" s="344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311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60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1"/>
      <c r="P218" s="351" t="s">
        <v>72</v>
      </c>
      <c r="Q218" s="352"/>
      <c r="R218" s="352"/>
      <c r="S218" s="352"/>
      <c r="T218" s="352"/>
      <c r="U218" s="352"/>
      <c r="V218" s="353"/>
      <c r="W218" s="40" t="s">
        <v>69</v>
      </c>
      <c r="X218" s="41">
        <f>IFERROR(SUM(X212:X217),"0")</f>
        <v>24</v>
      </c>
      <c r="Y218" s="41">
        <f>IFERROR(SUM(Y212:Y217),"0")</f>
        <v>24</v>
      </c>
      <c r="Z218" s="41">
        <f>IFERROR(IF(Z212="",0,Z212),"0")+IFERROR(IF(Z213="",0,Z213),"0")+IFERROR(IF(Z214="",0,Z214),"0")+IFERROR(IF(Z215="",0,Z215),"0")+IFERROR(IF(Z216="",0,Z216),"0")+IFERROR(IF(Z217="",0,Z217),"0")</f>
        <v>0.372</v>
      </c>
      <c r="AA218" s="64"/>
      <c r="AB218" s="64"/>
      <c r="AC218" s="64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1"/>
      <c r="P219" s="351" t="s">
        <v>72</v>
      </c>
      <c r="Q219" s="352"/>
      <c r="R219" s="352"/>
      <c r="S219" s="352"/>
      <c r="T219" s="352"/>
      <c r="U219" s="352"/>
      <c r="V219" s="353"/>
      <c r="W219" s="40" t="s">
        <v>73</v>
      </c>
      <c r="X219" s="41">
        <f>IFERROR(SUMPRODUCT(X212:X217*H212:H217),"0")</f>
        <v>134.39999999999998</v>
      </c>
      <c r="Y219" s="41">
        <f>IFERROR(SUMPRODUCT(Y212:Y217*H212:H217),"0")</f>
        <v>134.39999999999998</v>
      </c>
      <c r="Z219" s="40"/>
      <c r="AA219" s="64"/>
      <c r="AB219" s="64"/>
      <c r="AC219" s="64"/>
    </row>
    <row r="220" spans="1:68" ht="16.5" customHeight="1" x14ac:dyDescent="0.25">
      <c r="A220" s="370" t="s">
        <v>323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62"/>
      <c r="AB220" s="62"/>
      <c r="AC220" s="62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3"/>
      <c r="AB221" s="63"/>
      <c r="AC221" s="63"/>
    </row>
    <row r="222" spans="1:68" ht="27" customHeight="1" x14ac:dyDescent="0.25">
      <c r="A222" s="60" t="s">
        <v>324</v>
      </c>
      <c r="B222" s="60" t="s">
        <v>325</v>
      </c>
      <c r="C222" s="34">
        <v>4301070917</v>
      </c>
      <c r="D222" s="343">
        <v>4607111035912</v>
      </c>
      <c r="E222" s="344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326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327</v>
      </c>
      <c r="B223" s="60" t="s">
        <v>328</v>
      </c>
      <c r="C223" s="34">
        <v>4301070920</v>
      </c>
      <c r="D223" s="343">
        <v>4607111035929</v>
      </c>
      <c r="E223" s="344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326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329</v>
      </c>
      <c r="B224" s="60" t="s">
        <v>330</v>
      </c>
      <c r="C224" s="34">
        <v>4301070915</v>
      </c>
      <c r="D224" s="343">
        <v>4607111035882</v>
      </c>
      <c r="E224" s="344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331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332</v>
      </c>
      <c r="B225" s="60" t="s">
        <v>333</v>
      </c>
      <c r="C225" s="34">
        <v>4301070921</v>
      </c>
      <c r="D225" s="343">
        <v>4607111035905</v>
      </c>
      <c r="E225" s="344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24</v>
      </c>
      <c r="Y225" s="53">
        <f>IFERROR(IF(X225="","",X225),"")</f>
        <v>24</v>
      </c>
      <c r="Z225" s="39">
        <f>IFERROR(IF(X225="","",X225*0.0155),"")</f>
        <v>0.372</v>
      </c>
      <c r="AA225" s="65"/>
      <c r="AB225" s="66"/>
      <c r="AC225" s="248" t="s">
        <v>331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179.28</v>
      </c>
      <c r="BN225" s="78">
        <f>IFERROR(Y225*I225,"0")</f>
        <v>179.28</v>
      </c>
      <c r="BO225" s="78">
        <f>IFERROR(X225/J225,"0")</f>
        <v>0.2857142857142857</v>
      </c>
      <c r="BP225" s="78">
        <f>IFERROR(Y225/J225,"0")</f>
        <v>0.2857142857142857</v>
      </c>
    </row>
    <row r="226" spans="1:68" x14ac:dyDescent="0.2">
      <c r="A226" s="360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1"/>
      <c r="P226" s="351" t="s">
        <v>72</v>
      </c>
      <c r="Q226" s="352"/>
      <c r="R226" s="352"/>
      <c r="S226" s="352"/>
      <c r="T226" s="352"/>
      <c r="U226" s="352"/>
      <c r="V226" s="353"/>
      <c r="W226" s="40" t="s">
        <v>69</v>
      </c>
      <c r="X226" s="41">
        <f>IFERROR(SUM(X222:X225),"0")</f>
        <v>24</v>
      </c>
      <c r="Y226" s="41">
        <f>IFERROR(SUM(Y222:Y225),"0")</f>
        <v>24</v>
      </c>
      <c r="Z226" s="41">
        <f>IFERROR(IF(Z222="",0,Z222),"0")+IFERROR(IF(Z223="",0,Z223),"0")+IFERROR(IF(Z224="",0,Z224),"0")+IFERROR(IF(Z225="",0,Z225),"0")</f>
        <v>0.372</v>
      </c>
      <c r="AA226" s="64"/>
      <c r="AB226" s="64"/>
      <c r="AC226" s="64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1"/>
      <c r="P227" s="351" t="s">
        <v>72</v>
      </c>
      <c r="Q227" s="352"/>
      <c r="R227" s="352"/>
      <c r="S227" s="352"/>
      <c r="T227" s="352"/>
      <c r="U227" s="352"/>
      <c r="V227" s="353"/>
      <c r="W227" s="40" t="s">
        <v>73</v>
      </c>
      <c r="X227" s="41">
        <f>IFERROR(SUMPRODUCT(X222:X225*H222:H225),"0")</f>
        <v>172.8</v>
      </c>
      <c r="Y227" s="41">
        <f>IFERROR(SUMPRODUCT(Y222:Y225*H222:H225),"0")</f>
        <v>172.8</v>
      </c>
      <c r="Z227" s="40"/>
      <c r="AA227" s="64"/>
      <c r="AB227" s="64"/>
      <c r="AC227" s="64"/>
    </row>
    <row r="228" spans="1:68" ht="16.5" customHeight="1" x14ac:dyDescent="0.25">
      <c r="A228" s="370" t="s">
        <v>334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2"/>
      <c r="AB228" s="62"/>
      <c r="AC228" s="62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3"/>
      <c r="AB229" s="63"/>
      <c r="AC229" s="63"/>
    </row>
    <row r="230" spans="1:68" ht="27" customHeight="1" x14ac:dyDescent="0.25">
      <c r="A230" s="60" t="s">
        <v>335</v>
      </c>
      <c r="B230" s="60" t="s">
        <v>336</v>
      </c>
      <c r="C230" s="34">
        <v>4301071093</v>
      </c>
      <c r="D230" s="343">
        <v>4620207490709</v>
      </c>
      <c r="E230" s="344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0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337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60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1"/>
      <c r="P231" s="351" t="s">
        <v>72</v>
      </c>
      <c r="Q231" s="352"/>
      <c r="R231" s="352"/>
      <c r="S231" s="352"/>
      <c r="T231" s="352"/>
      <c r="U231" s="352"/>
      <c r="V231" s="353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1"/>
      <c r="P232" s="351" t="s">
        <v>72</v>
      </c>
      <c r="Q232" s="352"/>
      <c r="R232" s="352"/>
      <c r="S232" s="352"/>
      <c r="T232" s="352"/>
      <c r="U232" s="352"/>
      <c r="V232" s="353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63"/>
      <c r="AB233" s="63"/>
      <c r="AC233" s="63"/>
    </row>
    <row r="234" spans="1:68" ht="27" customHeight="1" x14ac:dyDescent="0.25">
      <c r="A234" s="60" t="s">
        <v>338</v>
      </c>
      <c r="B234" s="60" t="s">
        <v>339</v>
      </c>
      <c r="C234" s="34">
        <v>4301135692</v>
      </c>
      <c r="D234" s="343">
        <v>4620207490570</v>
      </c>
      <c r="E234" s="344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340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341</v>
      </c>
      <c r="B235" s="60" t="s">
        <v>342</v>
      </c>
      <c r="C235" s="34">
        <v>4301135691</v>
      </c>
      <c r="D235" s="343">
        <v>4620207490549</v>
      </c>
      <c r="E235" s="344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340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343</v>
      </c>
      <c r="B236" s="60" t="s">
        <v>344</v>
      </c>
      <c r="C236" s="34">
        <v>4301135694</v>
      </c>
      <c r="D236" s="343">
        <v>4620207490501</v>
      </c>
      <c r="E236" s="344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340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60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1"/>
      <c r="P237" s="351" t="s">
        <v>72</v>
      </c>
      <c r="Q237" s="352"/>
      <c r="R237" s="352"/>
      <c r="S237" s="352"/>
      <c r="T237" s="352"/>
      <c r="U237" s="352"/>
      <c r="V237" s="353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1"/>
      <c r="P238" s="351" t="s">
        <v>72</v>
      </c>
      <c r="Q238" s="352"/>
      <c r="R238" s="352"/>
      <c r="S238" s="352"/>
      <c r="T238" s="352"/>
      <c r="U238" s="352"/>
      <c r="V238" s="353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70" t="s">
        <v>345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2"/>
      <c r="AB239" s="62"/>
      <c r="AC239" s="62"/>
    </row>
    <row r="240" spans="1:68" ht="14.25" customHeight="1" x14ac:dyDescent="0.25">
      <c r="A240" s="347" t="s">
        <v>277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63"/>
      <c r="AB240" s="63"/>
      <c r="AC240" s="63"/>
    </row>
    <row r="241" spans="1:68" ht="27" customHeight="1" x14ac:dyDescent="0.25">
      <c r="A241" s="60" t="s">
        <v>346</v>
      </c>
      <c r="B241" s="60" t="s">
        <v>347</v>
      </c>
      <c r="C241" s="34">
        <v>4301051320</v>
      </c>
      <c r="D241" s="343">
        <v>4680115881334</v>
      </c>
      <c r="E241" s="344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281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348</v>
      </c>
      <c r="AG241" s="78"/>
      <c r="AJ241" s="82" t="s">
        <v>71</v>
      </c>
      <c r="AK241" s="82">
        <v>1</v>
      </c>
      <c r="BB241" s="259" t="s">
        <v>284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60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1"/>
      <c r="P242" s="351" t="s">
        <v>72</v>
      </c>
      <c r="Q242" s="352"/>
      <c r="R242" s="352"/>
      <c r="S242" s="352"/>
      <c r="T242" s="352"/>
      <c r="U242" s="352"/>
      <c r="V242" s="353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1"/>
      <c r="P243" s="351" t="s">
        <v>72</v>
      </c>
      <c r="Q243" s="352"/>
      <c r="R243" s="352"/>
      <c r="S243" s="352"/>
      <c r="T243" s="352"/>
      <c r="U243" s="352"/>
      <c r="V243" s="353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70" t="s">
        <v>349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2"/>
      <c r="AB244" s="62"/>
      <c r="AC244" s="62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3"/>
      <c r="AB245" s="63"/>
      <c r="AC245" s="63"/>
    </row>
    <row r="246" spans="1:68" ht="16.5" customHeight="1" x14ac:dyDescent="0.25">
      <c r="A246" s="60" t="s">
        <v>350</v>
      </c>
      <c r="B246" s="60" t="s">
        <v>351</v>
      </c>
      <c r="C246" s="34">
        <v>4301071063</v>
      </c>
      <c r="D246" s="343">
        <v>4607111039019</v>
      </c>
      <c r="E246" s="344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352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353</v>
      </c>
      <c r="B247" s="60" t="s">
        <v>354</v>
      </c>
      <c r="C247" s="34">
        <v>4301071000</v>
      </c>
      <c r="D247" s="343">
        <v>4607111038708</v>
      </c>
      <c r="E247" s="344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352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60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1"/>
      <c r="P248" s="351" t="s">
        <v>72</v>
      </c>
      <c r="Q248" s="352"/>
      <c r="R248" s="352"/>
      <c r="S248" s="352"/>
      <c r="T248" s="352"/>
      <c r="U248" s="352"/>
      <c r="V248" s="353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1"/>
      <c r="P249" s="351" t="s">
        <v>72</v>
      </c>
      <c r="Q249" s="352"/>
      <c r="R249" s="352"/>
      <c r="S249" s="352"/>
      <c r="T249" s="352"/>
      <c r="U249" s="352"/>
      <c r="V249" s="353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2" t="s">
        <v>355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52"/>
      <c r="AB250" s="52"/>
      <c r="AC250" s="52"/>
    </row>
    <row r="251" spans="1:68" ht="16.5" customHeight="1" x14ac:dyDescent="0.25">
      <c r="A251" s="370" t="s">
        <v>356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2"/>
      <c r="AB251" s="62"/>
      <c r="AC251" s="62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3"/>
      <c r="AB252" s="63"/>
      <c r="AC252" s="63"/>
    </row>
    <row r="253" spans="1:68" ht="27" customHeight="1" x14ac:dyDescent="0.25">
      <c r="A253" s="60" t="s">
        <v>357</v>
      </c>
      <c r="B253" s="60" t="s">
        <v>358</v>
      </c>
      <c r="C253" s="34">
        <v>4301071036</v>
      </c>
      <c r="D253" s="343">
        <v>4607111036162</v>
      </c>
      <c r="E253" s="344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359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60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1"/>
      <c r="P254" s="351" t="s">
        <v>72</v>
      </c>
      <c r="Q254" s="352"/>
      <c r="R254" s="352"/>
      <c r="S254" s="352"/>
      <c r="T254" s="352"/>
      <c r="U254" s="352"/>
      <c r="V254" s="353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1"/>
      <c r="P255" s="351" t="s">
        <v>72</v>
      </c>
      <c r="Q255" s="352"/>
      <c r="R255" s="352"/>
      <c r="S255" s="352"/>
      <c r="T255" s="352"/>
      <c r="U255" s="352"/>
      <c r="V255" s="353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2" t="s">
        <v>360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2"/>
      <c r="AB256" s="52"/>
      <c r="AC256" s="52"/>
    </row>
    <row r="257" spans="1:68" ht="16.5" customHeight="1" x14ac:dyDescent="0.25">
      <c r="A257" s="370" t="s">
        <v>361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62"/>
      <c r="AB257" s="62"/>
      <c r="AC257" s="62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3"/>
      <c r="AB258" s="63"/>
      <c r="AC258" s="63"/>
    </row>
    <row r="259" spans="1:68" ht="27" customHeight="1" x14ac:dyDescent="0.25">
      <c r="A259" s="60" t="s">
        <v>362</v>
      </c>
      <c r="B259" s="60" t="s">
        <v>363</v>
      </c>
      <c r="C259" s="34">
        <v>4301071029</v>
      </c>
      <c r="D259" s="343">
        <v>4607111035899</v>
      </c>
      <c r="E259" s="344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132</v>
      </c>
      <c r="Y259" s="53">
        <f>IFERROR(IF(X259="","",X259),"")</f>
        <v>132</v>
      </c>
      <c r="Z259" s="39">
        <f>IFERROR(IF(X259="","",X259*0.0155),"")</f>
        <v>2.0459999999999998</v>
      </c>
      <c r="AA259" s="65"/>
      <c r="AB259" s="66"/>
      <c r="AC259" s="266" t="s">
        <v>256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694.58399999999995</v>
      </c>
      <c r="BN259" s="78">
        <f>IFERROR(Y259*I259,"0")</f>
        <v>694.58399999999995</v>
      </c>
      <c r="BO259" s="78">
        <f>IFERROR(X259/J259,"0")</f>
        <v>1.5714285714285714</v>
      </c>
      <c r="BP259" s="78">
        <f>IFERROR(Y259/J259,"0")</f>
        <v>1.5714285714285714</v>
      </c>
    </row>
    <row r="260" spans="1:68" ht="27" customHeight="1" x14ac:dyDescent="0.25">
      <c r="A260" s="60" t="s">
        <v>364</v>
      </c>
      <c r="B260" s="60" t="s">
        <v>365</v>
      </c>
      <c r="C260" s="34">
        <v>4301070991</v>
      </c>
      <c r="D260" s="343">
        <v>4607111038180</v>
      </c>
      <c r="E260" s="344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366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60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1"/>
      <c r="P261" s="351" t="s">
        <v>72</v>
      </c>
      <c r="Q261" s="352"/>
      <c r="R261" s="352"/>
      <c r="S261" s="352"/>
      <c r="T261" s="352"/>
      <c r="U261" s="352"/>
      <c r="V261" s="353"/>
      <c r="W261" s="40" t="s">
        <v>69</v>
      </c>
      <c r="X261" s="41">
        <f>IFERROR(SUM(X259:X260),"0")</f>
        <v>132</v>
      </c>
      <c r="Y261" s="41">
        <f>IFERROR(SUM(Y259:Y260),"0")</f>
        <v>132</v>
      </c>
      <c r="Z261" s="41">
        <f>IFERROR(IF(Z259="",0,Z259),"0")+IFERROR(IF(Z260="",0,Z260),"0")</f>
        <v>2.0459999999999998</v>
      </c>
      <c r="AA261" s="64"/>
      <c r="AB261" s="64"/>
      <c r="AC261" s="64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1"/>
      <c r="P262" s="351" t="s">
        <v>72</v>
      </c>
      <c r="Q262" s="352"/>
      <c r="R262" s="352"/>
      <c r="S262" s="352"/>
      <c r="T262" s="352"/>
      <c r="U262" s="352"/>
      <c r="V262" s="353"/>
      <c r="W262" s="40" t="s">
        <v>73</v>
      </c>
      <c r="X262" s="41">
        <f>IFERROR(SUMPRODUCT(X259:X260*H259:H260),"0")</f>
        <v>660</v>
      </c>
      <c r="Y262" s="41">
        <f>IFERROR(SUMPRODUCT(Y259:Y260*H259:H260),"0")</f>
        <v>660</v>
      </c>
      <c r="Z262" s="40"/>
      <c r="AA262" s="64"/>
      <c r="AB262" s="64"/>
      <c r="AC262" s="64"/>
    </row>
    <row r="263" spans="1:68" ht="27.75" customHeight="1" x14ac:dyDescent="0.2">
      <c r="A263" s="392" t="s">
        <v>367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52"/>
      <c r="AB263" s="52"/>
      <c r="AC263" s="52"/>
    </row>
    <row r="264" spans="1:68" ht="16.5" customHeight="1" x14ac:dyDescent="0.25">
      <c r="A264" s="370" t="s">
        <v>368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62"/>
      <c r="AB264" s="62"/>
      <c r="AC264" s="62"/>
    </row>
    <row r="265" spans="1:68" ht="14.25" customHeight="1" x14ac:dyDescent="0.25">
      <c r="A265" s="347" t="s">
        <v>369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3"/>
      <c r="AB265" s="63"/>
      <c r="AC265" s="63"/>
    </row>
    <row r="266" spans="1:68" ht="27" customHeight="1" x14ac:dyDescent="0.25">
      <c r="A266" s="60" t="s">
        <v>370</v>
      </c>
      <c r="B266" s="60" t="s">
        <v>371</v>
      </c>
      <c r="C266" s="34">
        <v>4301133004</v>
      </c>
      <c r="D266" s="343">
        <v>4607111039774</v>
      </c>
      <c r="E266" s="344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372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60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1"/>
      <c r="P267" s="351" t="s">
        <v>72</v>
      </c>
      <c r="Q267" s="352"/>
      <c r="R267" s="352"/>
      <c r="S267" s="352"/>
      <c r="T267" s="352"/>
      <c r="U267" s="352"/>
      <c r="V267" s="353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1"/>
      <c r="P268" s="351" t="s">
        <v>72</v>
      </c>
      <c r="Q268" s="352"/>
      <c r="R268" s="352"/>
      <c r="S268" s="352"/>
      <c r="T268" s="352"/>
      <c r="U268" s="352"/>
      <c r="V268" s="353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63"/>
      <c r="AB269" s="63"/>
      <c r="AC269" s="63"/>
    </row>
    <row r="270" spans="1:68" ht="37.5" customHeight="1" x14ac:dyDescent="0.25">
      <c r="A270" s="60" t="s">
        <v>373</v>
      </c>
      <c r="B270" s="60" t="s">
        <v>374</v>
      </c>
      <c r="C270" s="34">
        <v>4301135400</v>
      </c>
      <c r="D270" s="343">
        <v>4607111039361</v>
      </c>
      <c r="E270" s="344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372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60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1"/>
      <c r="P271" s="351" t="s">
        <v>72</v>
      </c>
      <c r="Q271" s="352"/>
      <c r="R271" s="352"/>
      <c r="S271" s="352"/>
      <c r="T271" s="352"/>
      <c r="U271" s="352"/>
      <c r="V271" s="353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1"/>
      <c r="P272" s="351" t="s">
        <v>72</v>
      </c>
      <c r="Q272" s="352"/>
      <c r="R272" s="352"/>
      <c r="S272" s="352"/>
      <c r="T272" s="352"/>
      <c r="U272" s="352"/>
      <c r="V272" s="353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2" t="s">
        <v>241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52"/>
      <c r="AB273" s="52"/>
      <c r="AC273" s="52"/>
    </row>
    <row r="274" spans="1:68" ht="16.5" customHeight="1" x14ac:dyDescent="0.25">
      <c r="A274" s="370" t="s">
        <v>241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62"/>
      <c r="AB274" s="62"/>
      <c r="AC274" s="62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3"/>
      <c r="AB275" s="63"/>
      <c r="AC275" s="63"/>
    </row>
    <row r="276" spans="1:68" ht="27" customHeight="1" x14ac:dyDescent="0.25">
      <c r="A276" s="60" t="s">
        <v>375</v>
      </c>
      <c r="B276" s="60" t="s">
        <v>376</v>
      </c>
      <c r="C276" s="34">
        <v>4301071014</v>
      </c>
      <c r="D276" s="343">
        <v>4640242181264</v>
      </c>
      <c r="E276" s="344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5" t="s">
        <v>377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378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379</v>
      </c>
      <c r="B277" s="60" t="s">
        <v>380</v>
      </c>
      <c r="C277" s="34">
        <v>4301071021</v>
      </c>
      <c r="D277" s="343">
        <v>4640242181325</v>
      </c>
      <c r="E277" s="344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8" t="s">
        <v>381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378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382</v>
      </c>
      <c r="B278" s="60" t="s">
        <v>383</v>
      </c>
      <c r="C278" s="34">
        <v>4301070993</v>
      </c>
      <c r="D278" s="343">
        <v>4640242180670</v>
      </c>
      <c r="E278" s="344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11" t="s">
        <v>384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385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60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1"/>
      <c r="P279" s="351" t="s">
        <v>72</v>
      </c>
      <c r="Q279" s="352"/>
      <c r="R279" s="352"/>
      <c r="S279" s="352"/>
      <c r="T279" s="352"/>
      <c r="U279" s="352"/>
      <c r="V279" s="353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1"/>
      <c r="P280" s="351" t="s">
        <v>72</v>
      </c>
      <c r="Q280" s="352"/>
      <c r="R280" s="352"/>
      <c r="S280" s="352"/>
      <c r="T280" s="352"/>
      <c r="U280" s="352"/>
      <c r="V280" s="353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63"/>
      <c r="AB281" s="63"/>
      <c r="AC281" s="63"/>
    </row>
    <row r="282" spans="1:68" ht="27" customHeight="1" x14ac:dyDescent="0.25">
      <c r="A282" s="60" t="s">
        <v>386</v>
      </c>
      <c r="B282" s="60" t="s">
        <v>387</v>
      </c>
      <c r="C282" s="34">
        <v>4301131019</v>
      </c>
      <c r="D282" s="343">
        <v>4640242180427</v>
      </c>
      <c r="E282" s="344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126</v>
      </c>
      <c r="Y282" s="53">
        <f>IFERROR(IF(X282="","",X282),"")</f>
        <v>126</v>
      </c>
      <c r="Z282" s="39">
        <f>IFERROR(IF(X282="","",X282*0.00502),"")</f>
        <v>0.63251999999999997</v>
      </c>
      <c r="AA282" s="65"/>
      <c r="AB282" s="66"/>
      <c r="AC282" s="280" t="s">
        <v>388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241.29</v>
      </c>
      <c r="BN282" s="78">
        <f>IFERROR(Y282*I282,"0")</f>
        <v>241.29</v>
      </c>
      <c r="BO282" s="78">
        <f>IFERROR(X282/J282,"0")</f>
        <v>0.53846153846153844</v>
      </c>
      <c r="BP282" s="78">
        <f>IFERROR(Y282/J282,"0")</f>
        <v>0.53846153846153844</v>
      </c>
    </row>
    <row r="283" spans="1:68" x14ac:dyDescent="0.2">
      <c r="A283" s="360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1"/>
      <c r="P283" s="351" t="s">
        <v>72</v>
      </c>
      <c r="Q283" s="352"/>
      <c r="R283" s="352"/>
      <c r="S283" s="352"/>
      <c r="T283" s="352"/>
      <c r="U283" s="352"/>
      <c r="V283" s="353"/>
      <c r="W283" s="40" t="s">
        <v>69</v>
      </c>
      <c r="X283" s="41">
        <f>IFERROR(SUM(X282:X282),"0")</f>
        <v>126</v>
      </c>
      <c r="Y283" s="41">
        <f>IFERROR(SUM(Y282:Y282),"0")</f>
        <v>126</v>
      </c>
      <c r="Z283" s="41">
        <f>IFERROR(IF(Z282="",0,Z282),"0")</f>
        <v>0.63251999999999997</v>
      </c>
      <c r="AA283" s="64"/>
      <c r="AB283" s="64"/>
      <c r="AC283" s="64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1"/>
      <c r="P284" s="351" t="s">
        <v>72</v>
      </c>
      <c r="Q284" s="352"/>
      <c r="R284" s="352"/>
      <c r="S284" s="352"/>
      <c r="T284" s="352"/>
      <c r="U284" s="352"/>
      <c r="V284" s="353"/>
      <c r="W284" s="40" t="s">
        <v>73</v>
      </c>
      <c r="X284" s="41">
        <f>IFERROR(SUMPRODUCT(X282:X282*H282:H282),"0")</f>
        <v>226.8</v>
      </c>
      <c r="Y284" s="41">
        <f>IFERROR(SUMPRODUCT(Y282:Y282*H282:H282),"0")</f>
        <v>226.8</v>
      </c>
      <c r="Z284" s="40"/>
      <c r="AA284" s="64"/>
      <c r="AB284" s="64"/>
      <c r="AC284" s="64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63"/>
      <c r="AB285" s="63"/>
      <c r="AC285" s="63"/>
    </row>
    <row r="286" spans="1:68" ht="27" customHeight="1" x14ac:dyDescent="0.25">
      <c r="A286" s="60" t="s">
        <v>389</v>
      </c>
      <c r="B286" s="60" t="s">
        <v>390</v>
      </c>
      <c r="C286" s="34">
        <v>4301132080</v>
      </c>
      <c r="D286" s="343">
        <v>4640242180397</v>
      </c>
      <c r="E286" s="344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48</v>
      </c>
      <c r="Y286" s="53">
        <f>IFERROR(IF(X286="","",X286),"")</f>
        <v>48</v>
      </c>
      <c r="Z286" s="39">
        <f>IFERROR(IF(X286="","",X286*0.0155),"")</f>
        <v>0.74399999999999999</v>
      </c>
      <c r="AA286" s="65"/>
      <c r="AB286" s="66"/>
      <c r="AC286" s="282" t="s">
        <v>391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300.48</v>
      </c>
      <c r="BN286" s="78">
        <f>IFERROR(Y286*I286,"0")</f>
        <v>300.48</v>
      </c>
      <c r="BO286" s="78">
        <f>IFERROR(X286/J286,"0")</f>
        <v>0.5714285714285714</v>
      </c>
      <c r="BP286" s="78">
        <f>IFERROR(Y286/J286,"0")</f>
        <v>0.5714285714285714</v>
      </c>
    </row>
    <row r="287" spans="1:68" ht="27" customHeight="1" x14ac:dyDescent="0.25">
      <c r="A287" s="60" t="s">
        <v>392</v>
      </c>
      <c r="B287" s="60" t="s">
        <v>393</v>
      </c>
      <c r="C287" s="34">
        <v>4301132104</v>
      </c>
      <c r="D287" s="343">
        <v>4640242181219</v>
      </c>
      <c r="E287" s="344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3" t="s">
        <v>394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391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60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1"/>
      <c r="P288" s="351" t="s">
        <v>72</v>
      </c>
      <c r="Q288" s="352"/>
      <c r="R288" s="352"/>
      <c r="S288" s="352"/>
      <c r="T288" s="352"/>
      <c r="U288" s="352"/>
      <c r="V288" s="353"/>
      <c r="W288" s="40" t="s">
        <v>69</v>
      </c>
      <c r="X288" s="41">
        <f>IFERROR(SUM(X286:X287),"0")</f>
        <v>48</v>
      </c>
      <c r="Y288" s="41">
        <f>IFERROR(SUM(Y286:Y287),"0")</f>
        <v>48</v>
      </c>
      <c r="Z288" s="41">
        <f>IFERROR(IF(Z286="",0,Z286),"0")+IFERROR(IF(Z287="",0,Z287),"0")</f>
        <v>0.74399999999999999</v>
      </c>
      <c r="AA288" s="64"/>
      <c r="AB288" s="64"/>
      <c r="AC288" s="64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1"/>
      <c r="P289" s="351" t="s">
        <v>72</v>
      </c>
      <c r="Q289" s="352"/>
      <c r="R289" s="352"/>
      <c r="S289" s="352"/>
      <c r="T289" s="352"/>
      <c r="U289" s="352"/>
      <c r="V289" s="353"/>
      <c r="W289" s="40" t="s">
        <v>73</v>
      </c>
      <c r="X289" s="41">
        <f>IFERROR(SUMPRODUCT(X286:X287*H286:H287),"0")</f>
        <v>288</v>
      </c>
      <c r="Y289" s="41">
        <f>IFERROR(SUMPRODUCT(Y286:Y287*H286:H287),"0")</f>
        <v>288</v>
      </c>
      <c r="Z289" s="40"/>
      <c r="AA289" s="64"/>
      <c r="AB289" s="64"/>
      <c r="AC289" s="64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63"/>
      <c r="AB290" s="63"/>
      <c r="AC290" s="63"/>
    </row>
    <row r="291" spans="1:68" ht="27" customHeight="1" x14ac:dyDescent="0.25">
      <c r="A291" s="60" t="s">
        <v>395</v>
      </c>
      <c r="B291" s="60" t="s">
        <v>396</v>
      </c>
      <c r="C291" s="34">
        <v>4301136028</v>
      </c>
      <c r="D291" s="343">
        <v>4640242180304</v>
      </c>
      <c r="E291" s="344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8" t="s">
        <v>397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398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399</v>
      </c>
      <c r="B292" s="60" t="s">
        <v>400</v>
      </c>
      <c r="C292" s="34">
        <v>4301136026</v>
      </c>
      <c r="D292" s="343">
        <v>4640242180236</v>
      </c>
      <c r="E292" s="344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132</v>
      </c>
      <c r="Y292" s="53">
        <f>IFERROR(IF(X292="","",X292),"")</f>
        <v>132</v>
      </c>
      <c r="Z292" s="39">
        <f>IFERROR(IF(X292="","",X292*0.0155),"")</f>
        <v>2.0459999999999998</v>
      </c>
      <c r="AA292" s="65"/>
      <c r="AB292" s="66"/>
      <c r="AC292" s="288" t="s">
        <v>398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691.0200000000001</v>
      </c>
      <c r="BN292" s="78">
        <f>IFERROR(Y292*I292,"0")</f>
        <v>691.0200000000001</v>
      </c>
      <c r="BO292" s="78">
        <f>IFERROR(X292/J292,"0")</f>
        <v>1.5714285714285714</v>
      </c>
      <c r="BP292" s="78">
        <f>IFERROR(Y292/J292,"0")</f>
        <v>1.5714285714285714</v>
      </c>
    </row>
    <row r="293" spans="1:68" ht="27" customHeight="1" x14ac:dyDescent="0.25">
      <c r="A293" s="60" t="s">
        <v>401</v>
      </c>
      <c r="B293" s="60" t="s">
        <v>402</v>
      </c>
      <c r="C293" s="34">
        <v>4301136029</v>
      </c>
      <c r="D293" s="343">
        <v>4640242180410</v>
      </c>
      <c r="E293" s="344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398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60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1"/>
      <c r="P294" s="351" t="s">
        <v>72</v>
      </c>
      <c r="Q294" s="352"/>
      <c r="R294" s="352"/>
      <c r="S294" s="352"/>
      <c r="T294" s="352"/>
      <c r="U294" s="352"/>
      <c r="V294" s="353"/>
      <c r="W294" s="40" t="s">
        <v>69</v>
      </c>
      <c r="X294" s="41">
        <f>IFERROR(SUM(X291:X293),"0")</f>
        <v>132</v>
      </c>
      <c r="Y294" s="41">
        <f>IFERROR(SUM(Y291:Y293),"0")</f>
        <v>132</v>
      </c>
      <c r="Z294" s="41">
        <f>IFERROR(IF(Z291="",0,Z291),"0")+IFERROR(IF(Z292="",0,Z292),"0")+IFERROR(IF(Z293="",0,Z293),"0")</f>
        <v>2.0459999999999998</v>
      </c>
      <c r="AA294" s="64"/>
      <c r="AB294" s="64"/>
      <c r="AC294" s="64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1"/>
      <c r="P295" s="351" t="s">
        <v>72</v>
      </c>
      <c r="Q295" s="352"/>
      <c r="R295" s="352"/>
      <c r="S295" s="352"/>
      <c r="T295" s="352"/>
      <c r="U295" s="352"/>
      <c r="V295" s="353"/>
      <c r="W295" s="40" t="s">
        <v>73</v>
      </c>
      <c r="X295" s="41">
        <f>IFERROR(SUMPRODUCT(X291:X293*H291:H293),"0")</f>
        <v>660</v>
      </c>
      <c r="Y295" s="41">
        <f>IFERROR(SUMPRODUCT(Y291:Y293*H291:H293),"0")</f>
        <v>660</v>
      </c>
      <c r="Z295" s="40"/>
      <c r="AA295" s="64"/>
      <c r="AB295" s="64"/>
      <c r="AC295" s="64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63"/>
      <c r="AB296" s="63"/>
      <c r="AC296" s="63"/>
    </row>
    <row r="297" spans="1:68" ht="37.5" customHeight="1" x14ac:dyDescent="0.25">
      <c r="A297" s="60" t="s">
        <v>403</v>
      </c>
      <c r="B297" s="60" t="s">
        <v>404</v>
      </c>
      <c r="C297" s="34">
        <v>4301135504</v>
      </c>
      <c r="D297" s="343">
        <v>4640242181554</v>
      </c>
      <c r="E297" s="344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7" t="s">
        <v>405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406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407</v>
      </c>
      <c r="B298" s="60" t="s">
        <v>408</v>
      </c>
      <c r="C298" s="34">
        <v>4301135394</v>
      </c>
      <c r="D298" s="343">
        <v>4640242181561</v>
      </c>
      <c r="E298" s="344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8" t="s">
        <v>409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14</v>
      </c>
      <c r="Y298" s="53">
        <f t="shared" si="24"/>
        <v>14</v>
      </c>
      <c r="Z298" s="39">
        <f>IFERROR(IF(X298="","",X298*0.00936),"")</f>
        <v>0.13103999999999999</v>
      </c>
      <c r="AA298" s="65"/>
      <c r="AB298" s="66"/>
      <c r="AC298" s="294" t="s">
        <v>410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54.488</v>
      </c>
      <c r="BN298" s="78">
        <f t="shared" si="26"/>
        <v>54.488</v>
      </c>
      <c r="BO298" s="78">
        <f t="shared" si="27"/>
        <v>0.1111111111111111</v>
      </c>
      <c r="BP298" s="78">
        <f t="shared" si="28"/>
        <v>0.1111111111111111</v>
      </c>
    </row>
    <row r="299" spans="1:68" ht="27" customHeight="1" x14ac:dyDescent="0.25">
      <c r="A299" s="60" t="s">
        <v>411</v>
      </c>
      <c r="B299" s="60" t="s">
        <v>412</v>
      </c>
      <c r="C299" s="34">
        <v>4301135374</v>
      </c>
      <c r="D299" s="343">
        <v>4640242181424</v>
      </c>
      <c r="E299" s="344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406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customHeight="1" x14ac:dyDescent="0.25">
      <c r="A300" s="60" t="s">
        <v>413</v>
      </c>
      <c r="B300" s="60" t="s">
        <v>414</v>
      </c>
      <c r="C300" s="34">
        <v>4301135320</v>
      </c>
      <c r="D300" s="343">
        <v>4640242181592</v>
      </c>
      <c r="E300" s="344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5" t="s">
        <v>415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416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417</v>
      </c>
      <c r="B301" s="60" t="s">
        <v>418</v>
      </c>
      <c r="C301" s="34">
        <v>4301135552</v>
      </c>
      <c r="D301" s="343">
        <v>4640242181431</v>
      </c>
      <c r="E301" s="344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419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420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421</v>
      </c>
      <c r="B302" s="60" t="s">
        <v>422</v>
      </c>
      <c r="C302" s="34">
        <v>4301135405</v>
      </c>
      <c r="D302" s="343">
        <v>4640242181523</v>
      </c>
      <c r="E302" s="344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28</v>
      </c>
      <c r="Y302" s="53">
        <f t="shared" si="24"/>
        <v>28</v>
      </c>
      <c r="Z302" s="39">
        <f t="shared" si="29"/>
        <v>0.26207999999999998</v>
      </c>
      <c r="AA302" s="65"/>
      <c r="AB302" s="66"/>
      <c r="AC302" s="302" t="s">
        <v>410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89.376000000000005</v>
      </c>
      <c r="BN302" s="78">
        <f t="shared" si="26"/>
        <v>89.376000000000005</v>
      </c>
      <c r="BO302" s="78">
        <f t="shared" si="27"/>
        <v>0.22222222222222221</v>
      </c>
      <c r="BP302" s="78">
        <f t="shared" si="28"/>
        <v>0.22222222222222221</v>
      </c>
    </row>
    <row r="303" spans="1:68" ht="37.5" customHeight="1" x14ac:dyDescent="0.25">
      <c r="A303" s="60" t="s">
        <v>423</v>
      </c>
      <c r="B303" s="60" t="s">
        <v>424</v>
      </c>
      <c r="C303" s="34">
        <v>4301135404</v>
      </c>
      <c r="D303" s="343">
        <v>4640242181516</v>
      </c>
      <c r="E303" s="344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2" t="s">
        <v>425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420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426</v>
      </c>
      <c r="B304" s="60" t="s">
        <v>427</v>
      </c>
      <c r="C304" s="34">
        <v>4301135375</v>
      </c>
      <c r="D304" s="343">
        <v>4640242181486</v>
      </c>
      <c r="E304" s="344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406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428</v>
      </c>
      <c r="B305" s="60" t="s">
        <v>429</v>
      </c>
      <c r="C305" s="34">
        <v>4301135402</v>
      </c>
      <c r="D305" s="343">
        <v>4640242181493</v>
      </c>
      <c r="E305" s="344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3" t="s">
        <v>430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406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431</v>
      </c>
      <c r="B306" s="60" t="s">
        <v>432</v>
      </c>
      <c r="C306" s="34">
        <v>4301135403</v>
      </c>
      <c r="D306" s="343">
        <v>4640242181509</v>
      </c>
      <c r="E306" s="344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406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433</v>
      </c>
      <c r="B307" s="60" t="s">
        <v>434</v>
      </c>
      <c r="C307" s="34">
        <v>4301135304</v>
      </c>
      <c r="D307" s="343">
        <v>4640242181240</v>
      </c>
      <c r="E307" s="344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3" t="s">
        <v>435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406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436</v>
      </c>
      <c r="B308" s="60" t="s">
        <v>437</v>
      </c>
      <c r="C308" s="34">
        <v>4301135310</v>
      </c>
      <c r="D308" s="343">
        <v>4640242181318</v>
      </c>
      <c r="E308" s="344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6" t="s">
        <v>438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410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439</v>
      </c>
      <c r="B309" s="60" t="s">
        <v>440</v>
      </c>
      <c r="C309" s="34">
        <v>4301135306</v>
      </c>
      <c r="D309" s="343">
        <v>4640242181387</v>
      </c>
      <c r="E309" s="344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55" t="s">
        <v>441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406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442</v>
      </c>
      <c r="B310" s="60" t="s">
        <v>443</v>
      </c>
      <c r="C310" s="34">
        <v>4301135305</v>
      </c>
      <c r="D310" s="343">
        <v>4640242181394</v>
      </c>
      <c r="E310" s="344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1" t="s">
        <v>444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406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445</v>
      </c>
      <c r="B311" s="60" t="s">
        <v>446</v>
      </c>
      <c r="C311" s="34">
        <v>4301135309</v>
      </c>
      <c r="D311" s="343">
        <v>4640242181332</v>
      </c>
      <c r="E311" s="344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6" t="s">
        <v>447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406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448</v>
      </c>
      <c r="B312" s="60" t="s">
        <v>449</v>
      </c>
      <c r="C312" s="34">
        <v>4301135308</v>
      </c>
      <c r="D312" s="343">
        <v>4640242181349</v>
      </c>
      <c r="E312" s="344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6" t="s">
        <v>450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406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451</v>
      </c>
      <c r="B313" s="60" t="s">
        <v>452</v>
      </c>
      <c r="C313" s="34">
        <v>4301135307</v>
      </c>
      <c r="D313" s="343">
        <v>4640242181370</v>
      </c>
      <c r="E313" s="344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51" t="s">
        <v>453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454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455</v>
      </c>
      <c r="B314" s="60" t="s">
        <v>456</v>
      </c>
      <c r="C314" s="34">
        <v>4301135318</v>
      </c>
      <c r="D314" s="343">
        <v>4607111037480</v>
      </c>
      <c r="E314" s="344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3" t="s">
        <v>457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458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459</v>
      </c>
      <c r="B315" s="60" t="s">
        <v>460</v>
      </c>
      <c r="C315" s="34">
        <v>4301135319</v>
      </c>
      <c r="D315" s="343">
        <v>4607111037473</v>
      </c>
      <c r="E315" s="344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45" t="s">
        <v>461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462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463</v>
      </c>
      <c r="B316" s="60" t="s">
        <v>464</v>
      </c>
      <c r="C316" s="34">
        <v>4301135198</v>
      </c>
      <c r="D316" s="343">
        <v>4640242180663</v>
      </c>
      <c r="E316" s="344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2" t="s">
        <v>465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466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467</v>
      </c>
      <c r="B317" s="60" t="s">
        <v>468</v>
      </c>
      <c r="C317" s="34">
        <v>4301135723</v>
      </c>
      <c r="D317" s="343">
        <v>4640242181783</v>
      </c>
      <c r="E317" s="344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469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470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60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1"/>
      <c r="P318" s="351" t="s">
        <v>72</v>
      </c>
      <c r="Q318" s="352"/>
      <c r="R318" s="352"/>
      <c r="S318" s="352"/>
      <c r="T318" s="352"/>
      <c r="U318" s="352"/>
      <c r="V318" s="353"/>
      <c r="W318" s="40" t="s">
        <v>69</v>
      </c>
      <c r="X318" s="41">
        <f>IFERROR(SUM(X297:X317),"0")</f>
        <v>54</v>
      </c>
      <c r="Y318" s="41">
        <f>IFERROR(SUM(Y297:Y317),"0")</f>
        <v>54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0.57911999999999997</v>
      </c>
      <c r="AA318" s="64"/>
      <c r="AB318" s="64"/>
      <c r="AC318" s="64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1"/>
      <c r="P319" s="351" t="s">
        <v>72</v>
      </c>
      <c r="Q319" s="352"/>
      <c r="R319" s="352"/>
      <c r="S319" s="352"/>
      <c r="T319" s="352"/>
      <c r="U319" s="352"/>
      <c r="V319" s="353"/>
      <c r="W319" s="40" t="s">
        <v>73</v>
      </c>
      <c r="X319" s="41">
        <f>IFERROR(SUMPRODUCT(X297:X317*H297:H317),"0")</f>
        <v>201.8</v>
      </c>
      <c r="Y319" s="41">
        <f>IFERROR(SUMPRODUCT(Y297:Y317*H297:H317),"0")</f>
        <v>201.8</v>
      </c>
      <c r="Z319" s="40"/>
      <c r="AA319" s="64"/>
      <c r="AB319" s="64"/>
      <c r="AC319" s="64"/>
    </row>
    <row r="320" spans="1:68" ht="16.5" customHeight="1" x14ac:dyDescent="0.25">
      <c r="A320" s="370" t="s">
        <v>471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62"/>
      <c r="AB320" s="62"/>
      <c r="AC320" s="62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3"/>
      <c r="AB321" s="63"/>
      <c r="AC321" s="63"/>
    </row>
    <row r="322" spans="1:68" ht="27" customHeight="1" x14ac:dyDescent="0.25">
      <c r="A322" s="60" t="s">
        <v>472</v>
      </c>
      <c r="B322" s="60" t="s">
        <v>473</v>
      </c>
      <c r="C322" s="34">
        <v>4301135268</v>
      </c>
      <c r="D322" s="343">
        <v>4640242181134</v>
      </c>
      <c r="E322" s="344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52" t="s">
        <v>474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475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60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1"/>
      <c r="P323" s="351" t="s">
        <v>72</v>
      </c>
      <c r="Q323" s="352"/>
      <c r="R323" s="352"/>
      <c r="S323" s="352"/>
      <c r="T323" s="352"/>
      <c r="U323" s="352"/>
      <c r="V323" s="353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1"/>
      <c r="P324" s="351" t="s">
        <v>72</v>
      </c>
      <c r="Q324" s="352"/>
      <c r="R324" s="352"/>
      <c r="S324" s="352"/>
      <c r="T324" s="352"/>
      <c r="U324" s="352"/>
      <c r="V324" s="353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476</v>
      </c>
      <c r="Q325" s="374"/>
      <c r="R325" s="374"/>
      <c r="S325" s="374"/>
      <c r="T325" s="374"/>
      <c r="U325" s="374"/>
      <c r="V325" s="375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4609.76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4609.76</v>
      </c>
      <c r="Z325" s="40"/>
      <c r="AA325" s="64"/>
      <c r="AB325" s="64"/>
      <c r="AC325" s="64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477</v>
      </c>
      <c r="Q326" s="374"/>
      <c r="R326" s="374"/>
      <c r="S326" s="374"/>
      <c r="T326" s="374"/>
      <c r="U326" s="374"/>
      <c r="V326" s="375"/>
      <c r="W326" s="40" t="s">
        <v>73</v>
      </c>
      <c r="X326" s="41">
        <f>IFERROR(SUM(BM22:BM322),"0")</f>
        <v>4944.8024000000005</v>
      </c>
      <c r="Y326" s="41">
        <f>IFERROR(SUM(BN22:BN322),"0")</f>
        <v>4944.8024000000005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478</v>
      </c>
      <c r="Q327" s="374"/>
      <c r="R327" s="374"/>
      <c r="S327" s="374"/>
      <c r="T327" s="374"/>
      <c r="U327" s="374"/>
      <c r="V327" s="375"/>
      <c r="W327" s="40" t="s">
        <v>479</v>
      </c>
      <c r="X327" s="42">
        <f>ROUNDUP(SUM(BO22:BO322),0)</f>
        <v>12</v>
      </c>
      <c r="Y327" s="42">
        <f>ROUNDUP(SUM(BP22:BP322),0)</f>
        <v>12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480</v>
      </c>
      <c r="Q328" s="374"/>
      <c r="R328" s="374"/>
      <c r="S328" s="374"/>
      <c r="T328" s="374"/>
      <c r="U328" s="374"/>
      <c r="V328" s="375"/>
      <c r="W328" s="40" t="s">
        <v>73</v>
      </c>
      <c r="X328" s="41">
        <f>GrossWeightTotal+PalletQtyTotal*25</f>
        <v>5244.8024000000005</v>
      </c>
      <c r="Y328" s="41">
        <f>GrossWeightTotalR+PalletQtyTotalR*25</f>
        <v>5244.8024000000005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481</v>
      </c>
      <c r="Q329" s="374"/>
      <c r="R329" s="374"/>
      <c r="S329" s="374"/>
      <c r="T329" s="374"/>
      <c r="U329" s="374"/>
      <c r="V329" s="375"/>
      <c r="W329" s="40" t="s">
        <v>479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1092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1092</v>
      </c>
      <c r="Z329" s="40"/>
      <c r="AA329" s="64"/>
      <c r="AB329" s="64"/>
      <c r="AC329" s="64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482</v>
      </c>
      <c r="Q330" s="374"/>
      <c r="R330" s="374"/>
      <c r="S330" s="374"/>
      <c r="T330" s="374"/>
      <c r="U330" s="374"/>
      <c r="V330" s="375"/>
      <c r="W330" s="43" t="s">
        <v>483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14.032139999999997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484</v>
      </c>
      <c r="B332" s="83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240</v>
      </c>
      <c r="V332" s="364"/>
      <c r="W332" s="83" t="s">
        <v>266</v>
      </c>
      <c r="X332" s="340" t="s">
        <v>285</v>
      </c>
      <c r="Y332" s="367"/>
      <c r="Z332" s="367"/>
      <c r="AA332" s="367"/>
      <c r="AB332" s="367"/>
      <c r="AC332" s="367"/>
      <c r="AD332" s="364"/>
      <c r="AE332" s="83" t="s">
        <v>355</v>
      </c>
      <c r="AF332" s="83" t="s">
        <v>360</v>
      </c>
      <c r="AG332" s="83" t="s">
        <v>367</v>
      </c>
      <c r="AH332" s="340" t="s">
        <v>241</v>
      </c>
      <c r="AI332" s="364"/>
    </row>
    <row r="333" spans="1:68" ht="14.25" customHeight="1" thickTop="1" x14ac:dyDescent="0.2">
      <c r="A333" s="512" t="s">
        <v>485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176</v>
      </c>
      <c r="L333" s="340" t="s">
        <v>185</v>
      </c>
      <c r="M333" s="340" t="s">
        <v>202</v>
      </c>
      <c r="N333" s="1"/>
      <c r="O333" s="340" t="s">
        <v>208</v>
      </c>
      <c r="P333" s="340" t="s">
        <v>215</v>
      </c>
      <c r="Q333" s="340" t="s">
        <v>221</v>
      </c>
      <c r="R333" s="340" t="s">
        <v>225</v>
      </c>
      <c r="S333" s="340" t="s">
        <v>228</v>
      </c>
      <c r="T333" s="340" t="s">
        <v>236</v>
      </c>
      <c r="U333" s="340" t="s">
        <v>241</v>
      </c>
      <c r="V333" s="340" t="s">
        <v>245</v>
      </c>
      <c r="W333" s="340" t="s">
        <v>267</v>
      </c>
      <c r="X333" s="340" t="s">
        <v>286</v>
      </c>
      <c r="Y333" s="340" t="s">
        <v>298</v>
      </c>
      <c r="Z333" s="340" t="s">
        <v>308</v>
      </c>
      <c r="AA333" s="340" t="s">
        <v>323</v>
      </c>
      <c r="AB333" s="340" t="s">
        <v>334</v>
      </c>
      <c r="AC333" s="340" t="s">
        <v>345</v>
      </c>
      <c r="AD333" s="340" t="s">
        <v>349</v>
      </c>
      <c r="AE333" s="340" t="s">
        <v>356</v>
      </c>
      <c r="AF333" s="340" t="s">
        <v>361</v>
      </c>
      <c r="AG333" s="340" t="s">
        <v>368</v>
      </c>
      <c r="AH333" s="340" t="s">
        <v>241</v>
      </c>
      <c r="AI333" s="340" t="s">
        <v>471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4" t="s">
        <v>486</v>
      </c>
      <c r="B335" s="50">
        <f>IFERROR(X22*H22,"0")</f>
        <v>0</v>
      </c>
      <c r="C335" s="50">
        <f>IFERROR(X28*H28,"0")+IFERROR(X29*H29,"0")+IFERROR(X30*H30,"0")</f>
        <v>63</v>
      </c>
      <c r="D335" s="50">
        <f>IFERROR(X35*H35,"0")+IFERROR(X36*H36,"0")+IFERROR(X37*H37,"0")</f>
        <v>67.199999999999989</v>
      </c>
      <c r="E335" s="50">
        <f>IFERROR(X42*H42,"0")+IFERROR(X43*H43,"0")+IFERROR(X44*H44,"0")+IFERROR(X45*H45,"0")+IFERROR(X46*H46,"0")+IFERROR(X47*H47,"0")+IFERROR(X48*H48,"0")+IFERROR(X49*H49,"0")</f>
        <v>160.80000000000001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660</v>
      </c>
      <c r="H335" s="50">
        <f>IFERROR(X84*H84,"0")</f>
        <v>0</v>
      </c>
      <c r="I335" s="50">
        <f>IFERROR(X89*H89,"0")+IFERROR(X90*H90,"0")</f>
        <v>0</v>
      </c>
      <c r="J335" s="50">
        <f>IFERROR(X95*H95,"0")+IFERROR(X96*H96,"0")+IFERROR(X97*H97,"0")+IFERROR(X98*H98,"0")+IFERROR(X99*H99,"0")+IFERROR(X100*H100,"0")</f>
        <v>50.4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36.96</v>
      </c>
      <c r="M335" s="50">
        <f>IFERROR(X126*H126,"0")+IFERROR(X127*H127,"0")</f>
        <v>252</v>
      </c>
      <c r="N335" s="1"/>
      <c r="O335" s="50">
        <f>IFERROR(X132*H132,"0")+IFERROR(X133*H133,"0")</f>
        <v>126</v>
      </c>
      <c r="P335" s="50">
        <f>IFERROR(X138*H138,"0")+IFERROR(X139*H139,"0")</f>
        <v>84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480</v>
      </c>
      <c r="W335" s="50">
        <f>IFERROR(X185*H185,"0")+IFERROR(X186*H186,"0")+IFERROR(X187*H187,"0")+IFERROR(X191*H191,"0")</f>
        <v>84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201.6</v>
      </c>
      <c r="Z335" s="50">
        <f>IFERROR(X212*H212,"0")+IFERROR(X213*H213,"0")+IFERROR(X214*H214,"0")+IFERROR(X215*H215,"0")+IFERROR(X216*H216,"0")+IFERROR(X217*H217,"0")</f>
        <v>134.39999999999998</v>
      </c>
      <c r="AA335" s="50">
        <f>IFERROR(X222*H222,"0")+IFERROR(X223*H223,"0")+IFERROR(X224*H224,"0")+IFERROR(X225*H225,"0")</f>
        <v>172.8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660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1376.6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487</v>
      </c>
      <c r="B337" s="67" t="s">
        <v>488</v>
      </c>
      <c r="C337" s="67" t="s">
        <v>489</v>
      </c>
    </row>
    <row r="338" spans="1:3" x14ac:dyDescent="0.2">
      <c r="A338" s="68">
        <f>SUMPRODUCT(--(BB:BB="ЗПФ"),--(W:W="кор"),H:H,Y:Y)+SUMPRODUCT(--(BB:BB="ЗПФ"),--(W:W="кг"),Y:Y)</f>
        <v>2536.8000000000002</v>
      </c>
      <c r="B338" s="69">
        <f>SUMPRODUCT(--(BB:BB="ПГП"),--(W:W="кор"),H:H,Y:Y)+SUMPRODUCT(--(BB:BB="ПГП"),--(W:W="кг"),Y:Y)</f>
        <v>2072.96</v>
      </c>
      <c r="C338" s="69">
        <f>SUMPRODUCT(--(BB:BB="КИЗ"),--(W:W="кор"),H:H,Y:Y)+SUMPRODUCT(--(BB:BB="КИЗ"),--(W:W="кг"),Y:Y)</f>
        <v>0</v>
      </c>
    </row>
  </sheetData>
  <sheetProtection algorithmName="SHA-512" hashValue="TB8v2VVbgga0dH9iOCneYKvfH+mzbAgx49LPMPxWALNO5aqwIn7QQKOu2jD5f39hicK3eAdT91CKHOBNso8TSg==" saltValue="V1ExhkMGg1vbtbmPR+RT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A188:O189"/>
    <mergeCell ref="P58:T58"/>
    <mergeCell ref="P307:T307"/>
    <mergeCell ref="A52:Z52"/>
    <mergeCell ref="D44:E44"/>
    <mergeCell ref="D286:E286"/>
    <mergeCell ref="D266:E266"/>
    <mergeCell ref="A279:O280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55:O56"/>
    <mergeCell ref="P219:V219"/>
    <mergeCell ref="P23:V23"/>
    <mergeCell ref="P145:V145"/>
    <mergeCell ref="P289:V289"/>
    <mergeCell ref="P68:V68"/>
    <mergeCell ref="A101:O102"/>
    <mergeCell ref="A257:Z257"/>
    <mergeCell ref="D105:E105"/>
    <mergeCell ref="D276:E276"/>
    <mergeCell ref="Q333:Q334"/>
    <mergeCell ref="A31:O32"/>
    <mergeCell ref="N17:N18"/>
    <mergeCell ref="D49:E49"/>
    <mergeCell ref="P272:V272"/>
    <mergeCell ref="D133:E133"/>
    <mergeCell ref="D54:E54"/>
    <mergeCell ref="P283:V283"/>
    <mergeCell ref="D191:E191"/>
    <mergeCell ref="P122:V122"/>
    <mergeCell ref="A245:Z245"/>
    <mergeCell ref="S333:S334"/>
    <mergeCell ref="D291:E291"/>
    <mergeCell ref="A103:Z103"/>
    <mergeCell ref="D95:E95"/>
    <mergeCell ref="P149:T149"/>
    <mergeCell ref="P74:V74"/>
    <mergeCell ref="P174:T174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P189:V189"/>
    <mergeCell ref="A333:A334"/>
    <mergeCell ref="P62:T62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305:E305"/>
    <mergeCell ref="D99:E99"/>
    <mergeCell ref="D270:E270"/>
    <mergeCell ref="A130:Z130"/>
    <mergeCell ref="D310:E310"/>
    <mergeCell ref="A320:Z320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84:E84"/>
    <mergeCell ref="D155:E155"/>
    <mergeCell ref="D149:E149"/>
    <mergeCell ref="P255:V255"/>
    <mergeCell ref="P301:T301"/>
    <mergeCell ref="P178:T178"/>
    <mergeCell ref="P105:T105"/>
    <mergeCell ref="P276:T276"/>
    <mergeCell ref="P214:T214"/>
    <mergeCell ref="P270:T270"/>
    <mergeCell ref="D213:E213"/>
    <mergeCell ref="P192:V192"/>
    <mergeCell ref="P284:V284"/>
    <mergeCell ref="P107:T107"/>
    <mergeCell ref="P278:T278"/>
    <mergeCell ref="P129:V129"/>
    <mergeCell ref="A9:C9"/>
    <mergeCell ref="D58:E58"/>
    <mergeCell ref="P112:T112"/>
    <mergeCell ref="A242:O243"/>
    <mergeCell ref="P39:V39"/>
    <mergeCell ref="P32:V32"/>
    <mergeCell ref="Q13:R13"/>
    <mergeCell ref="P134:V134"/>
    <mergeCell ref="A93:Z93"/>
    <mergeCell ref="D22:E22"/>
    <mergeCell ref="P49:T49"/>
    <mergeCell ref="P36:T36"/>
    <mergeCell ref="P63:V63"/>
    <mergeCell ref="A128:O129"/>
    <mergeCell ref="D215:E215"/>
    <mergeCell ref="P50:V50"/>
    <mergeCell ref="A233:Z233"/>
    <mergeCell ref="M17:M18"/>
    <mergeCell ref="O17:O18"/>
    <mergeCell ref="A104:Z104"/>
    <mergeCell ref="V12:W12"/>
    <mergeCell ref="U17:V17"/>
    <mergeCell ref="Y17:Y18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D222:E222"/>
    <mergeCell ref="A231:O232"/>
    <mergeCell ref="P35:T35"/>
    <mergeCell ref="G17:G18"/>
    <mergeCell ref="D314:E314"/>
    <mergeCell ref="A323:O324"/>
    <mergeCell ref="A143:Z143"/>
    <mergeCell ref="P242:V242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D154:E154"/>
    <mergeCell ref="P282:T282"/>
    <mergeCell ref="D225:E225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AB17:AB18"/>
    <mergeCell ref="D200:E200"/>
    <mergeCell ref="P48:T48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P235:T235"/>
    <mergeCell ref="P86:V86"/>
    <mergeCell ref="P157:V157"/>
    <mergeCell ref="A147:Z147"/>
    <mergeCell ref="P207:T207"/>
    <mergeCell ref="P249:V249"/>
    <mergeCell ref="A274:Z274"/>
    <mergeCell ref="P299:T299"/>
    <mergeCell ref="P150:V150"/>
    <mergeCell ref="D138:E138"/>
    <mergeCell ref="A40:Z40"/>
    <mergeCell ref="A211:Z211"/>
    <mergeCell ref="A82:Z82"/>
    <mergeCell ref="A275:Z275"/>
    <mergeCell ref="P96:T96"/>
    <mergeCell ref="A13:M13"/>
    <mergeCell ref="A59:O60"/>
    <mergeCell ref="A94:Z94"/>
    <mergeCell ref="A196:Z196"/>
    <mergeCell ref="P115:T115"/>
    <mergeCell ref="P231:V231"/>
    <mergeCell ref="A15:M15"/>
    <mergeCell ref="A256:Z256"/>
    <mergeCell ref="D48:E48"/>
    <mergeCell ref="A183:Z183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D106:E106"/>
    <mergeCell ref="P185:T185"/>
    <mergeCell ref="P277:T277"/>
    <mergeCell ref="A195:Z195"/>
    <mergeCell ref="A251:Z251"/>
    <mergeCell ref="P288:V288"/>
    <mergeCell ref="P43:T43"/>
    <mergeCell ref="D36:E36"/>
    <mergeCell ref="P202:V202"/>
    <mergeCell ref="A264:Z264"/>
    <mergeCell ref="P306:T306"/>
    <mergeCell ref="A271:O272"/>
    <mergeCell ref="D298:E298"/>
    <mergeCell ref="A273:Z273"/>
    <mergeCell ref="D292:E292"/>
    <mergeCell ref="P132:T132"/>
    <mergeCell ref="P303:T303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O333:O334"/>
    <mergeCell ref="B333:B334"/>
    <mergeCell ref="H333:H334"/>
    <mergeCell ref="J333:J334"/>
    <mergeCell ref="AC333:AC334"/>
    <mergeCell ref="AE333:AE334"/>
    <mergeCell ref="P262:V262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AF333:AF334"/>
    <mergeCell ref="AH333:AH334"/>
    <mergeCell ref="P223:T223"/>
    <mergeCell ref="D160:E160"/>
    <mergeCell ref="P201:V201"/>
    <mergeCell ref="X332:AD332"/>
    <mergeCell ref="I17:I18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P205:T205"/>
    <mergeCell ref="D260:E260"/>
    <mergeCell ref="A290:Z290"/>
    <mergeCell ref="D322:E322"/>
    <mergeCell ref="D309:E309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P323:V323"/>
    <mergeCell ref="A148:Z148"/>
    <mergeCell ref="A180:O181"/>
    <mergeCell ref="A167:O168"/>
    <mergeCell ref="P286:T286"/>
    <mergeCell ref="P187:T187"/>
    <mergeCell ref="Q9:R9"/>
    <mergeCell ref="Q11:R11"/>
    <mergeCell ref="A6:C6"/>
    <mergeCell ref="H1:Q1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A76:Z76"/>
    <mergeCell ref="A108:O109"/>
    <mergeCell ref="D236:E236"/>
    <mergeCell ref="D117:E117"/>
    <mergeCell ref="P171:T171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A281:Z281"/>
    <mergeCell ref="P166:T166"/>
    <mergeCell ref="P188:V188"/>
    <mergeCell ref="P116:T116"/>
    <mergeCell ref="D224:E224"/>
    <mergeCell ref="A26:Z26"/>
    <mergeCell ref="P59:V59"/>
    <mergeCell ref="P97:T97"/>
    <mergeCell ref="P230:T230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D66:E66"/>
    <mergeCell ref="P316:T31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A321:Z321"/>
    <mergeCell ref="D315:E315"/>
    <mergeCell ref="P29:T29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Q12:R12"/>
    <mergeCell ref="D90:E90"/>
    <mergeCell ref="P79:T79"/>
    <mergeCell ref="P73:T73"/>
    <mergeCell ref="P333:P334"/>
    <mergeCell ref="P144:T144"/>
    <mergeCell ref="D187:E187"/>
    <mergeCell ref="P315:T315"/>
    <mergeCell ref="D174:E174"/>
    <mergeCell ref="P302:T302"/>
    <mergeCell ref="A34:Z34"/>
    <mergeCell ref="A83:Z83"/>
    <mergeCell ref="D45:E45"/>
    <mergeCell ref="R333:R334"/>
    <mergeCell ref="Y333:Y334"/>
    <mergeCell ref="P325:V325"/>
    <mergeCell ref="P327:V327"/>
    <mergeCell ref="X333:X334"/>
    <mergeCell ref="Z333:Z334"/>
    <mergeCell ref="A68:O69"/>
    <mergeCell ref="A261:O262"/>
    <mergeCell ref="P246:T246"/>
    <mergeCell ref="A250:Z250"/>
    <mergeCell ref="P238:V238"/>
    <mergeCell ref="A263:Z263"/>
    <mergeCell ref="A265:Z2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1" t="s">
        <v>491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492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14</v>
      </c>
      <c r="C8" s="51" t="s">
        <v>498</v>
      </c>
      <c r="D8" s="51" t="s">
        <v>499</v>
      </c>
      <c r="E8" s="51"/>
    </row>
    <row r="9" spans="2:8" x14ac:dyDescent="0.2">
      <c r="B9" s="51" t="s">
        <v>500</v>
      </c>
      <c r="C9" s="51" t="s">
        <v>501</v>
      </c>
      <c r="D9" s="51" t="s">
        <v>502</v>
      </c>
      <c r="E9" s="51"/>
    </row>
    <row r="11" spans="2:8" x14ac:dyDescent="0.2">
      <c r="B11" s="51" t="s">
        <v>503</v>
      </c>
      <c r="C11" s="51" t="s">
        <v>493</v>
      </c>
      <c r="D11" s="51"/>
      <c r="E11" s="51"/>
    </row>
    <row r="13" spans="2:8" x14ac:dyDescent="0.2">
      <c r="B13" s="51" t="s">
        <v>504</v>
      </c>
      <c r="C13" s="51" t="s">
        <v>496</v>
      </c>
      <c r="D13" s="51"/>
      <c r="E13" s="51"/>
    </row>
    <row r="15" spans="2:8" x14ac:dyDescent="0.2">
      <c r="B15" s="51" t="s">
        <v>505</v>
      </c>
      <c r="C15" s="51" t="s">
        <v>498</v>
      </c>
      <c r="D15" s="51"/>
      <c r="E15" s="51"/>
    </row>
    <row r="17" spans="2:5" x14ac:dyDescent="0.2">
      <c r="B17" s="51" t="s">
        <v>506</v>
      </c>
      <c r="C17" s="51" t="s">
        <v>501</v>
      </c>
      <c r="D17" s="51"/>
      <c r="E17" s="51"/>
    </row>
    <row r="19" spans="2:5" x14ac:dyDescent="0.2">
      <c r="B19" s="51" t="s">
        <v>507</v>
      </c>
      <c r="C19" s="51"/>
      <c r="D19" s="51"/>
      <c r="E19" s="51"/>
    </row>
    <row r="20" spans="2:5" x14ac:dyDescent="0.2">
      <c r="B20" s="51" t="s">
        <v>508</v>
      </c>
      <c r="C20" s="51"/>
      <c r="D20" s="51"/>
      <c r="E20" s="51"/>
    </row>
    <row r="21" spans="2:5" x14ac:dyDescent="0.2">
      <c r="B21" s="51" t="s">
        <v>509</v>
      </c>
      <c r="C21" s="51"/>
      <c r="D21" s="51"/>
      <c r="E21" s="51"/>
    </row>
    <row r="22" spans="2:5" x14ac:dyDescent="0.2">
      <c r="B22" s="51" t="s">
        <v>510</v>
      </c>
      <c r="C22" s="51"/>
      <c r="D22" s="51"/>
      <c r="E22" s="51"/>
    </row>
    <row r="23" spans="2:5" x14ac:dyDescent="0.2">
      <c r="B23" s="51" t="s">
        <v>511</v>
      </c>
      <c r="C23" s="51"/>
      <c r="D23" s="51"/>
      <c r="E23" s="51"/>
    </row>
    <row r="24" spans="2:5" x14ac:dyDescent="0.2">
      <c r="B24" s="51" t="s">
        <v>512</v>
      </c>
      <c r="C24" s="51"/>
      <c r="D24" s="51"/>
      <c r="E24" s="51"/>
    </row>
    <row r="25" spans="2:5" x14ac:dyDescent="0.2">
      <c r="B25" s="51" t="s">
        <v>513</v>
      </c>
      <c r="C25" s="51"/>
      <c r="D25" s="51"/>
      <c r="E25" s="51"/>
    </row>
    <row r="26" spans="2:5" x14ac:dyDescent="0.2">
      <c r="B26" s="51" t="s">
        <v>514</v>
      </c>
      <c r="C26" s="51"/>
      <c r="D26" s="51"/>
      <c r="E26" s="51"/>
    </row>
    <row r="27" spans="2:5" x14ac:dyDescent="0.2">
      <c r="B27" s="51" t="s">
        <v>515</v>
      </c>
      <c r="C27" s="51"/>
      <c r="D27" s="51"/>
      <c r="E27" s="51"/>
    </row>
    <row r="28" spans="2:5" x14ac:dyDescent="0.2">
      <c r="B28" s="51" t="s">
        <v>516</v>
      </c>
      <c r="C28" s="51"/>
      <c r="D28" s="51"/>
      <c r="E28" s="51"/>
    </row>
    <row r="29" spans="2:5" x14ac:dyDescent="0.2">
      <c r="B29" s="51" t="s">
        <v>517</v>
      </c>
      <c r="C29" s="51"/>
      <c r="D29" s="51"/>
      <c r="E29" s="51"/>
    </row>
  </sheetData>
  <sheetProtection algorithmName="SHA-512" hashValue="R9Qik94pLbxbvTzVo6LUWrM7IJ1YuEe8BvaP3WGqC5evFHwFjL9KomZ4HVipQEUfhxhLWah85bmLT2Us8UCqzQ==" saltValue="iFNAlbsiYt2TvREnZwd2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551</vt:i4>
      </vt:variant>
    </vt:vector>
  </HeadingPairs>
  <TitlesOfParts>
    <vt:vector size="5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2025-05-16T09:35:21Z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