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44DB19BC-21CA-4BA5-BDF7-BCE4C6C09CCF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Y552" i="1" l="1"/>
  <c r="X552" i="1"/>
  <c r="X551" i="1"/>
  <c r="BP550" i="1"/>
  <c r="BO550" i="1"/>
  <c r="BN550" i="1"/>
  <c r="BM550" i="1"/>
  <c r="Y550" i="1"/>
  <c r="Y551" i="1" s="1"/>
  <c r="X548" i="1"/>
  <c r="X547" i="1"/>
  <c r="BO546" i="1"/>
  <c r="BN546" i="1"/>
  <c r="BM546" i="1"/>
  <c r="Z546" i="1"/>
  <c r="Z547" i="1" s="1"/>
  <c r="Y546" i="1"/>
  <c r="Y548" i="1" s="1"/>
  <c r="Y544" i="1"/>
  <c r="X544" i="1"/>
  <c r="Y543" i="1"/>
  <c r="X543" i="1"/>
  <c r="BP542" i="1"/>
  <c r="BO542" i="1"/>
  <c r="BM542" i="1"/>
  <c r="Y542" i="1"/>
  <c r="AD563" i="1" s="1"/>
  <c r="Y539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O535" i="1"/>
  <c r="BN535" i="1"/>
  <c r="BM535" i="1"/>
  <c r="Z535" i="1"/>
  <c r="Y535" i="1"/>
  <c r="BP535" i="1" s="1"/>
  <c r="BO534" i="1"/>
  <c r="BN534" i="1"/>
  <c r="BM534" i="1"/>
  <c r="Z534" i="1"/>
  <c r="Z538" i="1" s="1"/>
  <c r="Y534" i="1"/>
  <c r="Y538" i="1" s="1"/>
  <c r="Y532" i="1"/>
  <c r="X532" i="1"/>
  <c r="Y531" i="1"/>
  <c r="X531" i="1"/>
  <c r="BP530" i="1"/>
  <c r="BO530" i="1"/>
  <c r="BM530" i="1"/>
  <c r="Y530" i="1"/>
  <c r="BN530" i="1" s="1"/>
  <c r="BO529" i="1"/>
  <c r="BM529" i="1"/>
  <c r="Y529" i="1"/>
  <c r="BP529" i="1" s="1"/>
  <c r="X527" i="1"/>
  <c r="Y526" i="1"/>
  <c r="X526" i="1"/>
  <c r="BP525" i="1"/>
  <c r="BO525" i="1"/>
  <c r="BN525" i="1"/>
  <c r="BM525" i="1"/>
  <c r="Z525" i="1"/>
  <c r="Y525" i="1"/>
  <c r="BO524" i="1"/>
  <c r="BN524" i="1"/>
  <c r="BM524" i="1"/>
  <c r="Z524" i="1"/>
  <c r="Z526" i="1" s="1"/>
  <c r="Y524" i="1"/>
  <c r="BP524" i="1" s="1"/>
  <c r="X522" i="1"/>
  <c r="X521" i="1"/>
  <c r="BO520" i="1"/>
  <c r="BM520" i="1"/>
  <c r="Z520" i="1"/>
  <c r="Y520" i="1"/>
  <c r="BP520" i="1" s="1"/>
  <c r="BP519" i="1"/>
  <c r="BO519" i="1"/>
  <c r="BM519" i="1"/>
  <c r="Y519" i="1"/>
  <c r="BN519" i="1" s="1"/>
  <c r="BO518" i="1"/>
  <c r="BM518" i="1"/>
  <c r="Y518" i="1"/>
  <c r="BP518" i="1" s="1"/>
  <c r="BO517" i="1"/>
  <c r="BM517" i="1"/>
  <c r="Y517" i="1"/>
  <c r="BN517" i="1" s="1"/>
  <c r="X515" i="1"/>
  <c r="Y514" i="1"/>
  <c r="X514" i="1"/>
  <c r="BO513" i="1"/>
  <c r="BN513" i="1"/>
  <c r="BM513" i="1"/>
  <c r="Z513" i="1"/>
  <c r="Y513" i="1"/>
  <c r="BP513" i="1" s="1"/>
  <c r="BP512" i="1"/>
  <c r="BO512" i="1"/>
  <c r="BN512" i="1"/>
  <c r="BM512" i="1"/>
  <c r="Z512" i="1"/>
  <c r="Y512" i="1"/>
  <c r="BO511" i="1"/>
  <c r="BM511" i="1"/>
  <c r="Y511" i="1"/>
  <c r="AC563" i="1" s="1"/>
  <c r="Y507" i="1"/>
  <c r="X507" i="1"/>
  <c r="X506" i="1"/>
  <c r="BO505" i="1"/>
  <c r="BM505" i="1"/>
  <c r="Y505" i="1"/>
  <c r="BP505" i="1" s="1"/>
  <c r="P505" i="1"/>
  <c r="BO504" i="1"/>
  <c r="BM504" i="1"/>
  <c r="Y504" i="1"/>
  <c r="BN504" i="1" s="1"/>
  <c r="P504" i="1"/>
  <c r="Y502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N499" i="1" s="1"/>
  <c r="P499" i="1"/>
  <c r="BP498" i="1"/>
  <c r="BO498" i="1"/>
  <c r="BN498" i="1"/>
  <c r="BM498" i="1"/>
  <c r="Y498" i="1"/>
  <c r="Y501" i="1" s="1"/>
  <c r="P498" i="1"/>
  <c r="X496" i="1"/>
  <c r="X495" i="1"/>
  <c r="BP494" i="1"/>
  <c r="BO494" i="1"/>
  <c r="BN494" i="1"/>
  <c r="BM494" i="1"/>
  <c r="Z494" i="1"/>
  <c r="Y494" i="1"/>
  <c r="P494" i="1"/>
  <c r="BP493" i="1"/>
  <c r="BO493" i="1"/>
  <c r="BN493" i="1"/>
  <c r="BM493" i="1"/>
  <c r="Z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BN491" i="1" s="1"/>
  <c r="P491" i="1"/>
  <c r="BP490" i="1"/>
  <c r="BO490" i="1"/>
  <c r="BN490" i="1"/>
  <c r="BM490" i="1"/>
  <c r="Y490" i="1"/>
  <c r="Z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P487" i="1"/>
  <c r="BO487" i="1"/>
  <c r="BM487" i="1"/>
  <c r="Z487" i="1"/>
  <c r="Y487" i="1"/>
  <c r="BN487" i="1" s="1"/>
  <c r="P487" i="1"/>
  <c r="BO486" i="1"/>
  <c r="BM486" i="1"/>
  <c r="Z486" i="1"/>
  <c r="Y486" i="1"/>
  <c r="Y496" i="1" s="1"/>
  <c r="P486" i="1"/>
  <c r="X484" i="1"/>
  <c r="X483" i="1"/>
  <c r="BP482" i="1"/>
  <c r="BO482" i="1"/>
  <c r="BN482" i="1"/>
  <c r="BM482" i="1"/>
  <c r="Y482" i="1"/>
  <c r="Z482" i="1" s="1"/>
  <c r="P482" i="1"/>
  <c r="BO481" i="1"/>
  <c r="BM481" i="1"/>
  <c r="Y481" i="1"/>
  <c r="BP481" i="1" s="1"/>
  <c r="P481" i="1"/>
  <c r="BO480" i="1"/>
  <c r="BM480" i="1"/>
  <c r="Y480" i="1"/>
  <c r="Y484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N475" i="1" s="1"/>
  <c r="P475" i="1"/>
  <c r="BP474" i="1"/>
  <c r="BO474" i="1"/>
  <c r="BN474" i="1"/>
  <c r="BM474" i="1"/>
  <c r="Y474" i="1"/>
  <c r="Z474" i="1" s="1"/>
  <c r="P474" i="1"/>
  <c r="BO473" i="1"/>
  <c r="BM473" i="1"/>
  <c r="Y473" i="1"/>
  <c r="BP473" i="1" s="1"/>
  <c r="P473" i="1"/>
  <c r="BO472" i="1"/>
  <c r="BM472" i="1"/>
  <c r="Y472" i="1"/>
  <c r="BN472" i="1" s="1"/>
  <c r="P472" i="1"/>
  <c r="BP471" i="1"/>
  <c r="BO471" i="1"/>
  <c r="BM471" i="1"/>
  <c r="Z471" i="1"/>
  <c r="Y471" i="1"/>
  <c r="BN471" i="1" s="1"/>
  <c r="P471" i="1"/>
  <c r="BO470" i="1"/>
  <c r="BM470" i="1"/>
  <c r="Z470" i="1"/>
  <c r="Y470" i="1"/>
  <c r="BP470" i="1" s="1"/>
  <c r="P470" i="1"/>
  <c r="BO469" i="1"/>
  <c r="BM469" i="1"/>
  <c r="Y469" i="1"/>
  <c r="BP469" i="1" s="1"/>
  <c r="P469" i="1"/>
  <c r="BP468" i="1"/>
  <c r="BO468" i="1"/>
  <c r="BM468" i="1"/>
  <c r="Y468" i="1"/>
  <c r="BN468" i="1" s="1"/>
  <c r="P468" i="1"/>
  <c r="BO467" i="1"/>
  <c r="BM467" i="1"/>
  <c r="Y467" i="1"/>
  <c r="BP467" i="1" s="1"/>
  <c r="P467" i="1"/>
  <c r="BO466" i="1"/>
  <c r="BM466" i="1"/>
  <c r="Z466" i="1"/>
  <c r="Y466" i="1"/>
  <c r="BP466" i="1" s="1"/>
  <c r="P466" i="1"/>
  <c r="BO465" i="1"/>
  <c r="BM465" i="1"/>
  <c r="Z465" i="1"/>
  <c r="Y465" i="1"/>
  <c r="BP465" i="1" s="1"/>
  <c r="P465" i="1"/>
  <c r="BO464" i="1"/>
  <c r="BN464" i="1"/>
  <c r="BM464" i="1"/>
  <c r="Z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BP462" i="1" s="1"/>
  <c r="P462" i="1"/>
  <c r="BO461" i="1"/>
  <c r="BM461" i="1"/>
  <c r="Y461" i="1"/>
  <c r="Z461" i="1" s="1"/>
  <c r="P461" i="1"/>
  <c r="Y457" i="1"/>
  <c r="X457" i="1"/>
  <c r="Z456" i="1"/>
  <c r="Y456" i="1"/>
  <c r="X456" i="1"/>
  <c r="BO455" i="1"/>
  <c r="BM455" i="1"/>
  <c r="Z455" i="1"/>
  <c r="Y455" i="1"/>
  <c r="BP455" i="1" s="1"/>
  <c r="P455" i="1"/>
  <c r="Y453" i="1"/>
  <c r="X453" i="1"/>
  <c r="X452" i="1"/>
  <c r="BO451" i="1"/>
  <c r="BM451" i="1"/>
  <c r="Y451" i="1"/>
  <c r="BP451" i="1" s="1"/>
  <c r="P451" i="1"/>
  <c r="Y448" i="1"/>
  <c r="X448" i="1"/>
  <c r="X447" i="1"/>
  <c r="BO446" i="1"/>
  <c r="BM446" i="1"/>
  <c r="Y446" i="1"/>
  <c r="BP446" i="1" s="1"/>
  <c r="P446" i="1"/>
  <c r="BO445" i="1"/>
  <c r="BM445" i="1"/>
  <c r="Y445" i="1"/>
  <c r="BN445" i="1" s="1"/>
  <c r="P445" i="1"/>
  <c r="X442" i="1"/>
  <c r="X441" i="1"/>
  <c r="BP440" i="1"/>
  <c r="BO440" i="1"/>
  <c r="BN440" i="1"/>
  <c r="BM440" i="1"/>
  <c r="Z440" i="1"/>
  <c r="Y440" i="1"/>
  <c r="P440" i="1"/>
  <c r="BO439" i="1"/>
  <c r="BM439" i="1"/>
  <c r="Y439" i="1"/>
  <c r="BN439" i="1" s="1"/>
  <c r="P439" i="1"/>
  <c r="BP438" i="1"/>
  <c r="BO438" i="1"/>
  <c r="BN438" i="1"/>
  <c r="BM438" i="1"/>
  <c r="Y438" i="1"/>
  <c r="Z438" i="1" s="1"/>
  <c r="P438" i="1"/>
  <c r="BO437" i="1"/>
  <c r="BM437" i="1"/>
  <c r="Y437" i="1"/>
  <c r="Y563" i="1" s="1"/>
  <c r="P437" i="1"/>
  <c r="Y435" i="1"/>
  <c r="X435" i="1"/>
  <c r="Y434" i="1"/>
  <c r="X434" i="1"/>
  <c r="BP433" i="1"/>
  <c r="BO433" i="1"/>
  <c r="BN433" i="1"/>
  <c r="BM433" i="1"/>
  <c r="Z433" i="1"/>
  <c r="Y433" i="1"/>
  <c r="P433" i="1"/>
  <c r="BP432" i="1"/>
  <c r="BO432" i="1"/>
  <c r="BN432" i="1"/>
  <c r="BM432" i="1"/>
  <c r="Z432" i="1"/>
  <c r="Z434" i="1" s="1"/>
  <c r="Y432" i="1"/>
  <c r="P432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BP422" i="1" s="1"/>
  <c r="P422" i="1"/>
  <c r="BO421" i="1"/>
  <c r="BM421" i="1"/>
  <c r="Y421" i="1"/>
  <c r="BP421" i="1" s="1"/>
  <c r="P421" i="1"/>
  <c r="BO420" i="1"/>
  <c r="BM420" i="1"/>
  <c r="Y420" i="1"/>
  <c r="Z420" i="1" s="1"/>
  <c r="P420" i="1"/>
  <c r="BP419" i="1"/>
  <c r="BO419" i="1"/>
  <c r="BN419" i="1"/>
  <c r="BM419" i="1"/>
  <c r="Z419" i="1"/>
  <c r="Y419" i="1"/>
  <c r="P419" i="1"/>
  <c r="BO418" i="1"/>
  <c r="BM418" i="1"/>
  <c r="Y418" i="1"/>
  <c r="X563" i="1" s="1"/>
  <c r="P418" i="1"/>
  <c r="BP417" i="1"/>
  <c r="BO417" i="1"/>
  <c r="BN417" i="1"/>
  <c r="BM417" i="1"/>
  <c r="Z417" i="1"/>
  <c r="Y417" i="1"/>
  <c r="P417" i="1"/>
  <c r="BP416" i="1"/>
  <c r="BO416" i="1"/>
  <c r="BN416" i="1"/>
  <c r="BM416" i="1"/>
  <c r="Y416" i="1"/>
  <c r="Z416" i="1" s="1"/>
  <c r="P416" i="1"/>
  <c r="BO415" i="1"/>
  <c r="BM415" i="1"/>
  <c r="Z415" i="1"/>
  <c r="Y415" i="1"/>
  <c r="BP415" i="1" s="1"/>
  <c r="P415" i="1"/>
  <c r="BO414" i="1"/>
  <c r="BM414" i="1"/>
  <c r="Y414" i="1"/>
  <c r="Y423" i="1" s="1"/>
  <c r="P414" i="1"/>
  <c r="BP413" i="1"/>
  <c r="BO413" i="1"/>
  <c r="BN413" i="1"/>
  <c r="BM413" i="1"/>
  <c r="Z413" i="1"/>
  <c r="Y413" i="1"/>
  <c r="P413" i="1"/>
  <c r="Y409" i="1"/>
  <c r="X409" i="1"/>
  <c r="Z408" i="1"/>
  <c r="Y408" i="1"/>
  <c r="X408" i="1"/>
  <c r="BP407" i="1"/>
  <c r="BO407" i="1"/>
  <c r="BN407" i="1"/>
  <c r="BM407" i="1"/>
  <c r="Z407" i="1"/>
  <c r="Y407" i="1"/>
  <c r="P407" i="1"/>
  <c r="X405" i="1"/>
  <c r="X404" i="1"/>
  <c r="BO403" i="1"/>
  <c r="BM403" i="1"/>
  <c r="Y403" i="1"/>
  <c r="BP403" i="1" s="1"/>
  <c r="P403" i="1"/>
  <c r="BO402" i="1"/>
  <c r="BM402" i="1"/>
  <c r="Y402" i="1"/>
  <c r="Z402" i="1" s="1"/>
  <c r="P402" i="1"/>
  <c r="BP401" i="1"/>
  <c r="BO401" i="1"/>
  <c r="BN401" i="1"/>
  <c r="BM401" i="1"/>
  <c r="Z401" i="1"/>
  <c r="Y401" i="1"/>
  <c r="P401" i="1"/>
  <c r="BO400" i="1"/>
  <c r="BM400" i="1"/>
  <c r="Y400" i="1"/>
  <c r="Y405" i="1" s="1"/>
  <c r="P400" i="1"/>
  <c r="X398" i="1"/>
  <c r="X397" i="1"/>
  <c r="BO396" i="1"/>
  <c r="BM396" i="1"/>
  <c r="Y396" i="1"/>
  <c r="Y397" i="1" s="1"/>
  <c r="P396" i="1"/>
  <c r="X394" i="1"/>
  <c r="X393" i="1"/>
  <c r="BO392" i="1"/>
  <c r="BM392" i="1"/>
  <c r="Y392" i="1"/>
  <c r="BP392" i="1" s="1"/>
  <c r="P392" i="1"/>
  <c r="BO391" i="1"/>
  <c r="BM391" i="1"/>
  <c r="Z391" i="1"/>
  <c r="Y391" i="1"/>
  <c r="BP391" i="1" s="1"/>
  <c r="P391" i="1"/>
  <c r="BO390" i="1"/>
  <c r="BM390" i="1"/>
  <c r="Z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BP388" i="1" s="1"/>
  <c r="P388" i="1"/>
  <c r="X385" i="1"/>
  <c r="X384" i="1"/>
  <c r="BO383" i="1"/>
  <c r="BM383" i="1"/>
  <c r="Y383" i="1"/>
  <c r="Y385" i="1" s="1"/>
  <c r="P383" i="1"/>
  <c r="Y381" i="1"/>
  <c r="X381" i="1"/>
  <c r="Y380" i="1"/>
  <c r="X380" i="1"/>
  <c r="BP379" i="1"/>
  <c r="BO379" i="1"/>
  <c r="BN379" i="1"/>
  <c r="BM379" i="1"/>
  <c r="Z379" i="1"/>
  <c r="Y379" i="1"/>
  <c r="P379" i="1"/>
  <c r="BP378" i="1"/>
  <c r="BO378" i="1"/>
  <c r="BN378" i="1"/>
  <c r="BM378" i="1"/>
  <c r="Z378" i="1"/>
  <c r="Z380" i="1" s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Y376" i="1" s="1"/>
  <c r="P373" i="1"/>
  <c r="X371" i="1"/>
  <c r="X370" i="1"/>
  <c r="BP369" i="1"/>
  <c r="BO369" i="1"/>
  <c r="BN369" i="1"/>
  <c r="BM369" i="1"/>
  <c r="Y369" i="1"/>
  <c r="Z369" i="1" s="1"/>
  <c r="P369" i="1"/>
  <c r="BO368" i="1"/>
  <c r="BM368" i="1"/>
  <c r="Z368" i="1"/>
  <c r="Y368" i="1"/>
  <c r="BP368" i="1" s="1"/>
  <c r="P368" i="1"/>
  <c r="BO367" i="1"/>
  <c r="BM367" i="1"/>
  <c r="Y367" i="1"/>
  <c r="BN367" i="1" s="1"/>
  <c r="P367" i="1"/>
  <c r="BP366" i="1"/>
  <c r="BO366" i="1"/>
  <c r="BN366" i="1"/>
  <c r="BM366" i="1"/>
  <c r="Y366" i="1"/>
  <c r="Z366" i="1" s="1"/>
  <c r="P366" i="1"/>
  <c r="BO365" i="1"/>
  <c r="BM365" i="1"/>
  <c r="Y365" i="1"/>
  <c r="BP365" i="1" s="1"/>
  <c r="P365" i="1"/>
  <c r="BO364" i="1"/>
  <c r="BM364" i="1"/>
  <c r="Y364" i="1"/>
  <c r="BN364" i="1" s="1"/>
  <c r="P364" i="1"/>
  <c r="BP363" i="1"/>
  <c r="BO363" i="1"/>
  <c r="BN363" i="1"/>
  <c r="BM363" i="1"/>
  <c r="Z363" i="1"/>
  <c r="Y363" i="1"/>
  <c r="V563" i="1" s="1"/>
  <c r="P363" i="1"/>
  <c r="X359" i="1"/>
  <c r="X358" i="1"/>
  <c r="BO357" i="1"/>
  <c r="BM357" i="1"/>
  <c r="Y357" i="1"/>
  <c r="BN357" i="1" s="1"/>
  <c r="P357" i="1"/>
  <c r="BP356" i="1"/>
  <c r="BO356" i="1"/>
  <c r="BN356" i="1"/>
  <c r="BM356" i="1"/>
  <c r="Y356" i="1"/>
  <c r="Z356" i="1" s="1"/>
  <c r="P356" i="1"/>
  <c r="BO355" i="1"/>
  <c r="BM355" i="1"/>
  <c r="Y355" i="1"/>
  <c r="BP355" i="1" s="1"/>
  <c r="P355" i="1"/>
  <c r="Y353" i="1"/>
  <c r="X353" i="1"/>
  <c r="Y352" i="1"/>
  <c r="X352" i="1"/>
  <c r="BP351" i="1"/>
  <c r="BO351" i="1"/>
  <c r="BN351" i="1"/>
  <c r="BM351" i="1"/>
  <c r="Y351" i="1"/>
  <c r="Z351" i="1" s="1"/>
  <c r="Z352" i="1" s="1"/>
  <c r="P351" i="1"/>
  <c r="X348" i="1"/>
  <c r="X347" i="1"/>
  <c r="BO346" i="1"/>
  <c r="BM346" i="1"/>
  <c r="Y346" i="1"/>
  <c r="Z346" i="1" s="1"/>
  <c r="P346" i="1"/>
  <c r="BP345" i="1"/>
  <c r="BO345" i="1"/>
  <c r="BN345" i="1"/>
  <c r="BM345" i="1"/>
  <c r="Z345" i="1"/>
  <c r="Y345" i="1"/>
  <c r="P345" i="1"/>
  <c r="BO344" i="1"/>
  <c r="BM344" i="1"/>
  <c r="Y344" i="1"/>
  <c r="BN344" i="1" s="1"/>
  <c r="P344" i="1"/>
  <c r="X342" i="1"/>
  <c r="X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Y338" i="1"/>
  <c r="Z338" i="1" s="1"/>
  <c r="BO337" i="1"/>
  <c r="BM337" i="1"/>
  <c r="Y337" i="1"/>
  <c r="Y341" i="1" s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BP332" i="1" s="1"/>
  <c r="P332" i="1"/>
  <c r="BP331" i="1"/>
  <c r="BO331" i="1"/>
  <c r="BM331" i="1"/>
  <c r="Y331" i="1"/>
  <c r="Y335" i="1" s="1"/>
  <c r="P331" i="1"/>
  <c r="X329" i="1"/>
  <c r="X328" i="1"/>
  <c r="BO327" i="1"/>
  <c r="BM327" i="1"/>
  <c r="Y327" i="1"/>
  <c r="BN327" i="1" s="1"/>
  <c r="P327" i="1"/>
  <c r="BP326" i="1"/>
  <c r="BO326" i="1"/>
  <c r="BN326" i="1"/>
  <c r="BM326" i="1"/>
  <c r="Z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M323" i="1"/>
  <c r="Y323" i="1"/>
  <c r="BN323" i="1" s="1"/>
  <c r="P323" i="1"/>
  <c r="X321" i="1"/>
  <c r="X320" i="1"/>
  <c r="BP319" i="1"/>
  <c r="BO319" i="1"/>
  <c r="BM319" i="1"/>
  <c r="Y319" i="1"/>
  <c r="BN319" i="1" s="1"/>
  <c r="P319" i="1"/>
  <c r="BP318" i="1"/>
  <c r="BO318" i="1"/>
  <c r="BN318" i="1"/>
  <c r="BM318" i="1"/>
  <c r="Z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X314" i="1"/>
  <c r="X313" i="1"/>
  <c r="BO312" i="1"/>
  <c r="BM312" i="1"/>
  <c r="Y312" i="1"/>
  <c r="Y314" i="1" s="1"/>
  <c r="P312" i="1"/>
  <c r="BP311" i="1"/>
  <c r="BO311" i="1"/>
  <c r="BM311" i="1"/>
  <c r="Y311" i="1"/>
  <c r="BN311" i="1" s="1"/>
  <c r="P311" i="1"/>
  <c r="BP310" i="1"/>
  <c r="BO310" i="1"/>
  <c r="BN310" i="1"/>
  <c r="BM310" i="1"/>
  <c r="Z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M307" i="1"/>
  <c r="Y307" i="1"/>
  <c r="BN307" i="1" s="1"/>
  <c r="P307" i="1"/>
  <c r="X304" i="1"/>
  <c r="Y303" i="1"/>
  <c r="X303" i="1"/>
  <c r="BP302" i="1"/>
  <c r="BO302" i="1"/>
  <c r="BM302" i="1"/>
  <c r="Y302" i="1"/>
  <c r="BN302" i="1" s="1"/>
  <c r="P302" i="1"/>
  <c r="Y299" i="1"/>
  <c r="X299" i="1"/>
  <c r="X298" i="1"/>
  <c r="BO297" i="1"/>
  <c r="BM297" i="1"/>
  <c r="Z297" i="1"/>
  <c r="Y297" i="1"/>
  <c r="BP297" i="1" s="1"/>
  <c r="P297" i="1"/>
  <c r="BO296" i="1"/>
  <c r="BM296" i="1"/>
  <c r="Y296" i="1"/>
  <c r="BN296" i="1" s="1"/>
  <c r="P296" i="1"/>
  <c r="X293" i="1"/>
  <c r="X292" i="1"/>
  <c r="BO291" i="1"/>
  <c r="BM291" i="1"/>
  <c r="Y291" i="1"/>
  <c r="Y293" i="1" s="1"/>
  <c r="P291" i="1"/>
  <c r="X288" i="1"/>
  <c r="X287" i="1"/>
  <c r="BO286" i="1"/>
  <c r="BM286" i="1"/>
  <c r="Z286" i="1"/>
  <c r="Z287" i="1" s="1"/>
  <c r="Y286" i="1"/>
  <c r="Y287" i="1" s="1"/>
  <c r="P286" i="1"/>
  <c r="X284" i="1"/>
  <c r="X283" i="1"/>
  <c r="BO282" i="1"/>
  <c r="BM282" i="1"/>
  <c r="Y282" i="1"/>
  <c r="Y283" i="1" s="1"/>
  <c r="P282" i="1"/>
  <c r="X279" i="1"/>
  <c r="X278" i="1"/>
  <c r="BP277" i="1"/>
  <c r="BO277" i="1"/>
  <c r="BN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M274" i="1"/>
  <c r="Y274" i="1"/>
  <c r="Y279" i="1" s="1"/>
  <c r="P274" i="1"/>
  <c r="X271" i="1"/>
  <c r="X270" i="1"/>
  <c r="BP269" i="1"/>
  <c r="BO269" i="1"/>
  <c r="BM269" i="1"/>
  <c r="Y269" i="1"/>
  <c r="BN269" i="1" s="1"/>
  <c r="BP268" i="1"/>
  <c r="BO268" i="1"/>
  <c r="BN268" i="1"/>
  <c r="BM268" i="1"/>
  <c r="Y268" i="1"/>
  <c r="Z268" i="1" s="1"/>
  <c r="P268" i="1"/>
  <c r="BO267" i="1"/>
  <c r="BM267" i="1"/>
  <c r="Y267" i="1"/>
  <c r="BP267" i="1" s="1"/>
  <c r="P267" i="1"/>
  <c r="BP266" i="1"/>
  <c r="BO266" i="1"/>
  <c r="BM266" i="1"/>
  <c r="Y266" i="1"/>
  <c r="BN266" i="1" s="1"/>
  <c r="P266" i="1"/>
  <c r="Y263" i="1"/>
  <c r="X263" i="1"/>
  <c r="X262" i="1"/>
  <c r="BO261" i="1"/>
  <c r="BM261" i="1"/>
  <c r="Z261" i="1"/>
  <c r="Y261" i="1"/>
  <c r="BP261" i="1" s="1"/>
  <c r="P261" i="1"/>
  <c r="BO260" i="1"/>
  <c r="BM260" i="1"/>
  <c r="Y260" i="1"/>
  <c r="BN260" i="1" s="1"/>
  <c r="P260" i="1"/>
  <c r="BP259" i="1"/>
  <c r="BO259" i="1"/>
  <c r="BN259" i="1"/>
  <c r="BM259" i="1"/>
  <c r="Y259" i="1"/>
  <c r="Z259" i="1" s="1"/>
  <c r="P259" i="1"/>
  <c r="BO258" i="1"/>
  <c r="BM258" i="1"/>
  <c r="Y258" i="1"/>
  <c r="BP258" i="1" s="1"/>
  <c r="P258" i="1"/>
  <c r="BP257" i="1"/>
  <c r="BO257" i="1"/>
  <c r="BM257" i="1"/>
  <c r="Y257" i="1"/>
  <c r="BN257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Y251" i="1"/>
  <c r="BN251" i="1" s="1"/>
  <c r="BP250" i="1"/>
  <c r="BO250" i="1"/>
  <c r="BN250" i="1"/>
  <c r="BM250" i="1"/>
  <c r="Y250" i="1"/>
  <c r="Z250" i="1" s="1"/>
  <c r="BO249" i="1"/>
  <c r="BM249" i="1"/>
  <c r="Y249" i="1"/>
  <c r="BP249" i="1" s="1"/>
  <c r="BO248" i="1"/>
  <c r="BM248" i="1"/>
  <c r="Y248" i="1"/>
  <c r="Z248" i="1" s="1"/>
  <c r="P248" i="1"/>
  <c r="BP247" i="1"/>
  <c r="BO247" i="1"/>
  <c r="BN247" i="1"/>
  <c r="BM247" i="1"/>
  <c r="Z247" i="1"/>
  <c r="Y247" i="1"/>
  <c r="X245" i="1"/>
  <c r="X244" i="1"/>
  <c r="BO243" i="1"/>
  <c r="BM243" i="1"/>
  <c r="Y243" i="1"/>
  <c r="Y245" i="1" s="1"/>
  <c r="P243" i="1"/>
  <c r="Y241" i="1"/>
  <c r="X241" i="1"/>
  <c r="Y240" i="1"/>
  <c r="X240" i="1"/>
  <c r="BP239" i="1"/>
  <c r="BO239" i="1"/>
  <c r="BN239" i="1"/>
  <c r="BM239" i="1"/>
  <c r="Z239" i="1"/>
  <c r="Y239" i="1"/>
  <c r="P239" i="1"/>
  <c r="BP238" i="1"/>
  <c r="BO238" i="1"/>
  <c r="BN238" i="1"/>
  <c r="BM238" i="1"/>
  <c r="Z238" i="1"/>
  <c r="Z240" i="1" s="1"/>
  <c r="Y238" i="1"/>
  <c r="P238" i="1"/>
  <c r="X236" i="1"/>
  <c r="X235" i="1"/>
  <c r="BP234" i="1"/>
  <c r="BO234" i="1"/>
  <c r="BN234" i="1"/>
  <c r="BM234" i="1"/>
  <c r="Y234" i="1"/>
  <c r="Z234" i="1" s="1"/>
  <c r="P234" i="1"/>
  <c r="BO233" i="1"/>
  <c r="BM233" i="1"/>
  <c r="Y233" i="1"/>
  <c r="BP233" i="1" s="1"/>
  <c r="P233" i="1"/>
  <c r="BP232" i="1"/>
  <c r="BO232" i="1"/>
  <c r="BM232" i="1"/>
  <c r="Y232" i="1"/>
  <c r="BN232" i="1" s="1"/>
  <c r="P232" i="1"/>
  <c r="BP231" i="1"/>
  <c r="BO231" i="1"/>
  <c r="BN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M228" i="1"/>
  <c r="Y228" i="1"/>
  <c r="BN228" i="1" s="1"/>
  <c r="P228" i="1"/>
  <c r="BO227" i="1"/>
  <c r="BM227" i="1"/>
  <c r="Y227" i="1"/>
  <c r="Y236" i="1" s="1"/>
  <c r="P227" i="1"/>
  <c r="Y224" i="1"/>
  <c r="X224" i="1"/>
  <c r="Y223" i="1"/>
  <c r="X223" i="1"/>
  <c r="BP222" i="1"/>
  <c r="BO222" i="1"/>
  <c r="BN222" i="1"/>
  <c r="BM222" i="1"/>
  <c r="Z222" i="1"/>
  <c r="Y222" i="1"/>
  <c r="P222" i="1"/>
  <c r="BP221" i="1"/>
  <c r="BO221" i="1"/>
  <c r="BN221" i="1"/>
  <c r="BM221" i="1"/>
  <c r="Z221" i="1"/>
  <c r="Z223" i="1" s="1"/>
  <c r="Y221" i="1"/>
  <c r="P221" i="1"/>
  <c r="X219" i="1"/>
  <c r="X218" i="1"/>
  <c r="BP217" i="1"/>
  <c r="BO217" i="1"/>
  <c r="BN217" i="1"/>
  <c r="BM217" i="1"/>
  <c r="Y217" i="1"/>
  <c r="Z217" i="1" s="1"/>
  <c r="P217" i="1"/>
  <c r="BO216" i="1"/>
  <c r="BM216" i="1"/>
  <c r="Y216" i="1"/>
  <c r="BP216" i="1" s="1"/>
  <c r="P216" i="1"/>
  <c r="BP215" i="1"/>
  <c r="BO215" i="1"/>
  <c r="BM215" i="1"/>
  <c r="Y215" i="1"/>
  <c r="BN215" i="1" s="1"/>
  <c r="P215" i="1"/>
  <c r="BP214" i="1"/>
  <c r="BO214" i="1"/>
  <c r="BN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M211" i="1"/>
  <c r="Y211" i="1"/>
  <c r="BN211" i="1" s="1"/>
  <c r="P211" i="1"/>
  <c r="BO210" i="1"/>
  <c r="BM210" i="1"/>
  <c r="Y210" i="1"/>
  <c r="BP210" i="1" s="1"/>
  <c r="P210" i="1"/>
  <c r="BO209" i="1"/>
  <c r="BM209" i="1"/>
  <c r="Y209" i="1"/>
  <c r="Y219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M203" i="1"/>
  <c r="Y203" i="1"/>
  <c r="BN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X196" i="1"/>
  <c r="X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Y185" i="1"/>
  <c r="X185" i="1"/>
  <c r="X184" i="1"/>
  <c r="BO183" i="1"/>
  <c r="BM183" i="1"/>
  <c r="Y183" i="1"/>
  <c r="Y184" i="1" s="1"/>
  <c r="X181" i="1"/>
  <c r="X180" i="1"/>
  <c r="BP179" i="1"/>
  <c r="BO179" i="1"/>
  <c r="BN179" i="1"/>
  <c r="BM179" i="1"/>
  <c r="Z179" i="1"/>
  <c r="Y179" i="1"/>
  <c r="BO178" i="1"/>
  <c r="BM178" i="1"/>
  <c r="Z178" i="1"/>
  <c r="Y178" i="1"/>
  <c r="Y180" i="1" s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M173" i="1"/>
  <c r="Y173" i="1"/>
  <c r="BN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Z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Z167" i="1"/>
  <c r="Y167" i="1"/>
  <c r="BP167" i="1" s="1"/>
  <c r="P167" i="1"/>
  <c r="BO166" i="1"/>
  <c r="BM166" i="1"/>
  <c r="Y166" i="1"/>
  <c r="Z166" i="1" s="1"/>
  <c r="P166" i="1"/>
  <c r="BP165" i="1"/>
  <c r="BO165" i="1"/>
  <c r="BN165" i="1"/>
  <c r="BM165" i="1"/>
  <c r="Z165" i="1"/>
  <c r="Y165" i="1"/>
  <c r="P165" i="1"/>
  <c r="Y163" i="1"/>
  <c r="X163" i="1"/>
  <c r="Y162" i="1"/>
  <c r="X162" i="1"/>
  <c r="BP161" i="1"/>
  <c r="BO161" i="1"/>
  <c r="BN161" i="1"/>
  <c r="BM161" i="1"/>
  <c r="Z161" i="1"/>
  <c r="Z162" i="1" s="1"/>
  <c r="Y161" i="1"/>
  <c r="I563" i="1" s="1"/>
  <c r="P161" i="1"/>
  <c r="X157" i="1"/>
  <c r="X156" i="1"/>
  <c r="BP155" i="1"/>
  <c r="BO155" i="1"/>
  <c r="BM155" i="1"/>
  <c r="Y155" i="1"/>
  <c r="BN155" i="1" s="1"/>
  <c r="P155" i="1"/>
  <c r="BO154" i="1"/>
  <c r="BM154" i="1"/>
  <c r="Y154" i="1"/>
  <c r="BP154" i="1" s="1"/>
  <c r="P154" i="1"/>
  <c r="BO153" i="1"/>
  <c r="BM153" i="1"/>
  <c r="Y153" i="1"/>
  <c r="H563" i="1" s="1"/>
  <c r="P153" i="1"/>
  <c r="Y151" i="1"/>
  <c r="X151" i="1"/>
  <c r="X150" i="1"/>
  <c r="BP149" i="1"/>
  <c r="BO149" i="1"/>
  <c r="BN149" i="1"/>
  <c r="BM149" i="1"/>
  <c r="Z149" i="1"/>
  <c r="Z150" i="1" s="1"/>
  <c r="Y149" i="1"/>
  <c r="Y150" i="1" s="1"/>
  <c r="P149" i="1"/>
  <c r="X146" i="1"/>
  <c r="X145" i="1"/>
  <c r="BP144" i="1"/>
  <c r="BO144" i="1"/>
  <c r="BN144" i="1"/>
  <c r="BM144" i="1"/>
  <c r="Y144" i="1"/>
  <c r="Z144" i="1" s="1"/>
  <c r="P144" i="1"/>
  <c r="BO143" i="1"/>
  <c r="BM143" i="1"/>
  <c r="Y143" i="1"/>
  <c r="Y146" i="1" s="1"/>
  <c r="P143" i="1"/>
  <c r="Y141" i="1"/>
  <c r="X141" i="1"/>
  <c r="X140" i="1"/>
  <c r="BP139" i="1"/>
  <c r="BO139" i="1"/>
  <c r="BN139" i="1"/>
  <c r="BM139" i="1"/>
  <c r="Y139" i="1"/>
  <c r="Z139" i="1" s="1"/>
  <c r="P139" i="1"/>
  <c r="BO138" i="1"/>
  <c r="BN138" i="1"/>
  <c r="BM138" i="1"/>
  <c r="Z138" i="1"/>
  <c r="Z140" i="1" s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Z119" i="1"/>
  <c r="Y119" i="1"/>
  <c r="BP119" i="1" s="1"/>
  <c r="P119" i="1"/>
  <c r="BO118" i="1"/>
  <c r="BM118" i="1"/>
  <c r="Y118" i="1"/>
  <c r="Z118" i="1" s="1"/>
  <c r="P118" i="1"/>
  <c r="BP117" i="1"/>
  <c r="BO117" i="1"/>
  <c r="BN117" i="1"/>
  <c r="BM117" i="1"/>
  <c r="Z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Z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Z94" i="1"/>
  <c r="Y94" i="1"/>
  <c r="BP94" i="1" s="1"/>
  <c r="P94" i="1"/>
  <c r="BO93" i="1"/>
  <c r="BM93" i="1"/>
  <c r="Y93" i="1"/>
  <c r="Z93" i="1" s="1"/>
  <c r="BO92" i="1"/>
  <c r="BM92" i="1"/>
  <c r="Y92" i="1"/>
  <c r="Z92" i="1" s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Y83" i="1"/>
  <c r="X83" i="1"/>
  <c r="X82" i="1"/>
  <c r="BO81" i="1"/>
  <c r="BM81" i="1"/>
  <c r="Y81" i="1"/>
  <c r="BP81" i="1" s="1"/>
  <c r="P81" i="1"/>
  <c r="BP80" i="1"/>
  <c r="BO80" i="1"/>
  <c r="BM80" i="1"/>
  <c r="Y80" i="1"/>
  <c r="BN80" i="1" s="1"/>
  <c r="P80" i="1"/>
  <c r="X78" i="1"/>
  <c r="X77" i="1"/>
  <c r="BP76" i="1"/>
  <c r="BO76" i="1"/>
  <c r="BM76" i="1"/>
  <c r="Y76" i="1"/>
  <c r="BN76" i="1" s="1"/>
  <c r="P76" i="1"/>
  <c r="BP75" i="1"/>
  <c r="BO75" i="1"/>
  <c r="BN75" i="1"/>
  <c r="BM75" i="1"/>
  <c r="Z75" i="1"/>
  <c r="Y75" i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M72" i="1"/>
  <c r="Y72" i="1"/>
  <c r="BN72" i="1" s="1"/>
  <c r="P72" i="1"/>
  <c r="BO71" i="1"/>
  <c r="BM71" i="1"/>
  <c r="Y71" i="1"/>
  <c r="P71" i="1"/>
  <c r="X69" i="1"/>
  <c r="X68" i="1"/>
  <c r="BP67" i="1"/>
  <c r="BO67" i="1"/>
  <c r="BN67" i="1"/>
  <c r="BM67" i="1"/>
  <c r="Z67" i="1"/>
  <c r="Y67" i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Y63" i="1"/>
  <c r="X63" i="1"/>
  <c r="X62" i="1"/>
  <c r="BO61" i="1"/>
  <c r="BM61" i="1"/>
  <c r="Y61" i="1"/>
  <c r="BP61" i="1" s="1"/>
  <c r="P61" i="1"/>
  <c r="BP60" i="1"/>
  <c r="BO60" i="1"/>
  <c r="BM60" i="1"/>
  <c r="Y60" i="1"/>
  <c r="BN60" i="1" s="1"/>
  <c r="P60" i="1"/>
  <c r="BP59" i="1"/>
  <c r="BO59" i="1"/>
  <c r="BN59" i="1"/>
  <c r="BM59" i="1"/>
  <c r="Z59" i="1"/>
  <c r="Y59" i="1"/>
  <c r="P59" i="1"/>
  <c r="BP58" i="1"/>
  <c r="BO58" i="1"/>
  <c r="BN58" i="1"/>
  <c r="BM58" i="1"/>
  <c r="Z58" i="1"/>
  <c r="Y58" i="1"/>
  <c r="P58" i="1"/>
  <c r="X56" i="1"/>
  <c r="X55" i="1"/>
  <c r="BP54" i="1"/>
  <c r="BO54" i="1"/>
  <c r="BN54" i="1"/>
  <c r="BM54" i="1"/>
  <c r="Y54" i="1"/>
  <c r="Z54" i="1" s="1"/>
  <c r="P54" i="1"/>
  <c r="BO53" i="1"/>
  <c r="BM53" i="1"/>
  <c r="Y53" i="1"/>
  <c r="BP53" i="1" s="1"/>
  <c r="P53" i="1"/>
  <c r="BP52" i="1"/>
  <c r="BO52" i="1"/>
  <c r="BM52" i="1"/>
  <c r="Y52" i="1"/>
  <c r="BN52" i="1" s="1"/>
  <c r="P52" i="1"/>
  <c r="BP51" i="1"/>
  <c r="BO51" i="1"/>
  <c r="BN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Y49" i="1"/>
  <c r="Y56" i="1" s="1"/>
  <c r="P49" i="1"/>
  <c r="Y46" i="1"/>
  <c r="X46" i="1"/>
  <c r="X45" i="1"/>
  <c r="BO44" i="1"/>
  <c r="BM44" i="1"/>
  <c r="Y44" i="1"/>
  <c r="Y45" i="1" s="1"/>
  <c r="P44" i="1"/>
  <c r="Y42" i="1"/>
  <c r="X42" i="1"/>
  <c r="X41" i="1"/>
  <c r="BP40" i="1"/>
  <c r="BO40" i="1"/>
  <c r="BN40" i="1"/>
  <c r="BM40" i="1"/>
  <c r="Y40" i="1"/>
  <c r="Z40" i="1" s="1"/>
  <c r="P40" i="1"/>
  <c r="BO39" i="1"/>
  <c r="BN39" i="1"/>
  <c r="BM39" i="1"/>
  <c r="Z39" i="1"/>
  <c r="Y39" i="1"/>
  <c r="BP39" i="1" s="1"/>
  <c r="P39" i="1"/>
  <c r="BO38" i="1"/>
  <c r="BM38" i="1"/>
  <c r="Y38" i="1"/>
  <c r="BN38" i="1" s="1"/>
  <c r="P38" i="1"/>
  <c r="BP37" i="1"/>
  <c r="BO37" i="1"/>
  <c r="BN37" i="1"/>
  <c r="BM37" i="1"/>
  <c r="Y37" i="1"/>
  <c r="Y41" i="1" s="1"/>
  <c r="P37" i="1"/>
  <c r="Y33" i="1"/>
  <c r="X33" i="1"/>
  <c r="Z32" i="1"/>
  <c r="Y32" i="1"/>
  <c r="X32" i="1"/>
  <c r="BP31" i="1"/>
  <c r="BO31" i="1"/>
  <c r="BN31" i="1"/>
  <c r="BM31" i="1"/>
  <c r="Z31" i="1"/>
  <c r="Y31" i="1"/>
  <c r="P31" i="1"/>
  <c r="X29" i="1"/>
  <c r="X553" i="1" s="1"/>
  <c r="Y28" i="1"/>
  <c r="X28" i="1"/>
  <c r="X557" i="1" s="1"/>
  <c r="BO27" i="1"/>
  <c r="BM27" i="1"/>
  <c r="Z27" i="1"/>
  <c r="Y27" i="1"/>
  <c r="BP27" i="1" s="1"/>
  <c r="P27" i="1"/>
  <c r="BP26" i="1"/>
  <c r="BO26" i="1"/>
  <c r="BM26" i="1"/>
  <c r="Y26" i="1"/>
  <c r="Z26" i="1" s="1"/>
  <c r="P26" i="1"/>
  <c r="BP25" i="1"/>
  <c r="BO25" i="1"/>
  <c r="BN25" i="1"/>
  <c r="BM25" i="1"/>
  <c r="Z25" i="1"/>
  <c r="Y25" i="1"/>
  <c r="P25" i="1"/>
  <c r="BO24" i="1"/>
  <c r="BM24" i="1"/>
  <c r="Y24" i="1"/>
  <c r="Y29" i="1" s="1"/>
  <c r="P24" i="1"/>
  <c r="BP23" i="1"/>
  <c r="BO23" i="1"/>
  <c r="BN23" i="1"/>
  <c r="BM23" i="1"/>
  <c r="Z23" i="1"/>
  <c r="Y23" i="1"/>
  <c r="P23" i="1"/>
  <c r="BP22" i="1"/>
  <c r="BO22" i="1"/>
  <c r="X555" i="1" s="1"/>
  <c r="BN22" i="1"/>
  <c r="BM22" i="1"/>
  <c r="Y22" i="1"/>
  <c r="Z22" i="1" s="1"/>
  <c r="P22" i="1"/>
  <c r="H10" i="1"/>
  <c r="A9" i="1"/>
  <c r="F10" i="1" s="1"/>
  <c r="D7" i="1"/>
  <c r="Q6" i="1"/>
  <c r="P2" i="1"/>
  <c r="Y77" i="1" l="1"/>
  <c r="Y78" i="1"/>
  <c r="BP71" i="1"/>
  <c r="BN71" i="1"/>
  <c r="Z71" i="1"/>
  <c r="BN128" i="1"/>
  <c r="Z128" i="1"/>
  <c r="Z129" i="1" s="1"/>
  <c r="BP128" i="1"/>
  <c r="Y130" i="1"/>
  <c r="BP112" i="1"/>
  <c r="Z112" i="1"/>
  <c r="Z114" i="1" s="1"/>
  <c r="BN112" i="1"/>
  <c r="Y114" i="1"/>
  <c r="E563" i="1"/>
  <c r="BP87" i="1"/>
  <c r="Z87" i="1"/>
  <c r="BN87" i="1"/>
  <c r="Z180" i="1"/>
  <c r="BP95" i="1"/>
  <c r="Z95" i="1"/>
  <c r="Z100" i="1" s="1"/>
  <c r="BN95" i="1"/>
  <c r="BN120" i="1"/>
  <c r="Z120" i="1"/>
  <c r="BP120" i="1"/>
  <c r="Y124" i="1"/>
  <c r="BN92" i="1"/>
  <c r="BP92" i="1"/>
  <c r="Y100" i="1"/>
  <c r="Y101" i="1"/>
  <c r="Z62" i="1"/>
  <c r="Y129" i="1"/>
  <c r="X554" i="1"/>
  <c r="X556" i="1" s="1"/>
  <c r="BN104" i="1"/>
  <c r="BP104" i="1"/>
  <c r="F563" i="1"/>
  <c r="Z104" i="1"/>
  <c r="Y109" i="1"/>
  <c r="Y108" i="1"/>
  <c r="Y174" i="1"/>
  <c r="BP168" i="1"/>
  <c r="BN168" i="1"/>
  <c r="Z168" i="1"/>
  <c r="Z174" i="1" s="1"/>
  <c r="J563" i="1"/>
  <c r="BP327" i="1"/>
  <c r="BP364" i="1"/>
  <c r="Y371" i="1"/>
  <c r="BP445" i="1"/>
  <c r="BP472" i="1"/>
  <c r="BP480" i="1"/>
  <c r="BP488" i="1"/>
  <c r="BP504" i="1"/>
  <c r="BN26" i="1"/>
  <c r="BP38" i="1"/>
  <c r="Y82" i="1"/>
  <c r="Z88" i="1"/>
  <c r="BN93" i="1"/>
  <c r="Z99" i="1"/>
  <c r="BN118" i="1"/>
  <c r="Y136" i="1"/>
  <c r="Z154" i="1"/>
  <c r="BN166" i="1"/>
  <c r="Z172" i="1"/>
  <c r="Z194" i="1"/>
  <c r="Z202" i="1"/>
  <c r="Z210" i="1"/>
  <c r="Z227" i="1"/>
  <c r="Z243" i="1"/>
  <c r="Z244" i="1" s="1"/>
  <c r="BN248" i="1"/>
  <c r="BP251" i="1"/>
  <c r="BP260" i="1"/>
  <c r="Z282" i="1"/>
  <c r="Z283" i="1" s="1"/>
  <c r="BP296" i="1"/>
  <c r="BN338" i="1"/>
  <c r="BN346" i="1"/>
  <c r="BP357" i="1"/>
  <c r="BP367" i="1"/>
  <c r="Z383" i="1"/>
  <c r="Z384" i="1" s="1"/>
  <c r="Z392" i="1"/>
  <c r="BN402" i="1"/>
  <c r="BP414" i="1"/>
  <c r="BN420" i="1"/>
  <c r="Y429" i="1"/>
  <c r="BP439" i="1"/>
  <c r="Y452" i="1"/>
  <c r="BN461" i="1"/>
  <c r="Z467" i="1"/>
  <c r="BP475" i="1"/>
  <c r="BP491" i="1"/>
  <c r="BP499" i="1"/>
  <c r="BP517" i="1"/>
  <c r="Y521" i="1"/>
  <c r="Y527" i="1"/>
  <c r="K563" i="1"/>
  <c r="Y328" i="1"/>
  <c r="L563" i="1"/>
  <c r="Y270" i="1"/>
  <c r="Y288" i="1"/>
  <c r="Y320" i="1"/>
  <c r="Y342" i="1"/>
  <c r="Y398" i="1"/>
  <c r="Y424" i="1"/>
  <c r="F9" i="1"/>
  <c r="Z44" i="1"/>
  <c r="Z45" i="1" s="1"/>
  <c r="Z53" i="1"/>
  <c r="Z61" i="1"/>
  <c r="BN88" i="1"/>
  <c r="BP93" i="1"/>
  <c r="BN99" i="1"/>
  <c r="BP118" i="1"/>
  <c r="Y125" i="1"/>
  <c r="Z143" i="1"/>
  <c r="Z145" i="1" s="1"/>
  <c r="BN154" i="1"/>
  <c r="BP166" i="1"/>
  <c r="BN172" i="1"/>
  <c r="Z183" i="1"/>
  <c r="Z184" i="1" s="1"/>
  <c r="BN194" i="1"/>
  <c r="BN202" i="1"/>
  <c r="BN210" i="1"/>
  <c r="Z216" i="1"/>
  <c r="BN227" i="1"/>
  <c r="Z233" i="1"/>
  <c r="BN243" i="1"/>
  <c r="BP248" i="1"/>
  <c r="Y252" i="1"/>
  <c r="Z258" i="1"/>
  <c r="Z267" i="1"/>
  <c r="BN282" i="1"/>
  <c r="Z312" i="1"/>
  <c r="BP338" i="1"/>
  <c r="BP346" i="1"/>
  <c r="Z355" i="1"/>
  <c r="Y358" i="1"/>
  <c r="Z365" i="1"/>
  <c r="Z373" i="1"/>
  <c r="Z375" i="1" s="1"/>
  <c r="BN383" i="1"/>
  <c r="BN392" i="1"/>
  <c r="BP402" i="1"/>
  <c r="BP420" i="1"/>
  <c r="Z437" i="1"/>
  <c r="Z446" i="1"/>
  <c r="BP461" i="1"/>
  <c r="BN467" i="1"/>
  <c r="Z473" i="1"/>
  <c r="Z481" i="1"/>
  <c r="Z489" i="1"/>
  <c r="Z505" i="1"/>
  <c r="Z518" i="1"/>
  <c r="Z529" i="1"/>
  <c r="Z531" i="1" s="1"/>
  <c r="M563" i="1"/>
  <c r="BN470" i="1"/>
  <c r="BN486" i="1"/>
  <c r="Y495" i="1"/>
  <c r="Y522" i="1"/>
  <c r="BP534" i="1"/>
  <c r="BP546" i="1"/>
  <c r="O563" i="1"/>
  <c r="J9" i="1"/>
  <c r="Z24" i="1"/>
  <c r="Z28" i="1" s="1"/>
  <c r="BN44" i="1"/>
  <c r="BN53" i="1"/>
  <c r="BN61" i="1"/>
  <c r="Z133" i="1"/>
  <c r="Z135" i="1" s="1"/>
  <c r="BN143" i="1"/>
  <c r="BN183" i="1"/>
  <c r="BN216" i="1"/>
  <c r="BP227" i="1"/>
  <c r="BN233" i="1"/>
  <c r="BP243" i="1"/>
  <c r="Z249" i="1"/>
  <c r="BN258" i="1"/>
  <c r="BN267" i="1"/>
  <c r="Y271" i="1"/>
  <c r="BP282" i="1"/>
  <c r="Z291" i="1"/>
  <c r="Z292" i="1" s="1"/>
  <c r="Y304" i="1"/>
  <c r="BN312" i="1"/>
  <c r="Y321" i="1"/>
  <c r="Y329" i="1"/>
  <c r="Z344" i="1"/>
  <c r="Z347" i="1" s="1"/>
  <c r="Y347" i="1"/>
  <c r="BN355" i="1"/>
  <c r="BN365" i="1"/>
  <c r="BN373" i="1"/>
  <c r="BP383" i="1"/>
  <c r="Z400" i="1"/>
  <c r="Z404" i="1" s="1"/>
  <c r="Z418" i="1"/>
  <c r="Z426" i="1"/>
  <c r="Z428" i="1" s="1"/>
  <c r="BN437" i="1"/>
  <c r="BN446" i="1"/>
  <c r="BN473" i="1"/>
  <c r="BN481" i="1"/>
  <c r="BN489" i="1"/>
  <c r="BN505" i="1"/>
  <c r="BN518" i="1"/>
  <c r="BN529" i="1"/>
  <c r="P563" i="1"/>
  <c r="H9" i="1"/>
  <c r="Y253" i="1"/>
  <c r="BN261" i="1"/>
  <c r="BN297" i="1"/>
  <c r="Z339" i="1"/>
  <c r="Y359" i="1"/>
  <c r="BN368" i="1"/>
  <c r="Z403" i="1"/>
  <c r="BN415" i="1"/>
  <c r="Z421" i="1"/>
  <c r="Z462" i="1"/>
  <c r="Z477" i="1" s="1"/>
  <c r="BP486" i="1"/>
  <c r="Y547" i="1"/>
  <c r="Q563" i="1"/>
  <c r="Z97" i="1"/>
  <c r="BN249" i="1"/>
  <c r="BP373" i="1"/>
  <c r="BP437" i="1"/>
  <c r="R563" i="1"/>
  <c r="BN27" i="1"/>
  <c r="Z72" i="1"/>
  <c r="Z80" i="1"/>
  <c r="BN94" i="1"/>
  <c r="BN111" i="1"/>
  <c r="BN119" i="1"/>
  <c r="BN127" i="1"/>
  <c r="BP138" i="1"/>
  <c r="Z155" i="1"/>
  <c r="BN167" i="1"/>
  <c r="Z173" i="1"/>
  <c r="BN178" i="1"/>
  <c r="Y190" i="1"/>
  <c r="Z203" i="1"/>
  <c r="Y206" i="1"/>
  <c r="Z211" i="1"/>
  <c r="Z228" i="1"/>
  <c r="Z274" i="1"/>
  <c r="Z307" i="1"/>
  <c r="Z323" i="1"/>
  <c r="Z331" i="1"/>
  <c r="Y334" i="1"/>
  <c r="BN339" i="1"/>
  <c r="Y348" i="1"/>
  <c r="BN403" i="1"/>
  <c r="BN421" i="1"/>
  <c r="BN462" i="1"/>
  <c r="Z468" i="1"/>
  <c r="S563" i="1"/>
  <c r="A10" i="1"/>
  <c r="BN24" i="1"/>
  <c r="Y554" i="1" s="1"/>
  <c r="Y89" i="1"/>
  <c r="Z106" i="1"/>
  <c r="BN133" i="1"/>
  <c r="BN390" i="1"/>
  <c r="BP400" i="1"/>
  <c r="BP418" i="1"/>
  <c r="BP426" i="1"/>
  <c r="Y447" i="1"/>
  <c r="BN455" i="1"/>
  <c r="BN465" i="1"/>
  <c r="Y506" i="1"/>
  <c r="Z519" i="1"/>
  <c r="Z530" i="1"/>
  <c r="Z542" i="1"/>
  <c r="Z543" i="1" s="1"/>
  <c r="T563" i="1"/>
  <c r="BP143" i="1"/>
  <c r="BP183" i="1"/>
  <c r="Y195" i="1"/>
  <c r="Y244" i="1"/>
  <c r="BN291" i="1"/>
  <c r="BP312" i="1"/>
  <c r="Y384" i="1"/>
  <c r="Y393" i="1"/>
  <c r="BN400" i="1"/>
  <c r="BN418" i="1"/>
  <c r="BP24" i="1"/>
  <c r="Y555" i="1" s="1"/>
  <c r="Y62" i="1"/>
  <c r="BN106" i="1"/>
  <c r="Y115" i="1"/>
  <c r="BN122" i="1"/>
  <c r="BN170" i="1"/>
  <c r="BN200" i="1"/>
  <c r="Y313" i="1"/>
  <c r="BP344" i="1"/>
  <c r="Z37" i="1"/>
  <c r="Z41" i="1" s="1"/>
  <c r="Y90" i="1"/>
  <c r="BP127" i="1"/>
  <c r="BP178" i="1"/>
  <c r="Y196" i="1"/>
  <c r="Y262" i="1"/>
  <c r="BN274" i="1"/>
  <c r="Y284" i="1"/>
  <c r="Y298" i="1"/>
  <c r="BN331" i="1"/>
  <c r="Y394" i="1"/>
  <c r="Y441" i="1"/>
  <c r="Y477" i="1"/>
  <c r="Z498" i="1"/>
  <c r="U563" i="1"/>
  <c r="BP44" i="1"/>
  <c r="Z86" i="1"/>
  <c r="BN426" i="1"/>
  <c r="BN86" i="1"/>
  <c r="BN97" i="1"/>
  <c r="BP133" i="1"/>
  <c r="BP291" i="1"/>
  <c r="BP86" i="1"/>
  <c r="Y191" i="1"/>
  <c r="Y207" i="1"/>
  <c r="Y292" i="1"/>
  <c r="BN542" i="1"/>
  <c r="Z550" i="1"/>
  <c r="Z551" i="1" s="1"/>
  <c r="Y404" i="1"/>
  <c r="B563" i="1"/>
  <c r="W563" i="1"/>
  <c r="Z337" i="1"/>
  <c r="Z340" i="1"/>
  <c r="Z388" i="1"/>
  <c r="Z393" i="1" s="1"/>
  <c r="Z396" i="1"/>
  <c r="Z397" i="1" s="1"/>
  <c r="Z422" i="1"/>
  <c r="Y442" i="1"/>
  <c r="Z463" i="1"/>
  <c r="Y478" i="1"/>
  <c r="C563" i="1"/>
  <c r="Z198" i="1"/>
  <c r="Z98" i="1"/>
  <c r="Z511" i="1"/>
  <c r="Z514" i="1" s="1"/>
  <c r="D563" i="1"/>
  <c r="Z123" i="1"/>
  <c r="Z124" i="1" s="1"/>
  <c r="Z153" i="1"/>
  <c r="Z156" i="1" s="1"/>
  <c r="Z193" i="1"/>
  <c r="Z195" i="1" s="1"/>
  <c r="Z49" i="1"/>
  <c r="Z55" i="1" s="1"/>
  <c r="Z188" i="1"/>
  <c r="Z190" i="1" s="1"/>
  <c r="Z275" i="1"/>
  <c r="BN286" i="1"/>
  <c r="BN337" i="1"/>
  <c r="BN388" i="1"/>
  <c r="BN396" i="1"/>
  <c r="BN422" i="1"/>
  <c r="Z451" i="1"/>
  <c r="Z452" i="1" s="1"/>
  <c r="BN463" i="1"/>
  <c r="Z469" i="1"/>
  <c r="Y515" i="1"/>
  <c r="Z563" i="1"/>
  <c r="Z171" i="1"/>
  <c r="Z201" i="1"/>
  <c r="Z209" i="1"/>
  <c r="Z65" i="1"/>
  <c r="Z68" i="1" s="1"/>
  <c r="Z81" i="1"/>
  <c r="BN198" i="1"/>
  <c r="Z204" i="1"/>
  <c r="Z212" i="1"/>
  <c r="Y278" i="1"/>
  <c r="Z332" i="1"/>
  <c r="BN340" i="1"/>
  <c r="Y55" i="1"/>
  <c r="Y557" i="1" s="1"/>
  <c r="Z76" i="1"/>
  <c r="BN123" i="1"/>
  <c r="Y145" i="1"/>
  <c r="BN153" i="1"/>
  <c r="BN171" i="1"/>
  <c r="BN201" i="1"/>
  <c r="BN209" i="1"/>
  <c r="Z215" i="1"/>
  <c r="Z232" i="1"/>
  <c r="Z257" i="1"/>
  <c r="Z262" i="1" s="1"/>
  <c r="Z269" i="1"/>
  <c r="Z319" i="1"/>
  <c r="Z472" i="1"/>
  <c r="Z504" i="1"/>
  <c r="Z506" i="1" s="1"/>
  <c r="BN511" i="1"/>
  <c r="AA563" i="1"/>
  <c r="Y156" i="1"/>
  <c r="Z308" i="1"/>
  <c r="Z316" i="1"/>
  <c r="Z320" i="1" s="1"/>
  <c r="Z324" i="1"/>
  <c r="Z52" i="1"/>
  <c r="Z60" i="1"/>
  <c r="BN98" i="1"/>
  <c r="BN107" i="1"/>
  <c r="BN193" i="1"/>
  <c r="Y218" i="1"/>
  <c r="Y235" i="1"/>
  <c r="Z266" i="1"/>
  <c r="Z302" i="1"/>
  <c r="Z303" i="1" s="1"/>
  <c r="Z311" i="1"/>
  <c r="Z327" i="1"/>
  <c r="Z364" i="1"/>
  <c r="Z370" i="1" s="1"/>
  <c r="Y375" i="1"/>
  <c r="BN391" i="1"/>
  <c r="Z445" i="1"/>
  <c r="Z447" i="1" s="1"/>
  <c r="BN466" i="1"/>
  <c r="Z480" i="1"/>
  <c r="Z483" i="1" s="1"/>
  <c r="Y483" i="1"/>
  <c r="Z488" i="1"/>
  <c r="Z495" i="1" s="1"/>
  <c r="Z38" i="1"/>
  <c r="BN49" i="1"/>
  <c r="BN65" i="1"/>
  <c r="BN73" i="1"/>
  <c r="BN81" i="1"/>
  <c r="Y157" i="1"/>
  <c r="Y175" i="1"/>
  <c r="BN188" i="1"/>
  <c r="BN204" i="1"/>
  <c r="BN212" i="1"/>
  <c r="BN229" i="1"/>
  <c r="Z251" i="1"/>
  <c r="Z252" i="1" s="1"/>
  <c r="Z260" i="1"/>
  <c r="BN275" i="1"/>
  <c r="BP286" i="1"/>
  <c r="Z296" i="1"/>
  <c r="Z298" i="1" s="1"/>
  <c r="BN308" i="1"/>
  <c r="BN316" i="1"/>
  <c r="BN324" i="1"/>
  <c r="BN332" i="1"/>
  <c r="BP337" i="1"/>
  <c r="Z357" i="1"/>
  <c r="Z367" i="1"/>
  <c r="Y370" i="1"/>
  <c r="BP396" i="1"/>
  <c r="Z414" i="1"/>
  <c r="Z439" i="1"/>
  <c r="BN451" i="1"/>
  <c r="BN469" i="1"/>
  <c r="Z475" i="1"/>
  <c r="Z491" i="1"/>
  <c r="Z499" i="1"/>
  <c r="Z517" i="1"/>
  <c r="Z521" i="1" s="1"/>
  <c r="BN520" i="1"/>
  <c r="G563" i="1"/>
  <c r="AB563" i="1"/>
  <c r="Z107" i="1"/>
  <c r="Z73" i="1"/>
  <c r="Z229" i="1"/>
  <c r="BP153" i="1"/>
  <c r="BP209" i="1"/>
  <c r="BN480" i="1"/>
  <c r="BP511" i="1"/>
  <c r="Y68" i="1"/>
  <c r="Y69" i="1"/>
  <c r="Y553" i="1" s="1"/>
  <c r="BP49" i="1"/>
  <c r="BN414" i="1"/>
  <c r="Y556" i="1" l="1"/>
  <c r="Z235" i="1"/>
  <c r="Z206" i="1"/>
  <c r="Z270" i="1"/>
  <c r="Z441" i="1"/>
  <c r="Z82" i="1"/>
  <c r="Z423" i="1"/>
  <c r="Z89" i="1"/>
  <c r="Z328" i="1"/>
  <c r="Z218" i="1"/>
  <c r="Z108" i="1"/>
  <c r="Z77" i="1"/>
  <c r="Z558" i="1" s="1"/>
  <c r="Z334" i="1"/>
  <c r="Z278" i="1"/>
  <c r="Z501" i="1"/>
  <c r="Z313" i="1"/>
  <c r="Z341" i="1"/>
  <c r="Z358" i="1"/>
</calcChain>
</file>

<file path=xl/sharedStrings.xml><?xml version="1.0" encoding="utf-8"?>
<sst xmlns="http://schemas.openxmlformats.org/spreadsheetml/2006/main" count="2482" uniqueCount="886">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</sst>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43" zoomScaleNormal="100" zoomScaleSheetLayoutView="100" workbookViewId="0">
      <selection activeCell="AA559" sqref="AA5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93" t="s">
        <v>0</v>
      </c>
      <c r="E1" s="653"/>
      <c r="F1" s="653"/>
      <c r="G1" s="14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3"/>
      <c r="Q3" s="623"/>
      <c r="R3" s="623"/>
      <c r="S3" s="623"/>
      <c r="T3" s="623"/>
      <c r="U3" s="623"/>
      <c r="V3" s="623"/>
      <c r="W3" s="62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69"/>
      <c r="P5" s="26" t="s">
        <v>10</v>
      </c>
      <c r="Q5" s="947">
        <v>45794</v>
      </c>
      <c r="R5" s="746"/>
      <c r="T5" s="792" t="s">
        <v>11</v>
      </c>
      <c r="U5" s="773"/>
      <c r="V5" s="794" t="s">
        <v>12</v>
      </c>
      <c r="W5" s="746"/>
      <c r="AB5" s="57"/>
      <c r="AC5" s="57"/>
      <c r="AD5" s="57"/>
      <c r="AE5" s="57"/>
    </row>
    <row r="6" spans="1:32" s="1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70"/>
      <c r="P6" s="26" t="s">
        <v>15</v>
      </c>
      <c r="Q6" s="953" t="str">
        <f>IF(Q5=0," ",CHOOSE(WEEKDAY(Q5,2),"Понедельник","Вторник","Среда","Четверг","Пятница","Суббота","Воскресенье"))</f>
        <v>Суббота</v>
      </c>
      <c r="R6" s="618"/>
      <c r="T6" s="800" t="s">
        <v>16</v>
      </c>
      <c r="U6" s="773"/>
      <c r="V6" s="858" t="s">
        <v>17</v>
      </c>
      <c r="W6" s="6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71"/>
      <c r="P7" s="26"/>
      <c r="Q7" s="46"/>
      <c r="R7" s="46"/>
      <c r="T7" s="623"/>
      <c r="U7" s="773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66" t="s">
        <v>18</v>
      </c>
      <c r="B8" s="620"/>
      <c r="C8" s="621"/>
      <c r="D8" s="683"/>
      <c r="E8" s="684"/>
      <c r="F8" s="684"/>
      <c r="G8" s="684"/>
      <c r="H8" s="684"/>
      <c r="I8" s="684"/>
      <c r="J8" s="684"/>
      <c r="K8" s="684"/>
      <c r="L8" s="684"/>
      <c r="M8" s="685"/>
      <c r="N8" s="72"/>
      <c r="P8" s="26" t="s">
        <v>19</v>
      </c>
      <c r="Q8" s="756">
        <v>0.41666666666666669</v>
      </c>
      <c r="R8" s="679"/>
      <c r="T8" s="623"/>
      <c r="U8" s="773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7"/>
      <c r="P9" s="29" t="s">
        <v>20</v>
      </c>
      <c r="Q9" s="742"/>
      <c r="R9" s="743"/>
      <c r="T9" s="623"/>
      <c r="U9" s="773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8"/>
      <c r="P10" s="29" t="s">
        <v>21</v>
      </c>
      <c r="Q10" s="801"/>
      <c r="R10" s="802"/>
      <c r="U10" s="26" t="s">
        <v>22</v>
      </c>
      <c r="V10" s="666" t="s">
        <v>23</v>
      </c>
      <c r="W10" s="66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45"/>
      <c r="R11" s="746"/>
      <c r="U11" s="26" t="s">
        <v>26</v>
      </c>
      <c r="V11" s="898" t="s">
        <v>27</v>
      </c>
      <c r="W11" s="74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86" t="s">
        <v>28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73"/>
      <c r="P12" s="26" t="s">
        <v>29</v>
      </c>
      <c r="Q12" s="756"/>
      <c r="R12" s="679"/>
      <c r="S12" s="27"/>
      <c r="U12" s="26"/>
      <c r="V12" s="653"/>
      <c r="W12" s="623"/>
      <c r="AB12" s="57"/>
      <c r="AC12" s="57"/>
      <c r="AD12" s="57"/>
      <c r="AE12" s="57"/>
    </row>
    <row r="13" spans="1:32" s="17" customFormat="1" ht="23.25" customHeight="1" x14ac:dyDescent="0.2">
      <c r="A13" s="786" t="s">
        <v>30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73"/>
      <c r="O13" s="29"/>
      <c r="P13" s="29" t="s">
        <v>31</v>
      </c>
      <c r="Q13" s="898"/>
      <c r="R13" s="743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86" t="s">
        <v>32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0" t="s">
        <v>33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74"/>
      <c r="P15" s="776" t="s">
        <v>34</v>
      </c>
      <c r="Q15" s="653"/>
      <c r="R15" s="653"/>
      <c r="S15" s="653"/>
      <c r="T15" s="653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7"/>
      <c r="Q16" s="777"/>
      <c r="R16" s="777"/>
      <c r="S16" s="777"/>
      <c r="T16" s="77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2" t="s">
        <v>35</v>
      </c>
      <c r="B17" s="662" t="s">
        <v>36</v>
      </c>
      <c r="C17" s="763" t="s">
        <v>37</v>
      </c>
      <c r="D17" s="662" t="s">
        <v>38</v>
      </c>
      <c r="E17" s="725"/>
      <c r="F17" s="662" t="s">
        <v>39</v>
      </c>
      <c r="G17" s="662" t="s">
        <v>40</v>
      </c>
      <c r="H17" s="662" t="s">
        <v>41</v>
      </c>
      <c r="I17" s="662" t="s">
        <v>42</v>
      </c>
      <c r="J17" s="662" t="s">
        <v>43</v>
      </c>
      <c r="K17" s="662" t="s">
        <v>44</v>
      </c>
      <c r="L17" s="662" t="s">
        <v>45</v>
      </c>
      <c r="M17" s="662" t="s">
        <v>46</v>
      </c>
      <c r="N17" s="662" t="s">
        <v>47</v>
      </c>
      <c r="O17" s="662" t="s">
        <v>48</v>
      </c>
      <c r="P17" s="662" t="s">
        <v>49</v>
      </c>
      <c r="Q17" s="724"/>
      <c r="R17" s="724"/>
      <c r="S17" s="724"/>
      <c r="T17" s="725"/>
      <c r="U17" s="963" t="s">
        <v>50</v>
      </c>
      <c r="V17" s="639"/>
      <c r="W17" s="662" t="s">
        <v>51</v>
      </c>
      <c r="X17" s="662" t="s">
        <v>52</v>
      </c>
      <c r="Y17" s="964" t="s">
        <v>53</v>
      </c>
      <c r="Z17" s="871" t="s">
        <v>54</v>
      </c>
      <c r="AA17" s="847" t="s">
        <v>55</v>
      </c>
      <c r="AB17" s="847" t="s">
        <v>56</v>
      </c>
      <c r="AC17" s="847" t="s">
        <v>57</v>
      </c>
      <c r="AD17" s="847" t="s">
        <v>58</v>
      </c>
      <c r="AE17" s="925"/>
      <c r="AF17" s="926"/>
      <c r="AG17" s="77"/>
      <c r="BD17" s="76" t="s">
        <v>59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78" t="s">
        <v>60</v>
      </c>
      <c r="V18" s="78" t="s">
        <v>61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77"/>
      <c r="BD18" s="76"/>
    </row>
    <row r="19" spans="1:68" ht="27.75" customHeight="1" x14ac:dyDescent="0.2">
      <c r="A19" s="633" t="s">
        <v>62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2"/>
      <c r="AB19" s="52"/>
      <c r="AC19" s="52"/>
    </row>
    <row r="20" spans="1:68" ht="16.5" customHeight="1" x14ac:dyDescent="0.25">
      <c r="A20" s="673" t="s">
        <v>62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2"/>
      <c r="AB20" s="62"/>
      <c r="AC20" s="62"/>
    </row>
    <row r="21" spans="1:68" ht="14.25" customHeight="1" x14ac:dyDescent="0.25">
      <c r="A21" s="622" t="s">
        <v>63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3"/>
      <c r="AB21" s="63"/>
      <c r="AC21" s="63"/>
    </row>
    <row r="22" spans="1:68" ht="37.5" customHeight="1" x14ac:dyDescent="0.25">
      <c r="A22" s="60" t="s">
        <v>64</v>
      </c>
      <c r="B22" s="60" t="s">
        <v>65</v>
      </c>
      <c r="C22" s="34">
        <v>4301051865</v>
      </c>
      <c r="D22" s="617">
        <v>4680115885912</v>
      </c>
      <c r="E22" s="61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customHeight="1" x14ac:dyDescent="0.25">
      <c r="A23" s="60" t="s">
        <v>70</v>
      </c>
      <c r="B23" s="60" t="s">
        <v>71</v>
      </c>
      <c r="C23" s="34">
        <v>4301051552</v>
      </c>
      <c r="D23" s="617">
        <v>4607091388237</v>
      </c>
      <c r="E23" s="61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customHeight="1" x14ac:dyDescent="0.25">
      <c r="A24" s="60" t="s">
        <v>73</v>
      </c>
      <c r="B24" s="60" t="s">
        <v>74</v>
      </c>
      <c r="C24" s="34">
        <v>4301051907</v>
      </c>
      <c r="D24" s="617">
        <v>4680115886230</v>
      </c>
      <c r="E24" s="61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customHeight="1" x14ac:dyDescent="0.25">
      <c r="A25" s="60" t="s">
        <v>76</v>
      </c>
      <c r="B25" s="60" t="s">
        <v>77</v>
      </c>
      <c r="C25" s="34">
        <v>4301051909</v>
      </c>
      <c r="D25" s="617">
        <v>4680115886247</v>
      </c>
      <c r="E25" s="61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customHeight="1" x14ac:dyDescent="0.25">
      <c r="A26" s="60" t="s">
        <v>79</v>
      </c>
      <c r="B26" s="60" t="s">
        <v>80</v>
      </c>
      <c r="C26" s="34">
        <v>4301051861</v>
      </c>
      <c r="D26" s="617">
        <v>4680115885905</v>
      </c>
      <c r="E26" s="61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customHeight="1" x14ac:dyDescent="0.25">
      <c r="A27" s="60" t="s">
        <v>82</v>
      </c>
      <c r="B27" s="60" t="s">
        <v>83</v>
      </c>
      <c r="C27" s="34">
        <v>4301051592</v>
      </c>
      <c r="D27" s="617">
        <v>4607091388244</v>
      </c>
      <c r="E27" s="61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85</v>
      </c>
      <c r="Q28" s="620"/>
      <c r="R28" s="620"/>
      <c r="S28" s="620"/>
      <c r="T28" s="620"/>
      <c r="U28" s="620"/>
      <c r="V28" s="621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85</v>
      </c>
      <c r="Q29" s="620"/>
      <c r="R29" s="620"/>
      <c r="S29" s="620"/>
      <c r="T29" s="620"/>
      <c r="U29" s="620"/>
      <c r="V29" s="621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customHeight="1" x14ac:dyDescent="0.25">
      <c r="A30" s="622" t="s">
        <v>87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3"/>
      <c r="AB30" s="63"/>
      <c r="AC30" s="63"/>
    </row>
    <row r="31" spans="1:68" ht="27" customHeight="1" x14ac:dyDescent="0.25">
      <c r="A31" s="60" t="s">
        <v>88</v>
      </c>
      <c r="B31" s="60" t="s">
        <v>89</v>
      </c>
      <c r="C31" s="34">
        <v>4301032013</v>
      </c>
      <c r="D31" s="617">
        <v>4607091388503</v>
      </c>
      <c r="E31" s="61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85</v>
      </c>
      <c r="Q32" s="620"/>
      <c r="R32" s="620"/>
      <c r="S32" s="620"/>
      <c r="T32" s="620"/>
      <c r="U32" s="620"/>
      <c r="V32" s="621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85</v>
      </c>
      <c r="Q33" s="620"/>
      <c r="R33" s="620"/>
      <c r="S33" s="620"/>
      <c r="T33" s="620"/>
      <c r="U33" s="620"/>
      <c r="V33" s="621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customHeight="1" x14ac:dyDescent="0.2">
      <c r="A34" s="633" t="s">
        <v>93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52"/>
      <c r="AB34" s="52"/>
      <c r="AC34" s="52"/>
    </row>
    <row r="35" spans="1:68" ht="16.5" customHeight="1" x14ac:dyDescent="0.25">
      <c r="A35" s="673" t="s">
        <v>94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2"/>
      <c r="AB35" s="62"/>
      <c r="AC35" s="62"/>
    </row>
    <row r="36" spans="1:68" ht="14.25" customHeight="1" x14ac:dyDescent="0.25">
      <c r="A36" s="622" t="s">
        <v>95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3"/>
      <c r="AB36" s="63"/>
      <c r="AC36" s="63"/>
    </row>
    <row r="37" spans="1:68" ht="16.5" customHeight="1" x14ac:dyDescent="0.25">
      <c r="A37" s="60" t="s">
        <v>96</v>
      </c>
      <c r="B37" s="60" t="s">
        <v>97</v>
      </c>
      <c r="C37" s="34">
        <v>4301011380</v>
      </c>
      <c r="D37" s="617">
        <v>4607091385670</v>
      </c>
      <c r="E37" s="61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7"/>
      <c r="V37" s="37"/>
      <c r="W37" s="38" t="s">
        <v>68</v>
      </c>
      <c r="X37" s="56">
        <v>132</v>
      </c>
      <c r="Y37" s="53">
        <f>IFERROR(IF(X37="",0,CEILING((X37/$H37),1)*$H37),"")</f>
        <v>140.4</v>
      </c>
      <c r="Z37" s="39">
        <f>IFERROR(IF(Y37=0,"",ROUNDUP(Y37/H37,0)*0.01898),"")</f>
        <v>0.24674000000000001</v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137.31666666666666</v>
      </c>
      <c r="BN37" s="75">
        <f>IFERROR(Y37*I37/H37,"0")</f>
        <v>146.05499999999998</v>
      </c>
      <c r="BO37" s="75">
        <f>IFERROR(1/J37*(X37/H37),"0")</f>
        <v>0.19097222222222221</v>
      </c>
      <c r="BP37" s="75">
        <f>IFERROR(1/J37*(Y37/H37),"0")</f>
        <v>0.203125</v>
      </c>
    </row>
    <row r="38" spans="1:68" ht="27" customHeight="1" x14ac:dyDescent="0.25">
      <c r="A38" s="60" t="s">
        <v>101</v>
      </c>
      <c r="B38" s="60" t="s">
        <v>102</v>
      </c>
      <c r="C38" s="34">
        <v>4301011382</v>
      </c>
      <c r="D38" s="617">
        <v>4607091385687</v>
      </c>
      <c r="E38" s="61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105</v>
      </c>
      <c r="B39" s="60" t="s">
        <v>106</v>
      </c>
      <c r="C39" s="34">
        <v>4301011565</v>
      </c>
      <c r="D39" s="617">
        <v>4680115882539</v>
      </c>
      <c r="E39" s="61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7"/>
      <c r="V39" s="37"/>
      <c r="W39" s="38" t="s">
        <v>68</v>
      </c>
      <c r="X39" s="56">
        <v>33</v>
      </c>
      <c r="Y39" s="53">
        <f>IFERROR(IF(X39="",0,CEILING((X39/$H39),1)*$H39),"")</f>
        <v>33.300000000000004</v>
      </c>
      <c r="Z39" s="39">
        <f>IFERROR(IF(Y39=0,"",ROUNDUP(Y39/H39,0)*0.00902),"")</f>
        <v>8.1180000000000002E-2</v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34.872972972972974</v>
      </c>
      <c r="BN39" s="75">
        <f>IFERROR(Y39*I39/H39,"0")</f>
        <v>35.190000000000005</v>
      </c>
      <c r="BO39" s="75">
        <f>IFERROR(1/J39*(X39/H39),"0")</f>
        <v>6.7567567567567571E-2</v>
      </c>
      <c r="BP39" s="75">
        <f>IFERROR(1/J39*(Y39/H39),"0")</f>
        <v>6.8181818181818177E-2</v>
      </c>
    </row>
    <row r="40" spans="1:68" ht="27" customHeight="1" x14ac:dyDescent="0.25">
      <c r="A40" s="60" t="s">
        <v>107</v>
      </c>
      <c r="B40" s="60" t="s">
        <v>108</v>
      </c>
      <c r="C40" s="34">
        <v>4301011624</v>
      </c>
      <c r="D40" s="617">
        <v>4680115883949</v>
      </c>
      <c r="E40" s="61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85</v>
      </c>
      <c r="Q41" s="620"/>
      <c r="R41" s="620"/>
      <c r="S41" s="620"/>
      <c r="T41" s="620"/>
      <c r="U41" s="620"/>
      <c r="V41" s="621"/>
      <c r="W41" s="40" t="s">
        <v>86</v>
      </c>
      <c r="X41" s="41">
        <f>IFERROR(X37/H37,"0")+IFERROR(X38/H38,"0")+IFERROR(X39/H39,"0")+IFERROR(X40/H40,"0")</f>
        <v>21.141141141141141</v>
      </c>
      <c r="Y41" s="41">
        <f>IFERROR(Y37/H37,"0")+IFERROR(Y38/H38,"0")+IFERROR(Y39/H39,"0")+IFERROR(Y40/H40,"0")</f>
        <v>22</v>
      </c>
      <c r="Z41" s="41">
        <f>IFERROR(IF(Z37="",0,Z37),"0")+IFERROR(IF(Z38="",0,Z38),"0")+IFERROR(IF(Z39="",0,Z39),"0")+IFERROR(IF(Z40="",0,Z40),"0")</f>
        <v>0.32791999999999999</v>
      </c>
      <c r="AA41" s="64"/>
      <c r="AB41" s="64"/>
      <c r="AC41" s="64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85</v>
      </c>
      <c r="Q42" s="620"/>
      <c r="R42" s="620"/>
      <c r="S42" s="620"/>
      <c r="T42" s="620"/>
      <c r="U42" s="620"/>
      <c r="V42" s="621"/>
      <c r="W42" s="40" t="s">
        <v>68</v>
      </c>
      <c r="X42" s="41">
        <f>IFERROR(SUM(X37:X40),"0")</f>
        <v>165</v>
      </c>
      <c r="Y42" s="41">
        <f>IFERROR(SUM(Y37:Y40),"0")</f>
        <v>173.70000000000002</v>
      </c>
      <c r="Z42" s="40"/>
      <c r="AA42" s="64"/>
      <c r="AB42" s="64"/>
      <c r="AC42" s="64"/>
    </row>
    <row r="43" spans="1:68" ht="14.25" customHeight="1" x14ac:dyDescent="0.25">
      <c r="A43" s="622" t="s">
        <v>63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3"/>
      <c r="AB43" s="63"/>
      <c r="AC43" s="63"/>
    </row>
    <row r="44" spans="1:68" ht="16.5" customHeight="1" x14ac:dyDescent="0.25">
      <c r="A44" s="60" t="s">
        <v>110</v>
      </c>
      <c r="B44" s="60" t="s">
        <v>111</v>
      </c>
      <c r="C44" s="34">
        <v>4301051820</v>
      </c>
      <c r="D44" s="617">
        <v>4680115884915</v>
      </c>
      <c r="E44" s="61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85</v>
      </c>
      <c r="Q45" s="620"/>
      <c r="R45" s="620"/>
      <c r="S45" s="620"/>
      <c r="T45" s="620"/>
      <c r="U45" s="620"/>
      <c r="V45" s="621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85</v>
      </c>
      <c r="Q46" s="620"/>
      <c r="R46" s="620"/>
      <c r="S46" s="620"/>
      <c r="T46" s="620"/>
      <c r="U46" s="620"/>
      <c r="V46" s="621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customHeight="1" x14ac:dyDescent="0.25">
      <c r="A47" s="673" t="s">
        <v>113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2"/>
      <c r="AB47" s="62"/>
      <c r="AC47" s="62"/>
    </row>
    <row r="48" spans="1:68" ht="14.25" customHeight="1" x14ac:dyDescent="0.25">
      <c r="A48" s="622" t="s">
        <v>95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3"/>
      <c r="AB48" s="63"/>
      <c r="AC48" s="63"/>
    </row>
    <row r="49" spans="1:68" ht="27" customHeight="1" x14ac:dyDescent="0.25">
      <c r="A49" s="60" t="s">
        <v>114</v>
      </c>
      <c r="B49" s="60" t="s">
        <v>115</v>
      </c>
      <c r="C49" s="34">
        <v>4301012030</v>
      </c>
      <c r="D49" s="617">
        <v>4680115885882</v>
      </c>
      <c r="E49" s="61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117</v>
      </c>
      <c r="B50" s="60" t="s">
        <v>118</v>
      </c>
      <c r="C50" s="34">
        <v>4301011816</v>
      </c>
      <c r="D50" s="617">
        <v>4680115881426</v>
      </c>
      <c r="E50" s="61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120</v>
      </c>
      <c r="B51" s="60" t="s">
        <v>121</v>
      </c>
      <c r="C51" s="34">
        <v>4301011386</v>
      </c>
      <c r="D51" s="617">
        <v>4680115880283</v>
      </c>
      <c r="E51" s="61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customHeight="1" x14ac:dyDescent="0.25">
      <c r="A52" s="60" t="s">
        <v>123</v>
      </c>
      <c r="B52" s="60" t="s">
        <v>124</v>
      </c>
      <c r="C52" s="34">
        <v>4301011806</v>
      </c>
      <c r="D52" s="617">
        <v>4680115881525</v>
      </c>
      <c r="E52" s="61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125</v>
      </c>
      <c r="B53" s="60" t="s">
        <v>126</v>
      </c>
      <c r="C53" s="34">
        <v>4301011589</v>
      </c>
      <c r="D53" s="617">
        <v>4680115885899</v>
      </c>
      <c r="E53" s="61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129</v>
      </c>
      <c r="B54" s="60" t="s">
        <v>130</v>
      </c>
      <c r="C54" s="34">
        <v>4301011801</v>
      </c>
      <c r="D54" s="617">
        <v>4680115881419</v>
      </c>
      <c r="E54" s="61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85</v>
      </c>
      <c r="Q55" s="620"/>
      <c r="R55" s="620"/>
      <c r="S55" s="620"/>
      <c r="T55" s="620"/>
      <c r="U55" s="620"/>
      <c r="V55" s="621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85</v>
      </c>
      <c r="Q56" s="620"/>
      <c r="R56" s="620"/>
      <c r="S56" s="620"/>
      <c r="T56" s="620"/>
      <c r="U56" s="620"/>
      <c r="V56" s="621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customHeight="1" x14ac:dyDescent="0.25">
      <c r="A57" s="622" t="s">
        <v>132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3"/>
      <c r="AB57" s="63"/>
      <c r="AC57" s="63"/>
    </row>
    <row r="58" spans="1:68" ht="16.5" customHeight="1" x14ac:dyDescent="0.25">
      <c r="A58" s="60" t="s">
        <v>133</v>
      </c>
      <c r="B58" s="60" t="s">
        <v>134</v>
      </c>
      <c r="C58" s="34">
        <v>4301020298</v>
      </c>
      <c r="D58" s="617">
        <v>4680115881440</v>
      </c>
      <c r="E58" s="61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136</v>
      </c>
      <c r="B59" s="60" t="s">
        <v>137</v>
      </c>
      <c r="C59" s="34">
        <v>4301020228</v>
      </c>
      <c r="D59" s="617">
        <v>4680115882751</v>
      </c>
      <c r="E59" s="61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139</v>
      </c>
      <c r="B60" s="60" t="s">
        <v>140</v>
      </c>
      <c r="C60" s="34">
        <v>4301020358</v>
      </c>
      <c r="D60" s="617">
        <v>4680115885950</v>
      </c>
      <c r="E60" s="61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141</v>
      </c>
      <c r="B61" s="60" t="s">
        <v>142</v>
      </c>
      <c r="C61" s="34">
        <v>4301020296</v>
      </c>
      <c r="D61" s="617">
        <v>4680115881433</v>
      </c>
      <c r="E61" s="61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85</v>
      </c>
      <c r="Q62" s="620"/>
      <c r="R62" s="620"/>
      <c r="S62" s="620"/>
      <c r="T62" s="620"/>
      <c r="U62" s="620"/>
      <c r="V62" s="621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85</v>
      </c>
      <c r="Q63" s="620"/>
      <c r="R63" s="620"/>
      <c r="S63" s="620"/>
      <c r="T63" s="620"/>
      <c r="U63" s="620"/>
      <c r="V63" s="621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622" t="s">
        <v>143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3"/>
      <c r="AB64" s="63"/>
      <c r="AC64" s="63"/>
    </row>
    <row r="65" spans="1:68" ht="27" customHeight="1" x14ac:dyDescent="0.25">
      <c r="A65" s="60" t="s">
        <v>144</v>
      </c>
      <c r="B65" s="60" t="s">
        <v>145</v>
      </c>
      <c r="C65" s="34">
        <v>4301031243</v>
      </c>
      <c r="D65" s="617">
        <v>4680115885073</v>
      </c>
      <c r="E65" s="61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148</v>
      </c>
      <c r="B66" s="60" t="s">
        <v>149</v>
      </c>
      <c r="C66" s="34">
        <v>4301031241</v>
      </c>
      <c r="D66" s="617">
        <v>4680115885059</v>
      </c>
      <c r="E66" s="61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151</v>
      </c>
      <c r="B67" s="60" t="s">
        <v>152</v>
      </c>
      <c r="C67" s="34">
        <v>4301031316</v>
      </c>
      <c r="D67" s="617">
        <v>4680115885097</v>
      </c>
      <c r="E67" s="61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85</v>
      </c>
      <c r="Q68" s="620"/>
      <c r="R68" s="620"/>
      <c r="S68" s="620"/>
      <c r="T68" s="620"/>
      <c r="U68" s="620"/>
      <c r="V68" s="621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85</v>
      </c>
      <c r="Q69" s="620"/>
      <c r="R69" s="620"/>
      <c r="S69" s="620"/>
      <c r="T69" s="620"/>
      <c r="U69" s="620"/>
      <c r="V69" s="621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622" t="s">
        <v>63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3"/>
      <c r="AB70" s="63"/>
      <c r="AC70" s="63"/>
    </row>
    <row r="71" spans="1:68" ht="16.5" customHeight="1" x14ac:dyDescent="0.25">
      <c r="A71" s="60" t="s">
        <v>154</v>
      </c>
      <c r="B71" s="60" t="s">
        <v>155</v>
      </c>
      <c r="C71" s="34">
        <v>4301051838</v>
      </c>
      <c r="D71" s="617">
        <v>4680115881891</v>
      </c>
      <c r="E71" s="61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customHeight="1" x14ac:dyDescent="0.25">
      <c r="A72" s="60" t="s">
        <v>157</v>
      </c>
      <c r="B72" s="60" t="s">
        <v>158</v>
      </c>
      <c r="C72" s="34">
        <v>4301051846</v>
      </c>
      <c r="D72" s="617">
        <v>4680115885769</v>
      </c>
      <c r="E72" s="61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7"/>
      <c r="V72" s="37"/>
      <c r="W72" s="38" t="s">
        <v>68</v>
      </c>
      <c r="X72" s="56">
        <v>32</v>
      </c>
      <c r="Y72" s="53">
        <f t="shared" si="11"/>
        <v>33.6</v>
      </c>
      <c r="Z72" s="39">
        <f>IFERROR(IF(Y72=0,"",ROUNDUP(Y72/H72,0)*0.01898),"")</f>
        <v>7.5920000000000001E-2</v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33.657142857142858</v>
      </c>
      <c r="BN72" s="75">
        <f t="shared" si="13"/>
        <v>35.340000000000003</v>
      </c>
      <c r="BO72" s="75">
        <f t="shared" si="14"/>
        <v>5.9523809523809521E-2</v>
      </c>
      <c r="BP72" s="75">
        <f t="shared" si="15"/>
        <v>6.25E-2</v>
      </c>
    </row>
    <row r="73" spans="1:68" ht="27" customHeight="1" x14ac:dyDescent="0.25">
      <c r="A73" s="60" t="s">
        <v>160</v>
      </c>
      <c r="B73" s="60" t="s">
        <v>161</v>
      </c>
      <c r="C73" s="34">
        <v>4301051927</v>
      </c>
      <c r="D73" s="617">
        <v>4680115884410</v>
      </c>
      <c r="E73" s="61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customHeight="1" x14ac:dyDescent="0.25">
      <c r="A74" s="60" t="s">
        <v>163</v>
      </c>
      <c r="B74" s="60" t="s">
        <v>164</v>
      </c>
      <c r="C74" s="34">
        <v>4301051837</v>
      </c>
      <c r="D74" s="617">
        <v>4680115884311</v>
      </c>
      <c r="E74" s="61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customHeight="1" x14ac:dyDescent="0.25">
      <c r="A75" s="60" t="s">
        <v>165</v>
      </c>
      <c r="B75" s="60" t="s">
        <v>166</v>
      </c>
      <c r="C75" s="34">
        <v>4301051844</v>
      </c>
      <c r="D75" s="617">
        <v>4680115885929</v>
      </c>
      <c r="E75" s="61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167</v>
      </c>
      <c r="B76" s="60" t="s">
        <v>168</v>
      </c>
      <c r="C76" s="34">
        <v>4301051929</v>
      </c>
      <c r="D76" s="617">
        <v>4680115884403</v>
      </c>
      <c r="E76" s="61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85</v>
      </c>
      <c r="Q77" s="620"/>
      <c r="R77" s="620"/>
      <c r="S77" s="620"/>
      <c r="T77" s="620"/>
      <c r="U77" s="620"/>
      <c r="V77" s="621"/>
      <c r="W77" s="40" t="s">
        <v>86</v>
      </c>
      <c r="X77" s="41">
        <f>IFERROR(X71/H71,"0")+IFERROR(X72/H72,"0")+IFERROR(X73/H73,"0")+IFERROR(X74/H74,"0")+IFERROR(X75/H75,"0")+IFERROR(X76/H76,"0")</f>
        <v>3.8095238095238093</v>
      </c>
      <c r="Y77" s="41">
        <f>IFERROR(Y71/H71,"0")+IFERROR(Y72/H72,"0")+IFERROR(Y73/H73,"0")+IFERROR(Y74/H74,"0")+IFERROR(Y75/H75,"0")+IFERROR(Y76/H76,"0")</f>
        <v>4</v>
      </c>
      <c r="Z77" s="41">
        <f>IFERROR(IF(Z71="",0,Z71),"0")+IFERROR(IF(Z72="",0,Z72),"0")+IFERROR(IF(Z73="",0,Z73),"0")+IFERROR(IF(Z74="",0,Z74),"0")+IFERROR(IF(Z75="",0,Z75),"0")+IFERROR(IF(Z76="",0,Z76),"0")</f>
        <v>7.5920000000000001E-2</v>
      </c>
      <c r="AA77" s="64"/>
      <c r="AB77" s="64"/>
      <c r="AC77" s="64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85</v>
      </c>
      <c r="Q78" s="620"/>
      <c r="R78" s="620"/>
      <c r="S78" s="620"/>
      <c r="T78" s="620"/>
      <c r="U78" s="620"/>
      <c r="V78" s="621"/>
      <c r="W78" s="40" t="s">
        <v>68</v>
      </c>
      <c r="X78" s="41">
        <f>IFERROR(SUM(X71:X76),"0")</f>
        <v>32</v>
      </c>
      <c r="Y78" s="41">
        <f>IFERROR(SUM(Y71:Y76),"0")</f>
        <v>33.6</v>
      </c>
      <c r="Z78" s="40"/>
      <c r="AA78" s="64"/>
      <c r="AB78" s="64"/>
      <c r="AC78" s="64"/>
    </row>
    <row r="79" spans="1:68" ht="14.25" customHeight="1" x14ac:dyDescent="0.25">
      <c r="A79" s="622" t="s">
        <v>169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3"/>
      <c r="AB79" s="63"/>
      <c r="AC79" s="63"/>
    </row>
    <row r="80" spans="1:68" ht="27" customHeight="1" x14ac:dyDescent="0.25">
      <c r="A80" s="60" t="s">
        <v>170</v>
      </c>
      <c r="B80" s="60" t="s">
        <v>171</v>
      </c>
      <c r="C80" s="34">
        <v>4301060455</v>
      </c>
      <c r="D80" s="617">
        <v>4680115881532</v>
      </c>
      <c r="E80" s="61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7"/>
      <c r="V80" s="37"/>
      <c r="W80" s="38" t="s">
        <v>68</v>
      </c>
      <c r="X80" s="56">
        <v>29</v>
      </c>
      <c r="Y80" s="53">
        <f>IFERROR(IF(X80="",0,CEILING((X80/$H80),1)*$H80),"")</f>
        <v>31.2</v>
      </c>
      <c r="Z80" s="39">
        <f>IFERROR(IF(Y80=0,"",ROUNDUP(Y80/H80,0)*0.01898),"")</f>
        <v>7.5920000000000001E-2</v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30.617307692307694</v>
      </c>
      <c r="BN80" s="75">
        <f>IFERROR(Y80*I80/H80,"0")</f>
        <v>32.94</v>
      </c>
      <c r="BO80" s="75">
        <f>IFERROR(1/J80*(X80/H80),"0")</f>
        <v>5.809294871794872E-2</v>
      </c>
      <c r="BP80" s="75">
        <f>IFERROR(1/J80*(Y80/H80),"0")</f>
        <v>6.25E-2</v>
      </c>
    </row>
    <row r="81" spans="1:68" ht="27" customHeight="1" x14ac:dyDescent="0.25">
      <c r="A81" s="60" t="s">
        <v>173</v>
      </c>
      <c r="B81" s="60" t="s">
        <v>174</v>
      </c>
      <c r="C81" s="34">
        <v>4301060351</v>
      </c>
      <c r="D81" s="617">
        <v>4680115881464</v>
      </c>
      <c r="E81" s="61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85</v>
      </c>
      <c r="Q82" s="620"/>
      <c r="R82" s="620"/>
      <c r="S82" s="620"/>
      <c r="T82" s="620"/>
      <c r="U82" s="620"/>
      <c r="V82" s="621"/>
      <c r="W82" s="40" t="s">
        <v>86</v>
      </c>
      <c r="X82" s="41">
        <f>IFERROR(X80/H80,"0")+IFERROR(X81/H81,"0")</f>
        <v>3.7179487179487181</v>
      </c>
      <c r="Y82" s="41">
        <f>IFERROR(Y80/H80,"0")+IFERROR(Y81/H81,"0")</f>
        <v>4</v>
      </c>
      <c r="Z82" s="41">
        <f>IFERROR(IF(Z80="",0,Z80),"0")+IFERROR(IF(Z81="",0,Z81),"0")</f>
        <v>7.5920000000000001E-2</v>
      </c>
      <c r="AA82" s="64"/>
      <c r="AB82" s="64"/>
      <c r="AC82" s="64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85</v>
      </c>
      <c r="Q83" s="620"/>
      <c r="R83" s="620"/>
      <c r="S83" s="620"/>
      <c r="T83" s="620"/>
      <c r="U83" s="620"/>
      <c r="V83" s="621"/>
      <c r="W83" s="40" t="s">
        <v>68</v>
      </c>
      <c r="X83" s="41">
        <f>IFERROR(SUM(X80:X81),"0")</f>
        <v>29</v>
      </c>
      <c r="Y83" s="41">
        <f>IFERROR(SUM(Y80:Y81),"0")</f>
        <v>31.2</v>
      </c>
      <c r="Z83" s="40"/>
      <c r="AA83" s="64"/>
      <c r="AB83" s="64"/>
      <c r="AC83" s="64"/>
    </row>
    <row r="84" spans="1:68" ht="16.5" customHeight="1" x14ac:dyDescent="0.25">
      <c r="A84" s="673" t="s">
        <v>176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2"/>
      <c r="AB84" s="62"/>
      <c r="AC84" s="62"/>
    </row>
    <row r="85" spans="1:68" ht="14.25" customHeight="1" x14ac:dyDescent="0.25">
      <c r="A85" s="622" t="s">
        <v>95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3"/>
      <c r="AB85" s="63"/>
      <c r="AC85" s="63"/>
    </row>
    <row r="86" spans="1:68" ht="27" customHeight="1" x14ac:dyDescent="0.25">
      <c r="A86" s="60" t="s">
        <v>177</v>
      </c>
      <c r="B86" s="60" t="s">
        <v>178</v>
      </c>
      <c r="C86" s="34">
        <v>4301011468</v>
      </c>
      <c r="D86" s="617">
        <v>4680115881327</v>
      </c>
      <c r="E86" s="61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customHeight="1" x14ac:dyDescent="0.25">
      <c r="A87" s="60" t="s">
        <v>180</v>
      </c>
      <c r="B87" s="60" t="s">
        <v>181</v>
      </c>
      <c r="C87" s="34">
        <v>4301011476</v>
      </c>
      <c r="D87" s="617">
        <v>4680115881518</v>
      </c>
      <c r="E87" s="61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182</v>
      </c>
      <c r="B88" s="60" t="s">
        <v>183</v>
      </c>
      <c r="C88" s="34">
        <v>4301011443</v>
      </c>
      <c r="D88" s="617">
        <v>4680115881303</v>
      </c>
      <c r="E88" s="61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85</v>
      </c>
      <c r="Q89" s="620"/>
      <c r="R89" s="620"/>
      <c r="S89" s="620"/>
      <c r="T89" s="620"/>
      <c r="U89" s="620"/>
      <c r="V89" s="621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85</v>
      </c>
      <c r="Q90" s="620"/>
      <c r="R90" s="620"/>
      <c r="S90" s="620"/>
      <c r="T90" s="620"/>
      <c r="U90" s="620"/>
      <c r="V90" s="621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customHeight="1" x14ac:dyDescent="0.25">
      <c r="A91" s="622" t="s">
        <v>63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3"/>
      <c r="AB91" s="63"/>
      <c r="AC91" s="63"/>
    </row>
    <row r="92" spans="1:68" ht="16.5" customHeight="1" x14ac:dyDescent="0.25">
      <c r="A92" s="60" t="s">
        <v>185</v>
      </c>
      <c r="B92" s="60" t="s">
        <v>186</v>
      </c>
      <c r="C92" s="34">
        <v>4301051546</v>
      </c>
      <c r="D92" s="617">
        <v>4607091386967</v>
      </c>
      <c r="E92" s="61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98</v>
      </c>
      <c r="L92" s="35"/>
      <c r="M92" s="36" t="s">
        <v>104</v>
      </c>
      <c r="N92" s="36"/>
      <c r="O92" s="35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7"/>
      <c r="V92" s="37"/>
      <c r="W92" s="38" t="s">
        <v>68</v>
      </c>
      <c r="X92" s="56">
        <v>36</v>
      </c>
      <c r="Y92" s="53">
        <f t="shared" ref="Y92:Y99" si="16">IFERROR(IF(X92="",0,CEILING((X92/$H92),1)*$H92),"")</f>
        <v>42</v>
      </c>
      <c r="Z92" s="39">
        <f>IFERROR(IF(Y92=0,"",ROUNDUP(Y92/H92,0)*0.01898),"")</f>
        <v>9.4899999999999998E-2</v>
      </c>
      <c r="AA92" s="65"/>
      <c r="AB92" s="66"/>
      <c r="AC92" s="153" t="s">
        <v>187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38.224285714285713</v>
      </c>
      <c r="BN92" s="75">
        <f t="shared" ref="BN92:BN99" si="18">IFERROR(Y92*I92/H92,"0")</f>
        <v>44.594999999999999</v>
      </c>
      <c r="BO92" s="75">
        <f t="shared" ref="BO92:BO99" si="19">IFERROR(1/J92*(X92/H92),"0")</f>
        <v>6.6964285714285712E-2</v>
      </c>
      <c r="BP92" s="75">
        <f t="shared" ref="BP92:BP99" si="20">IFERROR(1/J92*(Y92/H92),"0")</f>
        <v>7.8125E-2</v>
      </c>
    </row>
    <row r="93" spans="1:68" ht="16.5" customHeight="1" x14ac:dyDescent="0.25">
      <c r="A93" s="60" t="s">
        <v>185</v>
      </c>
      <c r="B93" s="60" t="s">
        <v>188</v>
      </c>
      <c r="C93" s="34">
        <v>4301051712</v>
      </c>
      <c r="D93" s="617">
        <v>4607091386967</v>
      </c>
      <c r="E93" s="61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98</v>
      </c>
      <c r="L93" s="35"/>
      <c r="M93" s="36" t="s">
        <v>127</v>
      </c>
      <c r="N93" s="36"/>
      <c r="O93" s="35">
        <v>45</v>
      </c>
      <c r="P93" s="886" t="s">
        <v>189</v>
      </c>
      <c r="Q93" s="625"/>
      <c r="R93" s="625"/>
      <c r="S93" s="625"/>
      <c r="T93" s="626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187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customHeight="1" x14ac:dyDescent="0.25">
      <c r="A94" s="60" t="s">
        <v>185</v>
      </c>
      <c r="B94" s="60" t="s">
        <v>190</v>
      </c>
      <c r="C94" s="34">
        <v>4301051437</v>
      </c>
      <c r="D94" s="617">
        <v>4607091386967</v>
      </c>
      <c r="E94" s="61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187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customHeight="1" x14ac:dyDescent="0.25">
      <c r="A95" s="60" t="s">
        <v>191</v>
      </c>
      <c r="B95" s="60" t="s">
        <v>192</v>
      </c>
      <c r="C95" s="34">
        <v>4301051788</v>
      </c>
      <c r="D95" s="617">
        <v>4680115884953</v>
      </c>
      <c r="E95" s="61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customHeight="1" x14ac:dyDescent="0.25">
      <c r="A96" s="60" t="s">
        <v>194</v>
      </c>
      <c r="B96" s="60" t="s">
        <v>195</v>
      </c>
      <c r="C96" s="34">
        <v>4301052039</v>
      </c>
      <c r="D96" s="617">
        <v>4607091385731</v>
      </c>
      <c r="E96" s="61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83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5"/>
      <c r="R96" s="625"/>
      <c r="S96" s="625"/>
      <c r="T96" s="626"/>
      <c r="U96" s="37"/>
      <c r="V96" s="37"/>
      <c r="W96" s="38" t="s">
        <v>68</v>
      </c>
      <c r="X96" s="56">
        <v>82</v>
      </c>
      <c r="Y96" s="53">
        <f t="shared" si="16"/>
        <v>83.7</v>
      </c>
      <c r="Z96" s="39">
        <f>IFERROR(IF(Y96=0,"",ROUNDUP(Y96/H96,0)*0.00651),"")</f>
        <v>0.20181000000000002</v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89.653333333333322</v>
      </c>
      <c r="BN96" s="75">
        <f t="shared" si="18"/>
        <v>91.512</v>
      </c>
      <c r="BO96" s="75">
        <f t="shared" si="19"/>
        <v>0.16687016687016687</v>
      </c>
      <c r="BP96" s="75">
        <f t="shared" si="20"/>
        <v>0.17032967032967034</v>
      </c>
    </row>
    <row r="97" spans="1:68" ht="27" customHeight="1" x14ac:dyDescent="0.25">
      <c r="A97" s="60" t="s">
        <v>194</v>
      </c>
      <c r="B97" s="60" t="s">
        <v>197</v>
      </c>
      <c r="C97" s="34">
        <v>4301051718</v>
      </c>
      <c r="D97" s="617">
        <v>4607091385731</v>
      </c>
      <c r="E97" s="61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1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5"/>
      <c r="R97" s="625"/>
      <c r="S97" s="625"/>
      <c r="T97" s="626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187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customHeight="1" x14ac:dyDescent="0.25">
      <c r="A98" s="60" t="s">
        <v>198</v>
      </c>
      <c r="B98" s="60" t="s">
        <v>199</v>
      </c>
      <c r="C98" s="34">
        <v>4301051438</v>
      </c>
      <c r="D98" s="617">
        <v>4680115880894</v>
      </c>
      <c r="E98" s="61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customHeight="1" x14ac:dyDescent="0.25">
      <c r="A99" s="60" t="s">
        <v>201</v>
      </c>
      <c r="B99" s="60" t="s">
        <v>202</v>
      </c>
      <c r="C99" s="34">
        <v>4301051687</v>
      </c>
      <c r="D99" s="617">
        <v>4680115880214</v>
      </c>
      <c r="E99" s="61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7"/>
      <c r="V99" s="37"/>
      <c r="W99" s="38" t="s">
        <v>68</v>
      </c>
      <c r="X99" s="56">
        <v>173</v>
      </c>
      <c r="Y99" s="53">
        <f t="shared" si="16"/>
        <v>174.6</v>
      </c>
      <c r="Z99" s="39">
        <f>IFERROR(IF(Y99=0,"",ROUNDUP(Y99/H99,0)*0.00651),"")</f>
        <v>0.63146999999999998</v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195.29777777777778</v>
      </c>
      <c r="BN99" s="75">
        <f t="shared" si="18"/>
        <v>197.10399999999998</v>
      </c>
      <c r="BO99" s="75">
        <f t="shared" si="19"/>
        <v>0.52808302808302809</v>
      </c>
      <c r="BP99" s="75">
        <f t="shared" si="20"/>
        <v>0.53296703296703296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85</v>
      </c>
      <c r="Q100" s="620"/>
      <c r="R100" s="620"/>
      <c r="S100" s="620"/>
      <c r="T100" s="620"/>
      <c r="U100" s="620"/>
      <c r="V100" s="621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130.76719576719577</v>
      </c>
      <c r="Y100" s="41">
        <f>IFERROR(Y92/H92,"0")+IFERROR(Y93/H93,"0")+IFERROR(Y94/H94,"0")+IFERROR(Y95/H95,"0")+IFERROR(Y96/H96,"0")+IFERROR(Y97/H97,"0")+IFERROR(Y98/H98,"0")+IFERROR(Y99/H99,"0")</f>
        <v>133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0.92818000000000001</v>
      </c>
      <c r="AA100" s="64"/>
      <c r="AB100" s="64"/>
      <c r="AC100" s="64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85</v>
      </c>
      <c r="Q101" s="620"/>
      <c r="R101" s="620"/>
      <c r="S101" s="620"/>
      <c r="T101" s="620"/>
      <c r="U101" s="620"/>
      <c r="V101" s="621"/>
      <c r="W101" s="40" t="s">
        <v>68</v>
      </c>
      <c r="X101" s="41">
        <f>IFERROR(SUM(X92:X99),"0")</f>
        <v>291</v>
      </c>
      <c r="Y101" s="41">
        <f>IFERROR(SUM(Y92:Y99),"0")</f>
        <v>300.3</v>
      </c>
      <c r="Z101" s="40"/>
      <c r="AA101" s="64"/>
      <c r="AB101" s="64"/>
      <c r="AC101" s="64"/>
    </row>
    <row r="102" spans="1:68" ht="16.5" customHeight="1" x14ac:dyDescent="0.25">
      <c r="A102" s="673" t="s">
        <v>203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2"/>
      <c r="AB102" s="62"/>
      <c r="AC102" s="62"/>
    </row>
    <row r="103" spans="1:68" ht="14.25" customHeight="1" x14ac:dyDescent="0.25">
      <c r="A103" s="622" t="s">
        <v>95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3"/>
      <c r="AB103" s="63"/>
      <c r="AC103" s="63"/>
    </row>
    <row r="104" spans="1:68" ht="16.5" customHeight="1" x14ac:dyDescent="0.25">
      <c r="A104" s="60" t="s">
        <v>204</v>
      </c>
      <c r="B104" s="60" t="s">
        <v>205</v>
      </c>
      <c r="C104" s="34">
        <v>4301011514</v>
      </c>
      <c r="D104" s="617">
        <v>4680115882133</v>
      </c>
      <c r="E104" s="61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customHeight="1" x14ac:dyDescent="0.25">
      <c r="A105" s="60" t="s">
        <v>207</v>
      </c>
      <c r="B105" s="60" t="s">
        <v>208</v>
      </c>
      <c r="C105" s="34">
        <v>4301011417</v>
      </c>
      <c r="D105" s="617">
        <v>4680115880269</v>
      </c>
      <c r="E105" s="61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7">
        <v>4680115880429</v>
      </c>
      <c r="E106" s="61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7"/>
      <c r="V106" s="37"/>
      <c r="W106" s="38" t="s">
        <v>68</v>
      </c>
      <c r="X106" s="56">
        <v>85</v>
      </c>
      <c r="Y106" s="53">
        <f>IFERROR(IF(X106="",0,CEILING((X106/$H106),1)*$H106),"")</f>
        <v>85.5</v>
      </c>
      <c r="Z106" s="39">
        <f>IFERROR(IF(Y106=0,"",ROUNDUP(Y106/H106,0)*0.00902),"")</f>
        <v>0.17138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88.966666666666669</v>
      </c>
      <c r="BN106" s="75">
        <f>IFERROR(Y106*I106/H106,"0")</f>
        <v>89.49</v>
      </c>
      <c r="BO106" s="75">
        <f>IFERROR(1/J106*(X106/H106),"0")</f>
        <v>0.14309764309764311</v>
      </c>
      <c r="BP106" s="75">
        <f>IFERROR(1/J106*(Y106/H106),"0")</f>
        <v>0.14393939393939395</v>
      </c>
    </row>
    <row r="107" spans="1:68" ht="16.5" customHeight="1" x14ac:dyDescent="0.25">
      <c r="A107" s="60" t="s">
        <v>211</v>
      </c>
      <c r="B107" s="60" t="s">
        <v>212</v>
      </c>
      <c r="C107" s="34">
        <v>4301011462</v>
      </c>
      <c r="D107" s="617">
        <v>4680115881457</v>
      </c>
      <c r="E107" s="61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85</v>
      </c>
      <c r="Q108" s="620"/>
      <c r="R108" s="620"/>
      <c r="S108" s="620"/>
      <c r="T108" s="620"/>
      <c r="U108" s="620"/>
      <c r="V108" s="621"/>
      <c r="W108" s="40" t="s">
        <v>86</v>
      </c>
      <c r="X108" s="41">
        <f>IFERROR(X104/H104,"0")+IFERROR(X105/H105,"0")+IFERROR(X106/H106,"0")+IFERROR(X107/H107,"0")</f>
        <v>18.888888888888889</v>
      </c>
      <c r="Y108" s="41">
        <f>IFERROR(Y104/H104,"0")+IFERROR(Y105/H105,"0")+IFERROR(Y106/H106,"0")+IFERROR(Y107/H107,"0")</f>
        <v>19</v>
      </c>
      <c r="Z108" s="41">
        <f>IFERROR(IF(Z104="",0,Z104),"0")+IFERROR(IF(Z105="",0,Z105),"0")+IFERROR(IF(Z106="",0,Z106),"0")+IFERROR(IF(Z107="",0,Z107),"0")</f>
        <v>0.17138</v>
      </c>
      <c r="AA108" s="64"/>
      <c r="AB108" s="64"/>
      <c r="AC108" s="64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85</v>
      </c>
      <c r="Q109" s="620"/>
      <c r="R109" s="620"/>
      <c r="S109" s="620"/>
      <c r="T109" s="620"/>
      <c r="U109" s="620"/>
      <c r="V109" s="621"/>
      <c r="W109" s="40" t="s">
        <v>68</v>
      </c>
      <c r="X109" s="41">
        <f>IFERROR(SUM(X104:X107),"0")</f>
        <v>85</v>
      </c>
      <c r="Y109" s="41">
        <f>IFERROR(SUM(Y104:Y107),"0")</f>
        <v>85.5</v>
      </c>
      <c r="Z109" s="40"/>
      <c r="AA109" s="64"/>
      <c r="AB109" s="64"/>
      <c r="AC109" s="64"/>
    </row>
    <row r="110" spans="1:68" ht="14.25" customHeight="1" x14ac:dyDescent="0.25">
      <c r="A110" s="622" t="s">
        <v>132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3"/>
      <c r="AB110" s="63"/>
      <c r="AC110" s="63"/>
    </row>
    <row r="111" spans="1:68" ht="16.5" customHeight="1" x14ac:dyDescent="0.25">
      <c r="A111" s="60" t="s">
        <v>213</v>
      </c>
      <c r="B111" s="60" t="s">
        <v>214</v>
      </c>
      <c r="C111" s="34">
        <v>4301020345</v>
      </c>
      <c r="D111" s="617">
        <v>4680115881488</v>
      </c>
      <c r="E111" s="61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216</v>
      </c>
      <c r="B112" s="60" t="s">
        <v>217</v>
      </c>
      <c r="C112" s="34">
        <v>4301020346</v>
      </c>
      <c r="D112" s="617">
        <v>4680115882775</v>
      </c>
      <c r="E112" s="61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customHeight="1" x14ac:dyDescent="0.25">
      <c r="A113" s="60" t="s">
        <v>218</v>
      </c>
      <c r="B113" s="60" t="s">
        <v>219</v>
      </c>
      <c r="C113" s="34">
        <v>4301020344</v>
      </c>
      <c r="D113" s="617">
        <v>4680115880658</v>
      </c>
      <c r="E113" s="61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7"/>
      <c r="V113" s="37"/>
      <c r="W113" s="38" t="s">
        <v>68</v>
      </c>
      <c r="X113" s="56">
        <v>46</v>
      </c>
      <c r="Y113" s="53">
        <f>IFERROR(IF(X113="",0,CEILING((X113/$H113),1)*$H113),"")</f>
        <v>48</v>
      </c>
      <c r="Z113" s="39">
        <f>IFERROR(IF(Y113=0,"",ROUNDUP(Y113/H113,0)*0.00651),"")</f>
        <v>0.13020000000000001</v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49.45</v>
      </c>
      <c r="BN113" s="75">
        <f>IFERROR(Y113*I113/H113,"0")</f>
        <v>51.6</v>
      </c>
      <c r="BO113" s="75">
        <f>IFERROR(1/J113*(X113/H113),"0")</f>
        <v>0.10531135531135533</v>
      </c>
      <c r="BP113" s="75">
        <f>IFERROR(1/J113*(Y113/H113),"0")</f>
        <v>0.1098901098901099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85</v>
      </c>
      <c r="Q114" s="620"/>
      <c r="R114" s="620"/>
      <c r="S114" s="620"/>
      <c r="T114" s="620"/>
      <c r="U114" s="620"/>
      <c r="V114" s="621"/>
      <c r="W114" s="40" t="s">
        <v>86</v>
      </c>
      <c r="X114" s="41">
        <f>IFERROR(X111/H111,"0")+IFERROR(X112/H112,"0")+IFERROR(X113/H113,"0")</f>
        <v>19.166666666666668</v>
      </c>
      <c r="Y114" s="41">
        <f>IFERROR(Y111/H111,"0")+IFERROR(Y112/H112,"0")+IFERROR(Y113/H113,"0")</f>
        <v>20</v>
      </c>
      <c r="Z114" s="41">
        <f>IFERROR(IF(Z111="",0,Z111),"0")+IFERROR(IF(Z112="",0,Z112),"0")+IFERROR(IF(Z113="",0,Z113),"0")</f>
        <v>0.13020000000000001</v>
      </c>
      <c r="AA114" s="64"/>
      <c r="AB114" s="64"/>
      <c r="AC114" s="64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85</v>
      </c>
      <c r="Q115" s="620"/>
      <c r="R115" s="620"/>
      <c r="S115" s="620"/>
      <c r="T115" s="620"/>
      <c r="U115" s="620"/>
      <c r="V115" s="621"/>
      <c r="W115" s="40" t="s">
        <v>68</v>
      </c>
      <c r="X115" s="41">
        <f>IFERROR(SUM(X111:X113),"0")</f>
        <v>46</v>
      </c>
      <c r="Y115" s="41">
        <f>IFERROR(SUM(Y111:Y113),"0")</f>
        <v>48</v>
      </c>
      <c r="Z115" s="40"/>
      <c r="AA115" s="64"/>
      <c r="AB115" s="64"/>
      <c r="AC115" s="64"/>
    </row>
    <row r="116" spans="1:68" ht="14.25" customHeight="1" x14ac:dyDescent="0.25">
      <c r="A116" s="622" t="s">
        <v>63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3"/>
      <c r="AB116" s="63"/>
      <c r="AC116" s="63"/>
    </row>
    <row r="117" spans="1:68" ht="27" customHeight="1" x14ac:dyDescent="0.25">
      <c r="A117" s="60" t="s">
        <v>220</v>
      </c>
      <c r="B117" s="60" t="s">
        <v>221</v>
      </c>
      <c r="C117" s="34">
        <v>4301051360</v>
      </c>
      <c r="D117" s="617">
        <v>4607091385168</v>
      </c>
      <c r="E117" s="61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104</v>
      </c>
      <c r="N117" s="36"/>
      <c r="O117" s="35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customHeight="1" x14ac:dyDescent="0.25">
      <c r="A118" s="60" t="s">
        <v>220</v>
      </c>
      <c r="B118" s="60" t="s">
        <v>223</v>
      </c>
      <c r="C118" s="34">
        <v>4301051724</v>
      </c>
      <c r="D118" s="617">
        <v>4607091385168</v>
      </c>
      <c r="E118" s="61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127</v>
      </c>
      <c r="N118" s="36"/>
      <c r="O118" s="35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customHeight="1" x14ac:dyDescent="0.25">
      <c r="A119" s="60" t="s">
        <v>220</v>
      </c>
      <c r="B119" s="60" t="s">
        <v>225</v>
      </c>
      <c r="C119" s="34">
        <v>4301051625</v>
      </c>
      <c r="D119" s="617">
        <v>4607091385168</v>
      </c>
      <c r="E119" s="61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7"/>
      <c r="V119" s="37"/>
      <c r="W119" s="38" t="s">
        <v>68</v>
      </c>
      <c r="X119" s="56">
        <v>160</v>
      </c>
      <c r="Y119" s="53">
        <f t="shared" si="21"/>
        <v>168</v>
      </c>
      <c r="Z119" s="39">
        <f>IFERROR(IF(Y119=0,"",ROUNDUP(Y119/H119,0)*0.01898),"")</f>
        <v>0.37959999999999999</v>
      </c>
      <c r="AA119" s="65"/>
      <c r="AB119" s="66"/>
      <c r="AC119" s="187" t="s">
        <v>224</v>
      </c>
      <c r="AG119" s="75"/>
      <c r="AJ119" s="79"/>
      <c r="AK119" s="79">
        <v>0</v>
      </c>
      <c r="BB119" s="188" t="s">
        <v>1</v>
      </c>
      <c r="BM119" s="75">
        <f t="shared" si="22"/>
        <v>169.77142857142854</v>
      </c>
      <c r="BN119" s="75">
        <f t="shared" si="23"/>
        <v>178.26</v>
      </c>
      <c r="BO119" s="75">
        <f t="shared" si="24"/>
        <v>0.29761904761904762</v>
      </c>
      <c r="BP119" s="75">
        <f t="shared" si="25"/>
        <v>0.3125</v>
      </c>
    </row>
    <row r="120" spans="1:68" ht="27" customHeight="1" x14ac:dyDescent="0.25">
      <c r="A120" s="60" t="s">
        <v>226</v>
      </c>
      <c r="B120" s="60" t="s">
        <v>227</v>
      </c>
      <c r="C120" s="34">
        <v>4301051730</v>
      </c>
      <c r="D120" s="617">
        <v>4607091383256</v>
      </c>
      <c r="E120" s="61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224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7">
        <v>4607091385748</v>
      </c>
      <c r="E121" s="61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7"/>
      <c r="V121" s="37"/>
      <c r="W121" s="38" t="s">
        <v>68</v>
      </c>
      <c r="X121" s="56">
        <v>235</v>
      </c>
      <c r="Y121" s="53">
        <f t="shared" si="21"/>
        <v>237.60000000000002</v>
      </c>
      <c r="Z121" s="39">
        <f>IFERROR(IF(Y121=0,"",ROUNDUP(Y121/H121,0)*0.00651),"")</f>
        <v>0.57288000000000006</v>
      </c>
      <c r="AA121" s="65"/>
      <c r="AB121" s="66"/>
      <c r="AC121" s="191" t="s">
        <v>224</v>
      </c>
      <c r="AG121" s="75"/>
      <c r="AJ121" s="79"/>
      <c r="AK121" s="79">
        <v>0</v>
      </c>
      <c r="BB121" s="192" t="s">
        <v>1</v>
      </c>
      <c r="BM121" s="75">
        <f t="shared" si="22"/>
        <v>256.93333333333334</v>
      </c>
      <c r="BN121" s="75">
        <f t="shared" si="23"/>
        <v>259.77600000000001</v>
      </c>
      <c r="BO121" s="75">
        <f t="shared" si="24"/>
        <v>0.47822547822547828</v>
      </c>
      <c r="BP121" s="75">
        <f t="shared" si="25"/>
        <v>0.48351648351648358</v>
      </c>
    </row>
    <row r="122" spans="1:68" ht="16.5" customHeight="1" x14ac:dyDescent="0.25">
      <c r="A122" s="60" t="s">
        <v>230</v>
      </c>
      <c r="B122" s="60" t="s">
        <v>231</v>
      </c>
      <c r="C122" s="34">
        <v>4301051740</v>
      </c>
      <c r="D122" s="617">
        <v>4680115884533</v>
      </c>
      <c r="E122" s="61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customHeight="1" x14ac:dyDescent="0.25">
      <c r="A123" s="60" t="s">
        <v>233</v>
      </c>
      <c r="B123" s="60" t="s">
        <v>234</v>
      </c>
      <c r="C123" s="34">
        <v>4301051486</v>
      </c>
      <c r="D123" s="617">
        <v>4680115882645</v>
      </c>
      <c r="E123" s="61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85</v>
      </c>
      <c r="Q124" s="620"/>
      <c r="R124" s="620"/>
      <c r="S124" s="620"/>
      <c r="T124" s="620"/>
      <c r="U124" s="620"/>
      <c r="V124" s="621"/>
      <c r="W124" s="40" t="s">
        <v>86</v>
      </c>
      <c r="X124" s="41">
        <f>IFERROR(X117/H117,"0")+IFERROR(X118/H118,"0")+IFERROR(X119/H119,"0")+IFERROR(X120/H120,"0")+IFERROR(X121/H121,"0")+IFERROR(X122/H122,"0")+IFERROR(X123/H123,"0")</f>
        <v>106.08465608465609</v>
      </c>
      <c r="Y124" s="41">
        <f>IFERROR(Y117/H117,"0")+IFERROR(Y118/H118,"0")+IFERROR(Y119/H119,"0")+IFERROR(Y120/H120,"0")+IFERROR(Y121/H121,"0")+IFERROR(Y122/H122,"0")+IFERROR(Y123/H123,"0")</f>
        <v>108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0.95247999999999999</v>
      </c>
      <c r="AA124" s="64"/>
      <c r="AB124" s="64"/>
      <c r="AC124" s="64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85</v>
      </c>
      <c r="Q125" s="620"/>
      <c r="R125" s="620"/>
      <c r="S125" s="620"/>
      <c r="T125" s="620"/>
      <c r="U125" s="620"/>
      <c r="V125" s="621"/>
      <c r="W125" s="40" t="s">
        <v>68</v>
      </c>
      <c r="X125" s="41">
        <f>IFERROR(SUM(X117:X123),"0")</f>
        <v>395</v>
      </c>
      <c r="Y125" s="41">
        <f>IFERROR(SUM(Y117:Y123),"0")</f>
        <v>405.6</v>
      </c>
      <c r="Z125" s="40"/>
      <c r="AA125" s="64"/>
      <c r="AB125" s="64"/>
      <c r="AC125" s="64"/>
    </row>
    <row r="126" spans="1:68" ht="14.25" customHeight="1" x14ac:dyDescent="0.25">
      <c r="A126" s="622" t="s">
        <v>169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3"/>
      <c r="AB126" s="63"/>
      <c r="AC126" s="63"/>
    </row>
    <row r="127" spans="1:68" ht="27" customHeight="1" x14ac:dyDescent="0.25">
      <c r="A127" s="60" t="s">
        <v>236</v>
      </c>
      <c r="B127" s="60" t="s">
        <v>237</v>
      </c>
      <c r="C127" s="34">
        <v>4301060357</v>
      </c>
      <c r="D127" s="617">
        <v>4680115882652</v>
      </c>
      <c r="E127" s="61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239</v>
      </c>
      <c r="B128" s="60" t="s">
        <v>240</v>
      </c>
      <c r="C128" s="34">
        <v>4301060317</v>
      </c>
      <c r="D128" s="617">
        <v>4680115880238</v>
      </c>
      <c r="E128" s="61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85</v>
      </c>
      <c r="Q129" s="620"/>
      <c r="R129" s="620"/>
      <c r="S129" s="620"/>
      <c r="T129" s="620"/>
      <c r="U129" s="620"/>
      <c r="V129" s="621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85</v>
      </c>
      <c r="Q130" s="620"/>
      <c r="R130" s="620"/>
      <c r="S130" s="620"/>
      <c r="T130" s="620"/>
      <c r="U130" s="620"/>
      <c r="V130" s="621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customHeight="1" x14ac:dyDescent="0.25">
      <c r="A131" s="673" t="s">
        <v>242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2"/>
      <c r="AB131" s="62"/>
      <c r="AC131" s="62"/>
    </row>
    <row r="132" spans="1:68" ht="14.25" customHeight="1" x14ac:dyDescent="0.25">
      <c r="A132" s="622" t="s">
        <v>95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3"/>
      <c r="AB132" s="63"/>
      <c r="AC132" s="63"/>
    </row>
    <row r="133" spans="1:68" ht="27" customHeight="1" x14ac:dyDescent="0.25">
      <c r="A133" s="60" t="s">
        <v>243</v>
      </c>
      <c r="B133" s="60" t="s">
        <v>244</v>
      </c>
      <c r="C133" s="34">
        <v>4301011564</v>
      </c>
      <c r="D133" s="617">
        <v>4680115882577</v>
      </c>
      <c r="E133" s="61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customHeight="1" x14ac:dyDescent="0.25">
      <c r="A134" s="60" t="s">
        <v>243</v>
      </c>
      <c r="B134" s="60" t="s">
        <v>246</v>
      </c>
      <c r="C134" s="34">
        <v>4301011562</v>
      </c>
      <c r="D134" s="617">
        <v>4680115882577</v>
      </c>
      <c r="E134" s="61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85</v>
      </c>
      <c r="Q135" s="620"/>
      <c r="R135" s="620"/>
      <c r="S135" s="620"/>
      <c r="T135" s="620"/>
      <c r="U135" s="620"/>
      <c r="V135" s="621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85</v>
      </c>
      <c r="Q136" s="620"/>
      <c r="R136" s="620"/>
      <c r="S136" s="620"/>
      <c r="T136" s="620"/>
      <c r="U136" s="620"/>
      <c r="V136" s="621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customHeight="1" x14ac:dyDescent="0.25">
      <c r="A137" s="622" t="s">
        <v>143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3"/>
      <c r="AB137" s="63"/>
      <c r="AC137" s="63"/>
    </row>
    <row r="138" spans="1:68" ht="27" customHeight="1" x14ac:dyDescent="0.25">
      <c r="A138" s="60" t="s">
        <v>247</v>
      </c>
      <c r="B138" s="60" t="s">
        <v>248</v>
      </c>
      <c r="C138" s="34">
        <v>4301031235</v>
      </c>
      <c r="D138" s="617">
        <v>4680115883444</v>
      </c>
      <c r="E138" s="61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customHeight="1" x14ac:dyDescent="0.25">
      <c r="A139" s="60" t="s">
        <v>247</v>
      </c>
      <c r="B139" s="60" t="s">
        <v>250</v>
      </c>
      <c r="C139" s="34">
        <v>4301031234</v>
      </c>
      <c r="D139" s="617">
        <v>4680115883444</v>
      </c>
      <c r="E139" s="61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85</v>
      </c>
      <c r="Q140" s="620"/>
      <c r="R140" s="620"/>
      <c r="S140" s="620"/>
      <c r="T140" s="620"/>
      <c r="U140" s="620"/>
      <c r="V140" s="621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85</v>
      </c>
      <c r="Q141" s="620"/>
      <c r="R141" s="620"/>
      <c r="S141" s="620"/>
      <c r="T141" s="620"/>
      <c r="U141" s="620"/>
      <c r="V141" s="621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customHeight="1" x14ac:dyDescent="0.25">
      <c r="A142" s="622" t="s">
        <v>63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3"/>
      <c r="AB142" s="63"/>
      <c r="AC142" s="63"/>
    </row>
    <row r="143" spans="1:68" ht="16.5" customHeight="1" x14ac:dyDescent="0.25">
      <c r="A143" s="60" t="s">
        <v>251</v>
      </c>
      <c r="B143" s="60" t="s">
        <v>252</v>
      </c>
      <c r="C143" s="34">
        <v>4301051477</v>
      </c>
      <c r="D143" s="617">
        <v>4680115882584</v>
      </c>
      <c r="E143" s="61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customHeight="1" x14ac:dyDescent="0.25">
      <c r="A144" s="60" t="s">
        <v>251</v>
      </c>
      <c r="B144" s="60" t="s">
        <v>253</v>
      </c>
      <c r="C144" s="34">
        <v>4301051476</v>
      </c>
      <c r="D144" s="617">
        <v>4680115882584</v>
      </c>
      <c r="E144" s="61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85</v>
      </c>
      <c r="Q145" s="620"/>
      <c r="R145" s="620"/>
      <c r="S145" s="620"/>
      <c r="T145" s="620"/>
      <c r="U145" s="620"/>
      <c r="V145" s="621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85</v>
      </c>
      <c r="Q146" s="620"/>
      <c r="R146" s="620"/>
      <c r="S146" s="620"/>
      <c r="T146" s="620"/>
      <c r="U146" s="620"/>
      <c r="V146" s="621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customHeight="1" x14ac:dyDescent="0.25">
      <c r="A147" s="673" t="s">
        <v>93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2"/>
      <c r="AB147" s="62"/>
      <c r="AC147" s="62"/>
    </row>
    <row r="148" spans="1:68" ht="14.25" customHeight="1" x14ac:dyDescent="0.25">
      <c r="A148" s="622" t="s">
        <v>95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3"/>
      <c r="AB148" s="63"/>
      <c r="AC148" s="63"/>
    </row>
    <row r="149" spans="1:68" ht="27" customHeight="1" x14ac:dyDescent="0.25">
      <c r="A149" s="60" t="s">
        <v>254</v>
      </c>
      <c r="B149" s="60" t="s">
        <v>255</v>
      </c>
      <c r="C149" s="34">
        <v>4301011705</v>
      </c>
      <c r="D149" s="617">
        <v>4607091384604</v>
      </c>
      <c r="E149" s="61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85</v>
      </c>
      <c r="Q150" s="620"/>
      <c r="R150" s="620"/>
      <c r="S150" s="620"/>
      <c r="T150" s="620"/>
      <c r="U150" s="620"/>
      <c r="V150" s="621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85</v>
      </c>
      <c r="Q151" s="620"/>
      <c r="R151" s="620"/>
      <c r="S151" s="620"/>
      <c r="T151" s="620"/>
      <c r="U151" s="620"/>
      <c r="V151" s="621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customHeight="1" x14ac:dyDescent="0.25">
      <c r="A152" s="622" t="s">
        <v>143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3"/>
      <c r="AB152" s="63"/>
      <c r="AC152" s="63"/>
    </row>
    <row r="153" spans="1:68" ht="16.5" customHeight="1" x14ac:dyDescent="0.25">
      <c r="A153" s="60" t="s">
        <v>257</v>
      </c>
      <c r="B153" s="60" t="s">
        <v>258</v>
      </c>
      <c r="C153" s="34">
        <v>4301030895</v>
      </c>
      <c r="D153" s="617">
        <v>4607091387667</v>
      </c>
      <c r="E153" s="61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260</v>
      </c>
      <c r="B154" s="60" t="s">
        <v>261</v>
      </c>
      <c r="C154" s="34">
        <v>4301030961</v>
      </c>
      <c r="D154" s="617">
        <v>4607091387636</v>
      </c>
      <c r="E154" s="61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customHeight="1" x14ac:dyDescent="0.25">
      <c r="A155" s="60" t="s">
        <v>263</v>
      </c>
      <c r="B155" s="60" t="s">
        <v>264</v>
      </c>
      <c r="C155" s="34">
        <v>4301030963</v>
      </c>
      <c r="D155" s="617">
        <v>4607091382426</v>
      </c>
      <c r="E155" s="61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85</v>
      </c>
      <c r="Q156" s="620"/>
      <c r="R156" s="620"/>
      <c r="S156" s="620"/>
      <c r="T156" s="620"/>
      <c r="U156" s="620"/>
      <c r="V156" s="621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85</v>
      </c>
      <c r="Q157" s="620"/>
      <c r="R157" s="620"/>
      <c r="S157" s="620"/>
      <c r="T157" s="620"/>
      <c r="U157" s="620"/>
      <c r="V157" s="621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27.75" customHeight="1" x14ac:dyDescent="0.2">
      <c r="A158" s="633" t="s">
        <v>266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52"/>
      <c r="AB158" s="52"/>
      <c r="AC158" s="52"/>
    </row>
    <row r="159" spans="1:68" ht="16.5" customHeight="1" x14ac:dyDescent="0.25">
      <c r="A159" s="673" t="s">
        <v>267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2"/>
      <c r="AB159" s="62"/>
      <c r="AC159" s="62"/>
    </row>
    <row r="160" spans="1:68" ht="14.25" customHeight="1" x14ac:dyDescent="0.25">
      <c r="A160" s="622" t="s">
        <v>132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3"/>
      <c r="AB160" s="63"/>
      <c r="AC160" s="63"/>
    </row>
    <row r="161" spans="1:68" ht="27" customHeight="1" x14ac:dyDescent="0.25">
      <c r="A161" s="60" t="s">
        <v>268</v>
      </c>
      <c r="B161" s="60" t="s">
        <v>269</v>
      </c>
      <c r="C161" s="34">
        <v>4301020323</v>
      </c>
      <c r="D161" s="617">
        <v>4680115886223</v>
      </c>
      <c r="E161" s="618"/>
      <c r="F161" s="59">
        <v>0.33</v>
      </c>
      <c r="G161" s="35">
        <v>6</v>
      </c>
      <c r="H161" s="59">
        <v>1.98</v>
      </c>
      <c r="I161" s="59">
        <v>2.08</v>
      </c>
      <c r="J161" s="35">
        <v>234</v>
      </c>
      <c r="K161" s="35" t="s">
        <v>146</v>
      </c>
      <c r="L161" s="35"/>
      <c r="M161" s="36" t="s">
        <v>67</v>
      </c>
      <c r="N161" s="36"/>
      <c r="O161" s="35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7"/>
      <c r="V161" s="37"/>
      <c r="W161" s="38" t="s">
        <v>68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/>
      <c r="AB161" s="66"/>
      <c r="AC161" s="221" t="s">
        <v>270</v>
      </c>
      <c r="AG161" s="75"/>
      <c r="AJ161" s="79"/>
      <c r="AK161" s="79">
        <v>0</v>
      </c>
      <c r="BB161" s="222" t="s">
        <v>1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85</v>
      </c>
      <c r="Q162" s="620"/>
      <c r="R162" s="620"/>
      <c r="S162" s="620"/>
      <c r="T162" s="620"/>
      <c r="U162" s="620"/>
      <c r="V162" s="621"/>
      <c r="W162" s="40" t="s">
        <v>86</v>
      </c>
      <c r="X162" s="41">
        <f>IFERROR(X161/H161,"0")</f>
        <v>0</v>
      </c>
      <c r="Y162" s="41">
        <f>IFERROR(Y161/H161,"0")</f>
        <v>0</v>
      </c>
      <c r="Z162" s="41">
        <f>IFERROR(IF(Z161="",0,Z161),"0")</f>
        <v>0</v>
      </c>
      <c r="AA162" s="64"/>
      <c r="AB162" s="64"/>
      <c r="AC162" s="64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85</v>
      </c>
      <c r="Q163" s="620"/>
      <c r="R163" s="620"/>
      <c r="S163" s="620"/>
      <c r="T163" s="620"/>
      <c r="U163" s="620"/>
      <c r="V163" s="621"/>
      <c r="W163" s="40" t="s">
        <v>68</v>
      </c>
      <c r="X163" s="41">
        <f>IFERROR(SUM(X161:X161),"0")</f>
        <v>0</v>
      </c>
      <c r="Y163" s="41">
        <f>IFERROR(SUM(Y161:Y161),"0")</f>
        <v>0</v>
      </c>
      <c r="Z163" s="40"/>
      <c r="AA163" s="64"/>
      <c r="AB163" s="64"/>
      <c r="AC163" s="64"/>
    </row>
    <row r="164" spans="1:68" ht="14.25" customHeight="1" x14ac:dyDescent="0.25">
      <c r="A164" s="622" t="s">
        <v>143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3"/>
      <c r="AB164" s="63"/>
      <c r="AC164" s="63"/>
    </row>
    <row r="165" spans="1:68" ht="27" customHeight="1" x14ac:dyDescent="0.25">
      <c r="A165" s="60" t="s">
        <v>271</v>
      </c>
      <c r="B165" s="60" t="s">
        <v>272</v>
      </c>
      <c r="C165" s="34">
        <v>4301031191</v>
      </c>
      <c r="D165" s="617">
        <v>4680115880993</v>
      </c>
      <c r="E165" s="61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103</v>
      </c>
      <c r="L165" s="35"/>
      <c r="M165" s="36" t="s">
        <v>67</v>
      </c>
      <c r="N165" s="36"/>
      <c r="O165" s="35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7"/>
      <c r="V165" s="37"/>
      <c r="W165" s="38" t="s">
        <v>68</v>
      </c>
      <c r="X165" s="56">
        <v>0</v>
      </c>
      <c r="Y165" s="53">
        <f t="shared" ref="Y165:Y173" si="26">IFERROR(IF(X165="",0,CEILING((X165/$H165),1)*$H165),"")</f>
        <v>0</v>
      </c>
      <c r="Z165" s="39" t="str">
        <f>IFERROR(IF(Y165=0,"",ROUNDUP(Y165/H165,0)*0.00902),"")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 t="shared" ref="BM165:BM173" si="27">IFERROR(X165*I165/H165,"0")</f>
        <v>0</v>
      </c>
      <c r="BN165" s="75">
        <f t="shared" ref="BN165:BN173" si="28">IFERROR(Y165*I165/H165,"0")</f>
        <v>0</v>
      </c>
      <c r="BO165" s="75">
        <f t="shared" ref="BO165:BO173" si="29">IFERROR(1/J165*(X165/H165),"0")</f>
        <v>0</v>
      </c>
      <c r="BP165" s="75">
        <f t="shared" ref="BP165:BP173" si="30">IFERROR(1/J165*(Y165/H165),"0")</f>
        <v>0</v>
      </c>
    </row>
    <row r="166" spans="1:68" ht="27" customHeight="1" x14ac:dyDescent="0.25">
      <c r="A166" s="60" t="s">
        <v>274</v>
      </c>
      <c r="B166" s="60" t="s">
        <v>275</v>
      </c>
      <c r="C166" s="34">
        <v>4301031204</v>
      </c>
      <c r="D166" s="617">
        <v>4680115881761</v>
      </c>
      <c r="E166" s="618"/>
      <c r="F166" s="59">
        <v>0.7</v>
      </c>
      <c r="G166" s="35">
        <v>6</v>
      </c>
      <c r="H166" s="59">
        <v>4.2</v>
      </c>
      <c r="I166" s="59">
        <v>4.47</v>
      </c>
      <c r="J166" s="35">
        <v>132</v>
      </c>
      <c r="K166" s="35" t="s">
        <v>103</v>
      </c>
      <c r="L166" s="35"/>
      <c r="M166" s="36" t="s">
        <v>67</v>
      </c>
      <c r="N166" s="36"/>
      <c r="O166" s="35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7"/>
      <c r="V166" s="37"/>
      <c r="W166" s="38" t="s">
        <v>68</v>
      </c>
      <c r="X166" s="56">
        <v>0</v>
      </c>
      <c r="Y166" s="53">
        <f t="shared" si="26"/>
        <v>0</v>
      </c>
      <c r="Z166" s="39" t="str">
        <f>IFERROR(IF(Y166=0,"",ROUNDUP(Y166/H166,0)*0.00902),"")</f>
        <v/>
      </c>
      <c r="AA166" s="65"/>
      <c r="AB166" s="66"/>
      <c r="AC166" s="225" t="s">
        <v>276</v>
      </c>
      <c r="AG166" s="75"/>
      <c r="AJ166" s="79"/>
      <c r="AK166" s="79">
        <v>0</v>
      </c>
      <c r="BB166" s="226" t="s">
        <v>1</v>
      </c>
      <c r="BM166" s="75">
        <f t="shared" si="27"/>
        <v>0</v>
      </c>
      <c r="BN166" s="75">
        <f t="shared" si="28"/>
        <v>0</v>
      </c>
      <c r="BO166" s="75">
        <f t="shared" si="29"/>
        <v>0</v>
      </c>
      <c r="BP166" s="75">
        <f t="shared" si="30"/>
        <v>0</v>
      </c>
    </row>
    <row r="167" spans="1:68" ht="27" customHeight="1" x14ac:dyDescent="0.25">
      <c r="A167" s="60" t="s">
        <v>277</v>
      </c>
      <c r="B167" s="60" t="s">
        <v>278</v>
      </c>
      <c r="C167" s="34">
        <v>4301031201</v>
      </c>
      <c r="D167" s="617">
        <v>4680115881563</v>
      </c>
      <c r="E167" s="618"/>
      <c r="F167" s="59">
        <v>0.7</v>
      </c>
      <c r="G167" s="35">
        <v>6</v>
      </c>
      <c r="H167" s="59">
        <v>4.2</v>
      </c>
      <c r="I167" s="59">
        <v>4.41</v>
      </c>
      <c r="J167" s="35">
        <v>132</v>
      </c>
      <c r="K167" s="35" t="s">
        <v>103</v>
      </c>
      <c r="L167" s="35"/>
      <c r="M167" s="36" t="s">
        <v>67</v>
      </c>
      <c r="N167" s="36"/>
      <c r="O167" s="35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7"/>
      <c r="V167" s="37"/>
      <c r="W167" s="38" t="s">
        <v>68</v>
      </c>
      <c r="X167" s="56">
        <v>0</v>
      </c>
      <c r="Y167" s="53">
        <f t="shared" si="26"/>
        <v>0</v>
      </c>
      <c r="Z167" s="39" t="str">
        <f>IFERROR(IF(Y167=0,"",ROUNDUP(Y167/H167,0)*0.00902),"")</f>
        <v/>
      </c>
      <c r="AA167" s="65"/>
      <c r="AB167" s="66"/>
      <c r="AC167" s="227" t="s">
        <v>279</v>
      </c>
      <c r="AG167" s="75"/>
      <c r="AJ167" s="79"/>
      <c r="AK167" s="79">
        <v>0</v>
      </c>
      <c r="BB167" s="228" t="s">
        <v>1</v>
      </c>
      <c r="BM167" s="75">
        <f t="shared" si="27"/>
        <v>0</v>
      </c>
      <c r="BN167" s="75">
        <f t="shared" si="28"/>
        <v>0</v>
      </c>
      <c r="BO167" s="75">
        <f t="shared" si="29"/>
        <v>0</v>
      </c>
      <c r="BP167" s="75">
        <f t="shared" si="30"/>
        <v>0</v>
      </c>
    </row>
    <row r="168" spans="1:68" ht="27" customHeight="1" x14ac:dyDescent="0.25">
      <c r="A168" s="60" t="s">
        <v>280</v>
      </c>
      <c r="B168" s="60" t="s">
        <v>281</v>
      </c>
      <c r="C168" s="34">
        <v>4301031199</v>
      </c>
      <c r="D168" s="617">
        <v>4680115880986</v>
      </c>
      <c r="E168" s="61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146</v>
      </c>
      <c r="L168" s="35"/>
      <c r="M168" s="36" t="s">
        <v>67</v>
      </c>
      <c r="N168" s="36"/>
      <c r="O168" s="35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7"/>
      <c r="V168" s="37"/>
      <c r="W168" s="38" t="s">
        <v>68</v>
      </c>
      <c r="X168" s="56">
        <v>115</v>
      </c>
      <c r="Y168" s="53">
        <f t="shared" si="26"/>
        <v>115.5</v>
      </c>
      <c r="Z168" s="39">
        <f>IFERROR(IF(Y168=0,"",ROUNDUP(Y168/H168,0)*0.00502),"")</f>
        <v>0.27610000000000001</v>
      </c>
      <c r="AA168" s="65"/>
      <c r="AB168" s="66"/>
      <c r="AC168" s="229" t="s">
        <v>273</v>
      </c>
      <c r="AG168" s="75"/>
      <c r="AJ168" s="79"/>
      <c r="AK168" s="79">
        <v>0</v>
      </c>
      <c r="BB168" s="230" t="s">
        <v>1</v>
      </c>
      <c r="BM168" s="75">
        <f t="shared" si="27"/>
        <v>122.11904761904761</v>
      </c>
      <c r="BN168" s="75">
        <f t="shared" si="28"/>
        <v>122.64999999999999</v>
      </c>
      <c r="BO168" s="75">
        <f t="shared" si="29"/>
        <v>0.23402523402523404</v>
      </c>
      <c r="BP168" s="75">
        <f t="shared" si="30"/>
        <v>0.23504273504273507</v>
      </c>
    </row>
    <row r="169" spans="1:68" ht="27" customHeight="1" x14ac:dyDescent="0.25">
      <c r="A169" s="60" t="s">
        <v>282</v>
      </c>
      <c r="B169" s="60" t="s">
        <v>283</v>
      </c>
      <c r="C169" s="34">
        <v>4301031205</v>
      </c>
      <c r="D169" s="617">
        <v>4680115881785</v>
      </c>
      <c r="E169" s="618"/>
      <c r="F169" s="59">
        <v>0.35</v>
      </c>
      <c r="G169" s="35">
        <v>6</v>
      </c>
      <c r="H169" s="59">
        <v>2.1</v>
      </c>
      <c r="I169" s="59">
        <v>2.23</v>
      </c>
      <c r="J169" s="35">
        <v>234</v>
      </c>
      <c r="K169" s="35" t="s">
        <v>146</v>
      </c>
      <c r="L169" s="35"/>
      <c r="M169" s="36" t="s">
        <v>67</v>
      </c>
      <c r="N169" s="36"/>
      <c r="O169" s="35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7"/>
      <c r="V169" s="37"/>
      <c r="W169" s="38" t="s">
        <v>68</v>
      </c>
      <c r="X169" s="56">
        <v>0</v>
      </c>
      <c r="Y169" s="53">
        <f t="shared" si="26"/>
        <v>0</v>
      </c>
      <c r="Z169" s="39" t="str">
        <f>IFERROR(IF(Y169=0,"",ROUNDUP(Y169/H169,0)*0.00502),"")</f>
        <v/>
      </c>
      <c r="AA169" s="65"/>
      <c r="AB169" s="66"/>
      <c r="AC169" s="231" t="s">
        <v>276</v>
      </c>
      <c r="AG169" s="75"/>
      <c r="AJ169" s="79"/>
      <c r="AK169" s="79">
        <v>0</v>
      </c>
      <c r="BB169" s="232" t="s">
        <v>1</v>
      </c>
      <c r="BM169" s="75">
        <f t="shared" si="27"/>
        <v>0</v>
      </c>
      <c r="BN169" s="75">
        <f t="shared" si="28"/>
        <v>0</v>
      </c>
      <c r="BO169" s="75">
        <f t="shared" si="29"/>
        <v>0</v>
      </c>
      <c r="BP169" s="75">
        <f t="shared" si="30"/>
        <v>0</v>
      </c>
    </row>
    <row r="170" spans="1:68" ht="27" customHeight="1" x14ac:dyDescent="0.25">
      <c r="A170" s="60" t="s">
        <v>284</v>
      </c>
      <c r="B170" s="60" t="s">
        <v>285</v>
      </c>
      <c r="C170" s="34">
        <v>4301031399</v>
      </c>
      <c r="D170" s="617">
        <v>4680115886537</v>
      </c>
      <c r="E170" s="618"/>
      <c r="F170" s="59">
        <v>0.3</v>
      </c>
      <c r="G170" s="35">
        <v>6</v>
      </c>
      <c r="H170" s="59">
        <v>1.8</v>
      </c>
      <c r="I170" s="59">
        <v>1.93</v>
      </c>
      <c r="J170" s="35">
        <v>234</v>
      </c>
      <c r="K170" s="35" t="s">
        <v>146</v>
      </c>
      <c r="L170" s="35"/>
      <c r="M170" s="36" t="s">
        <v>67</v>
      </c>
      <c r="N170" s="36"/>
      <c r="O170" s="35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7"/>
      <c r="V170" s="37"/>
      <c r="W170" s="38" t="s">
        <v>68</v>
      </c>
      <c r="X170" s="56">
        <v>16</v>
      </c>
      <c r="Y170" s="53">
        <f t="shared" si="26"/>
        <v>16.2</v>
      </c>
      <c r="Z170" s="39">
        <f>IFERROR(IF(Y170=0,"",ROUNDUP(Y170/H170,0)*0.00502),"")</f>
        <v>4.5179999999999998E-2</v>
      </c>
      <c r="AA170" s="65"/>
      <c r="AB170" s="66"/>
      <c r="AC170" s="233" t="s">
        <v>286</v>
      </c>
      <c r="AG170" s="75"/>
      <c r="AJ170" s="79"/>
      <c r="AK170" s="79">
        <v>0</v>
      </c>
      <c r="BB170" s="234" t="s">
        <v>1</v>
      </c>
      <c r="BM170" s="75">
        <f t="shared" si="27"/>
        <v>17.155555555555555</v>
      </c>
      <c r="BN170" s="75">
        <f t="shared" si="28"/>
        <v>17.369999999999997</v>
      </c>
      <c r="BO170" s="75">
        <f t="shared" si="29"/>
        <v>3.7986704653371325E-2</v>
      </c>
      <c r="BP170" s="75">
        <f t="shared" si="30"/>
        <v>3.8461538461538464E-2</v>
      </c>
    </row>
    <row r="171" spans="1:68" ht="37.5" customHeight="1" x14ac:dyDescent="0.25">
      <c r="A171" s="60" t="s">
        <v>287</v>
      </c>
      <c r="B171" s="60" t="s">
        <v>288</v>
      </c>
      <c r="C171" s="34">
        <v>4301031202</v>
      </c>
      <c r="D171" s="617">
        <v>4680115881679</v>
      </c>
      <c r="E171" s="618"/>
      <c r="F171" s="59">
        <v>0.35</v>
      </c>
      <c r="G171" s="35">
        <v>6</v>
      </c>
      <c r="H171" s="59">
        <v>2.1</v>
      </c>
      <c r="I171" s="59">
        <v>2.2000000000000002</v>
      </c>
      <c r="J171" s="35">
        <v>234</v>
      </c>
      <c r="K171" s="35" t="s">
        <v>146</v>
      </c>
      <c r="L171" s="35"/>
      <c r="M171" s="36" t="s">
        <v>67</v>
      </c>
      <c r="N171" s="36"/>
      <c r="O171" s="35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7"/>
      <c r="V171" s="37"/>
      <c r="W171" s="38" t="s">
        <v>68</v>
      </c>
      <c r="X171" s="56">
        <v>226</v>
      </c>
      <c r="Y171" s="53">
        <f t="shared" si="26"/>
        <v>226.8</v>
      </c>
      <c r="Z171" s="39">
        <f>IFERROR(IF(Y171=0,"",ROUNDUP(Y171/H171,0)*0.00502),"")</f>
        <v>0.54215999999999998</v>
      </c>
      <c r="AA171" s="65"/>
      <c r="AB171" s="66"/>
      <c r="AC171" s="235" t="s">
        <v>279</v>
      </c>
      <c r="AG171" s="75"/>
      <c r="AJ171" s="79"/>
      <c r="AK171" s="79">
        <v>0</v>
      </c>
      <c r="BB171" s="236" t="s">
        <v>1</v>
      </c>
      <c r="BM171" s="75">
        <f t="shared" si="27"/>
        <v>236.76190476190479</v>
      </c>
      <c r="BN171" s="75">
        <f t="shared" si="28"/>
        <v>237.60000000000002</v>
      </c>
      <c r="BO171" s="75">
        <f t="shared" si="29"/>
        <v>0.45991045991045998</v>
      </c>
      <c r="BP171" s="75">
        <f t="shared" si="30"/>
        <v>0.46153846153846156</v>
      </c>
    </row>
    <row r="172" spans="1:68" ht="27" customHeight="1" x14ac:dyDescent="0.25">
      <c r="A172" s="60" t="s">
        <v>289</v>
      </c>
      <c r="B172" s="60" t="s">
        <v>290</v>
      </c>
      <c r="C172" s="34">
        <v>4301031158</v>
      </c>
      <c r="D172" s="617">
        <v>4680115880191</v>
      </c>
      <c r="E172" s="618"/>
      <c r="F172" s="59">
        <v>0.4</v>
      </c>
      <c r="G172" s="35">
        <v>6</v>
      </c>
      <c r="H172" s="59">
        <v>2.4</v>
      </c>
      <c r="I172" s="59">
        <v>2.58</v>
      </c>
      <c r="J172" s="35">
        <v>182</v>
      </c>
      <c r="K172" s="35" t="s">
        <v>66</v>
      </c>
      <c r="L172" s="35"/>
      <c r="M172" s="36" t="s">
        <v>67</v>
      </c>
      <c r="N172" s="36"/>
      <c r="O172" s="35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IFERROR(IF(Y172=0,"",ROUNDUP(Y172/H172,0)*0.00651),"")</f>
        <v/>
      </c>
      <c r="AA172" s="65"/>
      <c r="AB172" s="66"/>
      <c r="AC172" s="237" t="s">
        <v>279</v>
      </c>
      <c r="AG172" s="75"/>
      <c r="AJ172" s="79"/>
      <c r="AK172" s="79">
        <v>0</v>
      </c>
      <c r="BB172" s="238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customHeight="1" x14ac:dyDescent="0.25">
      <c r="A173" s="60" t="s">
        <v>291</v>
      </c>
      <c r="B173" s="60" t="s">
        <v>292</v>
      </c>
      <c r="C173" s="34">
        <v>4301031245</v>
      </c>
      <c r="D173" s="617">
        <v>4680115883963</v>
      </c>
      <c r="E173" s="618"/>
      <c r="F173" s="59">
        <v>0.28000000000000003</v>
      </c>
      <c r="G173" s="35">
        <v>6</v>
      </c>
      <c r="H173" s="59">
        <v>1.68</v>
      </c>
      <c r="I173" s="59">
        <v>1.78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9" t="s">
        <v>293</v>
      </c>
      <c r="AG173" s="75"/>
      <c r="AJ173" s="79"/>
      <c r="AK173" s="79">
        <v>0</v>
      </c>
      <c r="BB173" s="240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85</v>
      </c>
      <c r="Q174" s="620"/>
      <c r="R174" s="620"/>
      <c r="S174" s="620"/>
      <c r="T174" s="620"/>
      <c r="U174" s="620"/>
      <c r="V174" s="621"/>
      <c r="W174" s="40" t="s">
        <v>86</v>
      </c>
      <c r="X174" s="41">
        <f>IFERROR(X165/H165,"0")+IFERROR(X166/H166,"0")+IFERROR(X167/H167,"0")+IFERROR(X168/H168,"0")+IFERROR(X169/H169,"0")+IFERROR(X170/H170,"0")+IFERROR(X171/H171,"0")+IFERROR(X172/H172,"0")+IFERROR(X173/H173,"0")</f>
        <v>171.26984126984127</v>
      </c>
      <c r="Y174" s="41">
        <f>IFERROR(Y165/H165,"0")+IFERROR(Y166/H166,"0")+IFERROR(Y167/H167,"0")+IFERROR(Y168/H168,"0")+IFERROR(Y169/H169,"0")+IFERROR(Y170/H170,"0")+IFERROR(Y171/H171,"0")+IFERROR(Y172/H172,"0")+IFERROR(Y173/H173,"0")</f>
        <v>172</v>
      </c>
      <c r="Z174" s="41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0.86343999999999999</v>
      </c>
      <c r="AA174" s="64"/>
      <c r="AB174" s="64"/>
      <c r="AC174" s="64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85</v>
      </c>
      <c r="Q175" s="620"/>
      <c r="R175" s="620"/>
      <c r="S175" s="620"/>
      <c r="T175" s="620"/>
      <c r="U175" s="620"/>
      <c r="V175" s="621"/>
      <c r="W175" s="40" t="s">
        <v>68</v>
      </c>
      <c r="X175" s="41">
        <f>IFERROR(SUM(X165:X173),"0")</f>
        <v>357</v>
      </c>
      <c r="Y175" s="41">
        <f>IFERROR(SUM(Y165:Y173),"0")</f>
        <v>358.5</v>
      </c>
      <c r="Z175" s="40"/>
      <c r="AA175" s="64"/>
      <c r="AB175" s="64"/>
      <c r="AC175" s="64"/>
    </row>
    <row r="176" spans="1:68" ht="14.25" customHeight="1" x14ac:dyDescent="0.25">
      <c r="A176" s="622" t="s">
        <v>87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3"/>
      <c r="AB176" s="63"/>
      <c r="AC176" s="63"/>
    </row>
    <row r="177" spans="1:68" ht="27" customHeight="1" x14ac:dyDescent="0.25">
      <c r="A177" s="60" t="s">
        <v>294</v>
      </c>
      <c r="B177" s="60" t="s">
        <v>295</v>
      </c>
      <c r="C177" s="34">
        <v>4301032053</v>
      </c>
      <c r="D177" s="617">
        <v>4680115886780</v>
      </c>
      <c r="E177" s="61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296</v>
      </c>
      <c r="L177" s="35"/>
      <c r="M177" s="36" t="s">
        <v>297</v>
      </c>
      <c r="N177" s="36"/>
      <c r="O177" s="35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7"/>
      <c r="V177" s="37"/>
      <c r="W177" s="38" t="s">
        <v>68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41" t="s">
        <v>298</v>
      </c>
      <c r="AG177" s="75"/>
      <c r="AJ177" s="79"/>
      <c r="AK177" s="79">
        <v>0</v>
      </c>
      <c r="BB177" s="242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299</v>
      </c>
      <c r="B178" s="60" t="s">
        <v>300</v>
      </c>
      <c r="C178" s="34">
        <v>4301032051</v>
      </c>
      <c r="D178" s="617">
        <v>4680115886742</v>
      </c>
      <c r="E178" s="61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296</v>
      </c>
      <c r="L178" s="35"/>
      <c r="M178" s="36" t="s">
        <v>297</v>
      </c>
      <c r="N178" s="36"/>
      <c r="O178" s="35">
        <v>90</v>
      </c>
      <c r="P178" s="903" t="s">
        <v>301</v>
      </c>
      <c r="Q178" s="625"/>
      <c r="R178" s="625"/>
      <c r="S178" s="625"/>
      <c r="T178" s="626"/>
      <c r="U178" s="37"/>
      <c r="V178" s="37"/>
      <c r="W178" s="38" t="s">
        <v>68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43" t="s">
        <v>302</v>
      </c>
      <c r="AG178" s="75"/>
      <c r="AJ178" s="79"/>
      <c r="AK178" s="79">
        <v>0</v>
      </c>
      <c r="BB178" s="244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303</v>
      </c>
      <c r="B179" s="60" t="s">
        <v>304</v>
      </c>
      <c r="C179" s="34">
        <v>4301032052</v>
      </c>
      <c r="D179" s="617">
        <v>4680115886766</v>
      </c>
      <c r="E179" s="618"/>
      <c r="F179" s="59">
        <v>7.0000000000000007E-2</v>
      </c>
      <c r="G179" s="35">
        <v>18</v>
      </c>
      <c r="H179" s="59">
        <v>1.26</v>
      </c>
      <c r="I179" s="59">
        <v>1.45</v>
      </c>
      <c r="J179" s="35">
        <v>216</v>
      </c>
      <c r="K179" s="35" t="s">
        <v>296</v>
      </c>
      <c r="L179" s="35"/>
      <c r="M179" s="36" t="s">
        <v>297</v>
      </c>
      <c r="N179" s="36"/>
      <c r="O179" s="35">
        <v>90</v>
      </c>
      <c r="P179" s="825" t="s">
        <v>305</v>
      </c>
      <c r="Q179" s="625"/>
      <c r="R179" s="625"/>
      <c r="S179" s="625"/>
      <c r="T179" s="626"/>
      <c r="U179" s="37"/>
      <c r="V179" s="37"/>
      <c r="W179" s="38" t="s">
        <v>68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IFERROR(IF(Y179=0,"",ROUNDUP(Y179/H179,0)*0.0059),"")</f>
        <v/>
      </c>
      <c r="AA179" s="65"/>
      <c r="AB179" s="66"/>
      <c r="AC179" s="245" t="s">
        <v>302</v>
      </c>
      <c r="AG179" s="75"/>
      <c r="AJ179" s="79"/>
      <c r="AK179" s="79">
        <v>0</v>
      </c>
      <c r="BB179" s="246" t="s">
        <v>1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85</v>
      </c>
      <c r="Q180" s="620"/>
      <c r="R180" s="620"/>
      <c r="S180" s="620"/>
      <c r="T180" s="620"/>
      <c r="U180" s="620"/>
      <c r="V180" s="621"/>
      <c r="W180" s="40" t="s">
        <v>86</v>
      </c>
      <c r="X180" s="41">
        <f>IFERROR(X177/H177,"0")+IFERROR(X178/H178,"0")+IFERROR(X179/H179,"0")</f>
        <v>0</v>
      </c>
      <c r="Y180" s="41">
        <f>IFERROR(Y177/H177,"0")+IFERROR(Y178/H178,"0")+IFERROR(Y179/H179,"0")</f>
        <v>0</v>
      </c>
      <c r="Z180" s="41">
        <f>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85</v>
      </c>
      <c r="Q181" s="620"/>
      <c r="R181" s="620"/>
      <c r="S181" s="620"/>
      <c r="T181" s="620"/>
      <c r="U181" s="620"/>
      <c r="V181" s="621"/>
      <c r="W181" s="40" t="s">
        <v>68</v>
      </c>
      <c r="X181" s="41">
        <f>IFERROR(SUM(X177:X179),"0")</f>
        <v>0</v>
      </c>
      <c r="Y181" s="41">
        <f>IFERROR(SUM(Y177:Y179),"0")</f>
        <v>0</v>
      </c>
      <c r="Z181" s="40"/>
      <c r="AA181" s="64"/>
      <c r="AB181" s="64"/>
      <c r="AC181" s="64"/>
    </row>
    <row r="182" spans="1:68" ht="14.25" customHeight="1" x14ac:dyDescent="0.25">
      <c r="A182" s="622" t="s">
        <v>306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3"/>
      <c r="AB182" s="63"/>
      <c r="AC182" s="63"/>
    </row>
    <row r="183" spans="1:68" ht="27" customHeight="1" x14ac:dyDescent="0.25">
      <c r="A183" s="60" t="s">
        <v>307</v>
      </c>
      <c r="B183" s="60" t="s">
        <v>308</v>
      </c>
      <c r="C183" s="34">
        <v>4301170013</v>
      </c>
      <c r="D183" s="617">
        <v>4680115886797</v>
      </c>
      <c r="E183" s="61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296</v>
      </c>
      <c r="L183" s="35"/>
      <c r="M183" s="36" t="s">
        <v>297</v>
      </c>
      <c r="N183" s="36"/>
      <c r="O183" s="35">
        <v>90</v>
      </c>
      <c r="P183" s="913" t="s">
        <v>309</v>
      </c>
      <c r="Q183" s="625"/>
      <c r="R183" s="625"/>
      <c r="S183" s="625"/>
      <c r="T183" s="626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302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85</v>
      </c>
      <c r="Q184" s="620"/>
      <c r="R184" s="620"/>
      <c r="S184" s="620"/>
      <c r="T184" s="620"/>
      <c r="U184" s="620"/>
      <c r="V184" s="621"/>
      <c r="W184" s="40" t="s">
        <v>86</v>
      </c>
      <c r="X184" s="41">
        <f>IFERROR(X183/H183,"0")</f>
        <v>0</v>
      </c>
      <c r="Y184" s="41">
        <f>IFERROR(Y183/H183,"0")</f>
        <v>0</v>
      </c>
      <c r="Z184" s="41">
        <f>IFERROR(IF(Z183="",0,Z183),"0")</f>
        <v>0</v>
      </c>
      <c r="AA184" s="64"/>
      <c r="AB184" s="64"/>
      <c r="AC184" s="64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85</v>
      </c>
      <c r="Q185" s="620"/>
      <c r="R185" s="620"/>
      <c r="S185" s="620"/>
      <c r="T185" s="620"/>
      <c r="U185" s="620"/>
      <c r="V185" s="621"/>
      <c r="W185" s="40" t="s">
        <v>68</v>
      </c>
      <c r="X185" s="41">
        <f>IFERROR(SUM(X183:X183),"0")</f>
        <v>0</v>
      </c>
      <c r="Y185" s="41">
        <f>IFERROR(SUM(Y183:Y183),"0")</f>
        <v>0</v>
      </c>
      <c r="Z185" s="40"/>
      <c r="AA185" s="64"/>
      <c r="AB185" s="64"/>
      <c r="AC185" s="64"/>
    </row>
    <row r="186" spans="1:68" ht="16.5" customHeight="1" x14ac:dyDescent="0.25">
      <c r="A186" s="673" t="s">
        <v>310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2"/>
      <c r="AB186" s="62"/>
      <c r="AC186" s="62"/>
    </row>
    <row r="187" spans="1:68" ht="14.25" customHeight="1" x14ac:dyDescent="0.25">
      <c r="A187" s="622" t="s">
        <v>95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3"/>
      <c r="AB187" s="63"/>
      <c r="AC187" s="63"/>
    </row>
    <row r="188" spans="1:68" ht="16.5" customHeight="1" x14ac:dyDescent="0.25">
      <c r="A188" s="60" t="s">
        <v>311</v>
      </c>
      <c r="B188" s="60" t="s">
        <v>312</v>
      </c>
      <c r="C188" s="34">
        <v>4301011450</v>
      </c>
      <c r="D188" s="617">
        <v>4680115881402</v>
      </c>
      <c r="E188" s="618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98</v>
      </c>
      <c r="L188" s="35"/>
      <c r="M188" s="36" t="s">
        <v>99</v>
      </c>
      <c r="N188" s="36"/>
      <c r="O188" s="35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7"/>
      <c r="V188" s="37"/>
      <c r="W188" s="38" t="s">
        <v>68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/>
      <c r="AB188" s="66"/>
      <c r="AC188" s="249" t="s">
        <v>313</v>
      </c>
      <c r="AG188" s="75"/>
      <c r="AJ188" s="79"/>
      <c r="AK188" s="79">
        <v>0</v>
      </c>
      <c r="BB188" s="250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314</v>
      </c>
      <c r="B189" s="60" t="s">
        <v>315</v>
      </c>
      <c r="C189" s="34">
        <v>4301011768</v>
      </c>
      <c r="D189" s="617">
        <v>4680115881396</v>
      </c>
      <c r="E189" s="618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66</v>
      </c>
      <c r="L189" s="35"/>
      <c r="M189" s="36" t="s">
        <v>99</v>
      </c>
      <c r="N189" s="36"/>
      <c r="O189" s="35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7"/>
      <c r="V189" s="37"/>
      <c r="W189" s="38" t="s">
        <v>68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/>
      <c r="AB189" s="66"/>
      <c r="AC189" s="251" t="s">
        <v>313</v>
      </c>
      <c r="AG189" s="75"/>
      <c r="AJ189" s="79"/>
      <c r="AK189" s="79">
        <v>0</v>
      </c>
      <c r="BB189" s="252" t="s">
        <v>1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85</v>
      </c>
      <c r="Q190" s="620"/>
      <c r="R190" s="620"/>
      <c r="S190" s="620"/>
      <c r="T190" s="620"/>
      <c r="U190" s="620"/>
      <c r="V190" s="621"/>
      <c r="W190" s="40" t="s">
        <v>86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85</v>
      </c>
      <c r="Q191" s="620"/>
      <c r="R191" s="620"/>
      <c r="S191" s="620"/>
      <c r="T191" s="620"/>
      <c r="U191" s="620"/>
      <c r="V191" s="621"/>
      <c r="W191" s="40" t="s">
        <v>68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622" t="s">
        <v>132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3"/>
      <c r="AB192" s="63"/>
      <c r="AC192" s="63"/>
    </row>
    <row r="193" spans="1:68" ht="16.5" customHeight="1" x14ac:dyDescent="0.25">
      <c r="A193" s="60" t="s">
        <v>316</v>
      </c>
      <c r="B193" s="60" t="s">
        <v>317</v>
      </c>
      <c r="C193" s="34">
        <v>4301020262</v>
      </c>
      <c r="D193" s="617">
        <v>4680115882935</v>
      </c>
      <c r="E193" s="618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98</v>
      </c>
      <c r="L193" s="35"/>
      <c r="M193" s="36" t="s">
        <v>104</v>
      </c>
      <c r="N193" s="36"/>
      <c r="O193" s="35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/>
      <c r="AB193" s="66"/>
      <c r="AC193" s="253" t="s">
        <v>318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319</v>
      </c>
      <c r="B194" s="60" t="s">
        <v>320</v>
      </c>
      <c r="C194" s="34">
        <v>4301020220</v>
      </c>
      <c r="D194" s="617">
        <v>4680115880764</v>
      </c>
      <c r="E194" s="618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66</v>
      </c>
      <c r="L194" s="35"/>
      <c r="M194" s="36" t="s">
        <v>99</v>
      </c>
      <c r="N194" s="36"/>
      <c r="O194" s="35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7"/>
      <c r="V194" s="37"/>
      <c r="W194" s="38" t="s">
        <v>68</v>
      </c>
      <c r="X194" s="56">
        <v>52</v>
      </c>
      <c r="Y194" s="53">
        <f>IFERROR(IF(X194="",0,CEILING((X194/$H194),1)*$H194),"")</f>
        <v>52.5</v>
      </c>
      <c r="Z194" s="39">
        <f>IFERROR(IF(Y194=0,"",ROUNDUP(Y194/H194,0)*0.00651),"")</f>
        <v>0.16275000000000001</v>
      </c>
      <c r="AA194" s="65"/>
      <c r="AB194" s="66"/>
      <c r="AC194" s="255" t="s">
        <v>318</v>
      </c>
      <c r="AG194" s="75"/>
      <c r="AJ194" s="79"/>
      <c r="AK194" s="79">
        <v>0</v>
      </c>
      <c r="BB194" s="256" t="s">
        <v>1</v>
      </c>
      <c r="BM194" s="75">
        <f>IFERROR(X194*I194/H194,"0")</f>
        <v>56.457142857142848</v>
      </c>
      <c r="BN194" s="75">
        <f>IFERROR(Y194*I194/H194,"0")</f>
        <v>56.999999999999993</v>
      </c>
      <c r="BO194" s="75">
        <f>IFERROR(1/J194*(X194/H194),"0")</f>
        <v>0.13605442176870747</v>
      </c>
      <c r="BP194" s="75">
        <f>IFERROR(1/J194*(Y194/H194),"0")</f>
        <v>0.13736263736263737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85</v>
      </c>
      <c r="Q195" s="620"/>
      <c r="R195" s="620"/>
      <c r="S195" s="620"/>
      <c r="T195" s="620"/>
      <c r="U195" s="620"/>
      <c r="V195" s="621"/>
      <c r="W195" s="40" t="s">
        <v>86</v>
      </c>
      <c r="X195" s="41">
        <f>IFERROR(X193/H193,"0")+IFERROR(X194/H194,"0")</f>
        <v>24.761904761904759</v>
      </c>
      <c r="Y195" s="41">
        <f>IFERROR(Y193/H193,"0")+IFERROR(Y194/H194,"0")</f>
        <v>25</v>
      </c>
      <c r="Z195" s="41">
        <f>IFERROR(IF(Z193="",0,Z193),"0")+IFERROR(IF(Z194="",0,Z194),"0")</f>
        <v>0.16275000000000001</v>
      </c>
      <c r="AA195" s="64"/>
      <c r="AB195" s="64"/>
      <c r="AC195" s="64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85</v>
      </c>
      <c r="Q196" s="620"/>
      <c r="R196" s="620"/>
      <c r="S196" s="620"/>
      <c r="T196" s="620"/>
      <c r="U196" s="620"/>
      <c r="V196" s="621"/>
      <c r="W196" s="40" t="s">
        <v>68</v>
      </c>
      <c r="X196" s="41">
        <f>IFERROR(SUM(X193:X194),"0")</f>
        <v>52</v>
      </c>
      <c r="Y196" s="41">
        <f>IFERROR(SUM(Y193:Y194),"0")</f>
        <v>52.5</v>
      </c>
      <c r="Z196" s="40"/>
      <c r="AA196" s="64"/>
      <c r="AB196" s="64"/>
      <c r="AC196" s="64"/>
    </row>
    <row r="197" spans="1:68" ht="14.25" customHeight="1" x14ac:dyDescent="0.25">
      <c r="A197" s="622" t="s">
        <v>143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3"/>
      <c r="AB197" s="63"/>
      <c r="AC197" s="63"/>
    </row>
    <row r="198" spans="1:68" ht="27" customHeight="1" x14ac:dyDescent="0.25">
      <c r="A198" s="60" t="s">
        <v>321</v>
      </c>
      <c r="B198" s="60" t="s">
        <v>322</v>
      </c>
      <c r="C198" s="34">
        <v>4301031224</v>
      </c>
      <c r="D198" s="617">
        <v>4680115882683</v>
      </c>
      <c r="E198" s="61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103</v>
      </c>
      <c r="L198" s="35"/>
      <c r="M198" s="36" t="s">
        <v>67</v>
      </c>
      <c r="N198" s="36"/>
      <c r="O198" s="35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7"/>
      <c r="V198" s="37"/>
      <c r="W198" s="38" t="s">
        <v>68</v>
      </c>
      <c r="X198" s="56">
        <v>0</v>
      </c>
      <c r="Y198" s="53">
        <f t="shared" ref="Y198:Y205" si="31">IFERROR(IF(X198="",0,CEILING((X198/$H198),1)*$H198),"")</f>
        <v>0</v>
      </c>
      <c r="Z198" s="39" t="str">
        <f>IFERROR(IF(Y198=0,"",ROUNDUP(Y198/H198,0)*0.00902),"")</f>
        <v/>
      </c>
      <c r="AA198" s="65"/>
      <c r="AB198" s="66"/>
      <c r="AC198" s="257" t="s">
        <v>323</v>
      </c>
      <c r="AG198" s="75"/>
      <c r="AJ198" s="79"/>
      <c r="AK198" s="79">
        <v>0</v>
      </c>
      <c r="BB198" s="258" t="s">
        <v>1</v>
      </c>
      <c r="BM198" s="75">
        <f t="shared" ref="BM198:BM205" si="32">IFERROR(X198*I198/H198,"0")</f>
        <v>0</v>
      </c>
      <c r="BN198" s="75">
        <f t="shared" ref="BN198:BN205" si="33">IFERROR(Y198*I198/H198,"0")</f>
        <v>0</v>
      </c>
      <c r="BO198" s="75">
        <f t="shared" ref="BO198:BO205" si="34">IFERROR(1/J198*(X198/H198),"0")</f>
        <v>0</v>
      </c>
      <c r="BP198" s="75">
        <f t="shared" ref="BP198:BP205" si="35">IFERROR(1/J198*(Y198/H198),"0")</f>
        <v>0</v>
      </c>
    </row>
    <row r="199" spans="1:68" ht="27" customHeight="1" x14ac:dyDescent="0.25">
      <c r="A199" s="60" t="s">
        <v>324</v>
      </c>
      <c r="B199" s="60" t="s">
        <v>325</v>
      </c>
      <c r="C199" s="34">
        <v>4301031230</v>
      </c>
      <c r="D199" s="617">
        <v>4680115882690</v>
      </c>
      <c r="E199" s="61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103</v>
      </c>
      <c r="L199" s="35"/>
      <c r="M199" s="36" t="s">
        <v>67</v>
      </c>
      <c r="N199" s="36"/>
      <c r="O199" s="35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7"/>
      <c r="V199" s="37"/>
      <c r="W199" s="38" t="s">
        <v>68</v>
      </c>
      <c r="X199" s="56">
        <v>0</v>
      </c>
      <c r="Y199" s="53">
        <f t="shared" si="31"/>
        <v>0</v>
      </c>
      <c r="Z199" s="39" t="str">
        <f>IFERROR(IF(Y199=0,"",ROUNDUP(Y199/H199,0)*0.00902),"")</f>
        <v/>
      </c>
      <c r="AA199" s="65"/>
      <c r="AB199" s="66"/>
      <c r="AC199" s="259" t="s">
        <v>326</v>
      </c>
      <c r="AG199" s="75"/>
      <c r="AJ199" s="79"/>
      <c r="AK199" s="79">
        <v>0</v>
      </c>
      <c r="BB199" s="260" t="s">
        <v>1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327</v>
      </c>
      <c r="B200" s="60" t="s">
        <v>328</v>
      </c>
      <c r="C200" s="34">
        <v>4301031220</v>
      </c>
      <c r="D200" s="617">
        <v>4680115882669</v>
      </c>
      <c r="E200" s="61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103</v>
      </c>
      <c r="L200" s="35"/>
      <c r="M200" s="36" t="s">
        <v>67</v>
      </c>
      <c r="N200" s="36"/>
      <c r="O200" s="35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7"/>
      <c r="V200" s="37"/>
      <c r="W200" s="38" t="s">
        <v>68</v>
      </c>
      <c r="X200" s="56">
        <v>0</v>
      </c>
      <c r="Y200" s="53">
        <f t="shared" si="31"/>
        <v>0</v>
      </c>
      <c r="Z200" s="39" t="str">
        <f>IFERROR(IF(Y200=0,"",ROUNDUP(Y200/H200,0)*0.00902),"")</f>
        <v/>
      </c>
      <c r="AA200" s="65"/>
      <c r="AB200" s="66"/>
      <c r="AC200" s="261" t="s">
        <v>329</v>
      </c>
      <c r="AG200" s="75"/>
      <c r="AJ200" s="79"/>
      <c r="AK200" s="79">
        <v>0</v>
      </c>
      <c r="BB200" s="262" t="s">
        <v>1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330</v>
      </c>
      <c r="B201" s="60" t="s">
        <v>331</v>
      </c>
      <c r="C201" s="34">
        <v>4301031221</v>
      </c>
      <c r="D201" s="617">
        <v>4680115882676</v>
      </c>
      <c r="E201" s="618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103</v>
      </c>
      <c r="L201" s="35"/>
      <c r="M201" s="36" t="s">
        <v>67</v>
      </c>
      <c r="N201" s="36"/>
      <c r="O201" s="35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7"/>
      <c r="V201" s="37"/>
      <c r="W201" s="38" t="s">
        <v>68</v>
      </c>
      <c r="X201" s="56">
        <v>0</v>
      </c>
      <c r="Y201" s="53">
        <f t="shared" si="31"/>
        <v>0</v>
      </c>
      <c r="Z201" s="39" t="str">
        <f>IFERROR(IF(Y201=0,"",ROUNDUP(Y201/H201,0)*0.00902),"")</f>
        <v/>
      </c>
      <c r="AA201" s="65"/>
      <c r="AB201" s="66"/>
      <c r="AC201" s="263" t="s">
        <v>332</v>
      </c>
      <c r="AG201" s="75"/>
      <c r="AJ201" s="79"/>
      <c r="AK201" s="79">
        <v>0</v>
      </c>
      <c r="BB201" s="264" t="s">
        <v>1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333</v>
      </c>
      <c r="B202" s="60" t="s">
        <v>334</v>
      </c>
      <c r="C202" s="34">
        <v>4301031223</v>
      </c>
      <c r="D202" s="617">
        <v>4680115884014</v>
      </c>
      <c r="E202" s="618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146</v>
      </c>
      <c r="L202" s="35"/>
      <c r="M202" s="36" t="s">
        <v>67</v>
      </c>
      <c r="N202" s="36"/>
      <c r="O202" s="35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7"/>
      <c r="V202" s="37"/>
      <c r="W202" s="38" t="s">
        <v>68</v>
      </c>
      <c r="X202" s="56">
        <v>34</v>
      </c>
      <c r="Y202" s="53">
        <f t="shared" si="31"/>
        <v>34.200000000000003</v>
      </c>
      <c r="Z202" s="39">
        <f>IFERROR(IF(Y202=0,"",ROUNDUP(Y202/H202,0)*0.00502),"")</f>
        <v>9.5380000000000006E-2</v>
      </c>
      <c r="AA202" s="65"/>
      <c r="AB202" s="66"/>
      <c r="AC202" s="265" t="s">
        <v>323</v>
      </c>
      <c r="AG202" s="75"/>
      <c r="AJ202" s="79"/>
      <c r="AK202" s="79">
        <v>0</v>
      </c>
      <c r="BB202" s="266" t="s">
        <v>1</v>
      </c>
      <c r="BM202" s="75">
        <f t="shared" si="32"/>
        <v>36.455555555555556</v>
      </c>
      <c r="BN202" s="75">
        <f t="shared" si="33"/>
        <v>36.67</v>
      </c>
      <c r="BO202" s="75">
        <f t="shared" si="34"/>
        <v>8.0721747388414061E-2</v>
      </c>
      <c r="BP202" s="75">
        <f t="shared" si="35"/>
        <v>8.11965811965812E-2</v>
      </c>
    </row>
    <row r="203" spans="1:68" ht="27" customHeight="1" x14ac:dyDescent="0.25">
      <c r="A203" s="60" t="s">
        <v>335</v>
      </c>
      <c r="B203" s="60" t="s">
        <v>336</v>
      </c>
      <c r="C203" s="34">
        <v>4301031222</v>
      </c>
      <c r="D203" s="617">
        <v>4680115884007</v>
      </c>
      <c r="E203" s="61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146</v>
      </c>
      <c r="L203" s="35"/>
      <c r="M203" s="36" t="s">
        <v>67</v>
      </c>
      <c r="N203" s="36"/>
      <c r="O203" s="35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7"/>
      <c r="V203" s="37"/>
      <c r="W203" s="38" t="s">
        <v>68</v>
      </c>
      <c r="X203" s="56">
        <v>27</v>
      </c>
      <c r="Y203" s="53">
        <f t="shared" si="31"/>
        <v>27</v>
      </c>
      <c r="Z203" s="39">
        <f>IFERROR(IF(Y203=0,"",ROUNDUP(Y203/H203,0)*0.00502),"")</f>
        <v>7.5300000000000006E-2</v>
      </c>
      <c r="AA203" s="65"/>
      <c r="AB203" s="66"/>
      <c r="AC203" s="267" t="s">
        <v>326</v>
      </c>
      <c r="AG203" s="75"/>
      <c r="AJ203" s="79"/>
      <c r="AK203" s="79">
        <v>0</v>
      </c>
      <c r="BB203" s="268" t="s">
        <v>1</v>
      </c>
      <c r="BM203" s="75">
        <f t="shared" si="32"/>
        <v>28.499999999999996</v>
      </c>
      <c r="BN203" s="75">
        <f t="shared" si="33"/>
        <v>28.499999999999996</v>
      </c>
      <c r="BO203" s="75">
        <f t="shared" si="34"/>
        <v>6.4102564102564111E-2</v>
      </c>
      <c r="BP203" s="75">
        <f t="shared" si="35"/>
        <v>6.4102564102564111E-2</v>
      </c>
    </row>
    <row r="204" spans="1:68" ht="27" customHeight="1" x14ac:dyDescent="0.25">
      <c r="A204" s="60" t="s">
        <v>337</v>
      </c>
      <c r="B204" s="60" t="s">
        <v>338</v>
      </c>
      <c r="C204" s="34">
        <v>4301031229</v>
      </c>
      <c r="D204" s="617">
        <v>4680115884038</v>
      </c>
      <c r="E204" s="61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146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IFERROR(IF(Y204=0,"",ROUNDUP(Y204/H204,0)*0.00502),"")</f>
        <v/>
      </c>
      <c r="AA204" s="65"/>
      <c r="AB204" s="66"/>
      <c r="AC204" s="269" t="s">
        <v>329</v>
      </c>
      <c r="AG204" s="75"/>
      <c r="AJ204" s="79"/>
      <c r="AK204" s="79">
        <v>0</v>
      </c>
      <c r="BB204" s="270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customHeight="1" x14ac:dyDescent="0.25">
      <c r="A205" s="60" t="s">
        <v>339</v>
      </c>
      <c r="B205" s="60" t="s">
        <v>340</v>
      </c>
      <c r="C205" s="34">
        <v>4301031225</v>
      </c>
      <c r="D205" s="617">
        <v>4680115884021</v>
      </c>
      <c r="E205" s="618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146</v>
      </c>
      <c r="L205" s="35"/>
      <c r="M205" s="36" t="s">
        <v>67</v>
      </c>
      <c r="N205" s="36"/>
      <c r="O205" s="35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7"/>
      <c r="V205" s="37"/>
      <c r="W205" s="38" t="s">
        <v>68</v>
      </c>
      <c r="X205" s="56">
        <v>23</v>
      </c>
      <c r="Y205" s="53">
        <f t="shared" si="31"/>
        <v>23.400000000000002</v>
      </c>
      <c r="Z205" s="39">
        <f>IFERROR(IF(Y205=0,"",ROUNDUP(Y205/H205,0)*0.00502),"")</f>
        <v>6.5259999999999999E-2</v>
      </c>
      <c r="AA205" s="65"/>
      <c r="AB205" s="66"/>
      <c r="AC205" s="271" t="s">
        <v>332</v>
      </c>
      <c r="AG205" s="75"/>
      <c r="AJ205" s="79"/>
      <c r="AK205" s="79">
        <v>0</v>
      </c>
      <c r="BB205" s="272" t="s">
        <v>1</v>
      </c>
      <c r="BM205" s="75">
        <f t="shared" si="32"/>
        <v>24.277777777777775</v>
      </c>
      <c r="BN205" s="75">
        <f t="shared" si="33"/>
        <v>24.7</v>
      </c>
      <c r="BO205" s="75">
        <f t="shared" si="34"/>
        <v>5.4605887939221276E-2</v>
      </c>
      <c r="BP205" s="75">
        <f t="shared" si="35"/>
        <v>5.5555555555555559E-2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85</v>
      </c>
      <c r="Q206" s="620"/>
      <c r="R206" s="620"/>
      <c r="S206" s="620"/>
      <c r="T206" s="620"/>
      <c r="U206" s="620"/>
      <c r="V206" s="621"/>
      <c r="W206" s="40" t="s">
        <v>86</v>
      </c>
      <c r="X206" s="41">
        <f>IFERROR(X198/H198,"0")+IFERROR(X199/H199,"0")+IFERROR(X200/H200,"0")+IFERROR(X201/H201,"0")+IFERROR(X202/H202,"0")+IFERROR(X203/H203,"0")+IFERROR(X204/H204,"0")+IFERROR(X205/H205,"0")</f>
        <v>46.666666666666664</v>
      </c>
      <c r="Y206" s="41">
        <f>IFERROR(Y198/H198,"0")+IFERROR(Y199/H199,"0")+IFERROR(Y200/H200,"0")+IFERROR(Y201/H201,"0")+IFERROR(Y202/H202,"0")+IFERROR(Y203/H203,"0")+IFERROR(Y204/H204,"0")+IFERROR(Y205/H205,"0")</f>
        <v>47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0.23593999999999998</v>
      </c>
      <c r="AA206" s="64"/>
      <c r="AB206" s="64"/>
      <c r="AC206" s="64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85</v>
      </c>
      <c r="Q207" s="620"/>
      <c r="R207" s="620"/>
      <c r="S207" s="620"/>
      <c r="T207" s="620"/>
      <c r="U207" s="620"/>
      <c r="V207" s="621"/>
      <c r="W207" s="40" t="s">
        <v>68</v>
      </c>
      <c r="X207" s="41">
        <f>IFERROR(SUM(X198:X205),"0")</f>
        <v>84</v>
      </c>
      <c r="Y207" s="41">
        <f>IFERROR(SUM(Y198:Y205),"0")</f>
        <v>84.600000000000009</v>
      </c>
      <c r="Z207" s="40"/>
      <c r="AA207" s="64"/>
      <c r="AB207" s="64"/>
      <c r="AC207" s="64"/>
    </row>
    <row r="208" spans="1:68" ht="14.25" customHeight="1" x14ac:dyDescent="0.25">
      <c r="A208" s="622" t="s">
        <v>63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3"/>
      <c r="AB208" s="63"/>
      <c r="AC208" s="63"/>
    </row>
    <row r="209" spans="1:68" ht="27" customHeight="1" x14ac:dyDescent="0.25">
      <c r="A209" s="60" t="s">
        <v>341</v>
      </c>
      <c r="B209" s="60" t="s">
        <v>342</v>
      </c>
      <c r="C209" s="34">
        <v>4301051408</v>
      </c>
      <c r="D209" s="617">
        <v>4680115881594</v>
      </c>
      <c r="E209" s="618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98</v>
      </c>
      <c r="L209" s="35"/>
      <c r="M209" s="36" t="s">
        <v>104</v>
      </c>
      <c r="N209" s="36"/>
      <c r="O209" s="35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7"/>
      <c r="V209" s="37"/>
      <c r="W209" s="38" t="s">
        <v>68</v>
      </c>
      <c r="X209" s="56">
        <v>0</v>
      </c>
      <c r="Y209" s="53">
        <f t="shared" ref="Y209:Y217" si="36">IFERROR(IF(X209="",0,CEILING((X209/$H209),1)*$H209),"")</f>
        <v>0</v>
      </c>
      <c r="Z209" s="39" t="str">
        <f>IFERROR(IF(Y209=0,"",ROUNDUP(Y209/H209,0)*0.01898),"")</f>
        <v/>
      </c>
      <c r="AA209" s="65"/>
      <c r="AB209" s="66"/>
      <c r="AC209" s="273" t="s">
        <v>343</v>
      </c>
      <c r="AG209" s="75"/>
      <c r="AJ209" s="79"/>
      <c r="AK209" s="79">
        <v>0</v>
      </c>
      <c r="BB209" s="274" t="s">
        <v>1</v>
      </c>
      <c r="BM209" s="75">
        <f t="shared" ref="BM209:BM217" si="37">IFERROR(X209*I209/H209,"0")</f>
        <v>0</v>
      </c>
      <c r="BN209" s="75">
        <f t="shared" ref="BN209:BN217" si="38">IFERROR(Y209*I209/H209,"0")</f>
        <v>0</v>
      </c>
      <c r="BO209" s="75">
        <f t="shared" ref="BO209:BO217" si="39">IFERROR(1/J209*(X209/H209),"0")</f>
        <v>0</v>
      </c>
      <c r="BP209" s="75">
        <f t="shared" ref="BP209:BP217" si="40">IFERROR(1/J209*(Y209/H209),"0")</f>
        <v>0</v>
      </c>
    </row>
    <row r="210" spans="1:68" ht="27" customHeight="1" x14ac:dyDescent="0.25">
      <c r="A210" s="60" t="s">
        <v>344</v>
      </c>
      <c r="B210" s="60" t="s">
        <v>345</v>
      </c>
      <c r="C210" s="34">
        <v>4301051411</v>
      </c>
      <c r="D210" s="617">
        <v>4680115881617</v>
      </c>
      <c r="E210" s="618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98</v>
      </c>
      <c r="L210" s="35"/>
      <c r="M210" s="36" t="s">
        <v>104</v>
      </c>
      <c r="N210" s="36"/>
      <c r="O210" s="35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7"/>
      <c r="V210" s="37"/>
      <c r="W210" s="38" t="s">
        <v>68</v>
      </c>
      <c r="X210" s="56">
        <v>0</v>
      </c>
      <c r="Y210" s="53">
        <f t="shared" si="36"/>
        <v>0</v>
      </c>
      <c r="Z210" s="39" t="str">
        <f>IFERROR(IF(Y210=0,"",ROUNDUP(Y210/H210,0)*0.01898),"")</f>
        <v/>
      </c>
      <c r="AA210" s="65"/>
      <c r="AB210" s="66"/>
      <c r="AC210" s="275" t="s">
        <v>346</v>
      </c>
      <c r="AG210" s="75"/>
      <c r="AJ210" s="79"/>
      <c r="AK210" s="79">
        <v>0</v>
      </c>
      <c r="BB210" s="276" t="s">
        <v>1</v>
      </c>
      <c r="BM210" s="75">
        <f t="shared" si="37"/>
        <v>0</v>
      </c>
      <c r="BN210" s="75">
        <f t="shared" si="38"/>
        <v>0</v>
      </c>
      <c r="BO210" s="75">
        <f t="shared" si="39"/>
        <v>0</v>
      </c>
      <c r="BP210" s="75">
        <f t="shared" si="40"/>
        <v>0</v>
      </c>
    </row>
    <row r="211" spans="1:68" ht="16.5" customHeight="1" x14ac:dyDescent="0.25">
      <c r="A211" s="60" t="s">
        <v>347</v>
      </c>
      <c r="B211" s="60" t="s">
        <v>348</v>
      </c>
      <c r="C211" s="34">
        <v>4301051656</v>
      </c>
      <c r="D211" s="617">
        <v>4680115880573</v>
      </c>
      <c r="E211" s="618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98</v>
      </c>
      <c r="L211" s="35"/>
      <c r="M211" s="36" t="s">
        <v>104</v>
      </c>
      <c r="N211" s="36"/>
      <c r="O211" s="35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7"/>
      <c r="V211" s="37"/>
      <c r="W211" s="38" t="s">
        <v>68</v>
      </c>
      <c r="X211" s="56">
        <v>168</v>
      </c>
      <c r="Y211" s="53">
        <f t="shared" si="36"/>
        <v>174</v>
      </c>
      <c r="Z211" s="39">
        <f>IFERROR(IF(Y211=0,"",ROUNDUP(Y211/H211,0)*0.01898),"")</f>
        <v>0.37959999999999999</v>
      </c>
      <c r="AA211" s="65"/>
      <c r="AB211" s="66"/>
      <c r="AC211" s="277" t="s">
        <v>349</v>
      </c>
      <c r="AG211" s="75"/>
      <c r="AJ211" s="79"/>
      <c r="AK211" s="79">
        <v>0</v>
      </c>
      <c r="BB211" s="278" t="s">
        <v>1</v>
      </c>
      <c r="BM211" s="75">
        <f t="shared" si="37"/>
        <v>178.02206896551724</v>
      </c>
      <c r="BN211" s="75">
        <f t="shared" si="38"/>
        <v>184.38000000000002</v>
      </c>
      <c r="BO211" s="75">
        <f t="shared" si="39"/>
        <v>0.30172413793103453</v>
      </c>
      <c r="BP211" s="75">
        <f t="shared" si="40"/>
        <v>0.3125</v>
      </c>
    </row>
    <row r="212" spans="1:68" ht="27" customHeight="1" x14ac:dyDescent="0.25">
      <c r="A212" s="60" t="s">
        <v>350</v>
      </c>
      <c r="B212" s="60" t="s">
        <v>351</v>
      </c>
      <c r="C212" s="34">
        <v>4301051407</v>
      </c>
      <c r="D212" s="617">
        <v>4680115882195</v>
      </c>
      <c r="E212" s="618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66</v>
      </c>
      <c r="L212" s="35"/>
      <c r="M212" s="36" t="s">
        <v>104</v>
      </c>
      <c r="N212" s="36"/>
      <c r="O212" s="35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7"/>
      <c r="V212" s="37"/>
      <c r="W212" s="38" t="s">
        <v>68</v>
      </c>
      <c r="X212" s="56">
        <v>98</v>
      </c>
      <c r="Y212" s="53">
        <f t="shared" si="36"/>
        <v>98.399999999999991</v>
      </c>
      <c r="Z212" s="39">
        <f t="shared" ref="Z212:Z217" si="41">IFERROR(IF(Y212=0,"",ROUNDUP(Y212/H212,0)*0.00651),"")</f>
        <v>0.26690999999999998</v>
      </c>
      <c r="AA212" s="65"/>
      <c r="AB212" s="66"/>
      <c r="AC212" s="279" t="s">
        <v>343</v>
      </c>
      <c r="AG212" s="75"/>
      <c r="AJ212" s="79"/>
      <c r="AK212" s="79">
        <v>0</v>
      </c>
      <c r="BB212" s="280" t="s">
        <v>1</v>
      </c>
      <c r="BM212" s="75">
        <f t="shared" si="37"/>
        <v>109.02499999999999</v>
      </c>
      <c r="BN212" s="75">
        <f t="shared" si="38"/>
        <v>109.46999999999998</v>
      </c>
      <c r="BO212" s="75">
        <f t="shared" si="39"/>
        <v>0.22435897435897439</v>
      </c>
      <c r="BP212" s="75">
        <f t="shared" si="40"/>
        <v>0.22527472527472528</v>
      </c>
    </row>
    <row r="213" spans="1:68" ht="27" customHeight="1" x14ac:dyDescent="0.25">
      <c r="A213" s="60" t="s">
        <v>352</v>
      </c>
      <c r="B213" s="60" t="s">
        <v>353</v>
      </c>
      <c r="C213" s="34">
        <v>4301051752</v>
      </c>
      <c r="D213" s="617">
        <v>4680115882607</v>
      </c>
      <c r="E213" s="618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66</v>
      </c>
      <c r="L213" s="35"/>
      <c r="M213" s="36" t="s">
        <v>127</v>
      </c>
      <c r="N213" s="36"/>
      <c r="O213" s="35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7"/>
      <c r="V213" s="37"/>
      <c r="W213" s="38" t="s">
        <v>68</v>
      </c>
      <c r="X213" s="56">
        <v>0</v>
      </c>
      <c r="Y213" s="53">
        <f t="shared" si="36"/>
        <v>0</v>
      </c>
      <c r="Z213" s="39" t="str">
        <f t="shared" si="41"/>
        <v/>
      </c>
      <c r="AA213" s="65"/>
      <c r="AB213" s="66"/>
      <c r="AC213" s="281" t="s">
        <v>354</v>
      </c>
      <c r="AG213" s="75"/>
      <c r="AJ213" s="79"/>
      <c r="AK213" s="79">
        <v>0</v>
      </c>
      <c r="BB213" s="282" t="s">
        <v>1</v>
      </c>
      <c r="BM213" s="75">
        <f t="shared" si="37"/>
        <v>0</v>
      </c>
      <c r="BN213" s="75">
        <f t="shared" si="38"/>
        <v>0</v>
      </c>
      <c r="BO213" s="75">
        <f t="shared" si="39"/>
        <v>0</v>
      </c>
      <c r="BP213" s="75">
        <f t="shared" si="40"/>
        <v>0</v>
      </c>
    </row>
    <row r="214" spans="1:68" ht="27" customHeight="1" x14ac:dyDescent="0.25">
      <c r="A214" s="60" t="s">
        <v>355</v>
      </c>
      <c r="B214" s="60" t="s">
        <v>356</v>
      </c>
      <c r="C214" s="34">
        <v>4301051666</v>
      </c>
      <c r="D214" s="617">
        <v>4680115880092</v>
      </c>
      <c r="E214" s="61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66</v>
      </c>
      <c r="L214" s="35"/>
      <c r="M214" s="36" t="s">
        <v>104</v>
      </c>
      <c r="N214" s="36"/>
      <c r="O214" s="35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7"/>
      <c r="V214" s="37"/>
      <c r="W214" s="38" t="s">
        <v>68</v>
      </c>
      <c r="X214" s="56">
        <v>232</v>
      </c>
      <c r="Y214" s="53">
        <f t="shared" si="36"/>
        <v>232.79999999999998</v>
      </c>
      <c r="Z214" s="39">
        <f t="shared" si="41"/>
        <v>0.63146999999999998</v>
      </c>
      <c r="AA214" s="65"/>
      <c r="AB214" s="66"/>
      <c r="AC214" s="283" t="s">
        <v>349</v>
      </c>
      <c r="AG214" s="75"/>
      <c r="AJ214" s="79"/>
      <c r="AK214" s="79">
        <v>0</v>
      </c>
      <c r="BB214" s="284" t="s">
        <v>1</v>
      </c>
      <c r="BM214" s="75">
        <f t="shared" si="37"/>
        <v>256.36</v>
      </c>
      <c r="BN214" s="75">
        <f t="shared" si="38"/>
        <v>257.24399999999997</v>
      </c>
      <c r="BO214" s="75">
        <f t="shared" si="39"/>
        <v>0.53113553113553125</v>
      </c>
      <c r="BP214" s="75">
        <f t="shared" si="40"/>
        <v>0.53296703296703296</v>
      </c>
    </row>
    <row r="215" spans="1:68" ht="27" customHeight="1" x14ac:dyDescent="0.25">
      <c r="A215" s="60" t="s">
        <v>357</v>
      </c>
      <c r="B215" s="60" t="s">
        <v>358</v>
      </c>
      <c r="C215" s="34">
        <v>4301051668</v>
      </c>
      <c r="D215" s="617">
        <v>4680115880221</v>
      </c>
      <c r="E215" s="61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66</v>
      </c>
      <c r="L215" s="35"/>
      <c r="M215" s="36" t="s">
        <v>104</v>
      </c>
      <c r="N215" s="36"/>
      <c r="O215" s="35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7"/>
      <c r="V215" s="37"/>
      <c r="W215" s="38" t="s">
        <v>68</v>
      </c>
      <c r="X215" s="56">
        <v>229</v>
      </c>
      <c r="Y215" s="53">
        <f t="shared" si="36"/>
        <v>230.39999999999998</v>
      </c>
      <c r="Z215" s="39">
        <f t="shared" si="41"/>
        <v>0.62495999999999996</v>
      </c>
      <c r="AA215" s="65"/>
      <c r="AB215" s="66"/>
      <c r="AC215" s="285" t="s">
        <v>349</v>
      </c>
      <c r="AG215" s="75"/>
      <c r="AJ215" s="79"/>
      <c r="AK215" s="79">
        <v>0</v>
      </c>
      <c r="BB215" s="286" t="s">
        <v>1</v>
      </c>
      <c r="BM215" s="75">
        <f t="shared" si="37"/>
        <v>253.04500000000002</v>
      </c>
      <c r="BN215" s="75">
        <f t="shared" si="38"/>
        <v>254.59200000000001</v>
      </c>
      <c r="BO215" s="75">
        <f t="shared" si="39"/>
        <v>0.52426739926739929</v>
      </c>
      <c r="BP215" s="75">
        <f t="shared" si="40"/>
        <v>0.52747252747252749</v>
      </c>
    </row>
    <row r="216" spans="1:68" ht="27" customHeight="1" x14ac:dyDescent="0.25">
      <c r="A216" s="60" t="s">
        <v>359</v>
      </c>
      <c r="B216" s="60" t="s">
        <v>360</v>
      </c>
      <c r="C216" s="34">
        <v>4301051945</v>
      </c>
      <c r="D216" s="617">
        <v>4680115880504</v>
      </c>
      <c r="E216" s="618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66</v>
      </c>
      <c r="L216" s="35"/>
      <c r="M216" s="36" t="s">
        <v>127</v>
      </c>
      <c r="N216" s="36"/>
      <c r="O216" s="35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7"/>
      <c r="V216" s="37"/>
      <c r="W216" s="38" t="s">
        <v>68</v>
      </c>
      <c r="X216" s="56">
        <v>110</v>
      </c>
      <c r="Y216" s="53">
        <f t="shared" si="36"/>
        <v>110.39999999999999</v>
      </c>
      <c r="Z216" s="39">
        <f t="shared" si="41"/>
        <v>0.29946</v>
      </c>
      <c r="AA216" s="65"/>
      <c r="AB216" s="66"/>
      <c r="AC216" s="287" t="s">
        <v>361</v>
      </c>
      <c r="AG216" s="75"/>
      <c r="AJ216" s="79"/>
      <c r="AK216" s="79">
        <v>0</v>
      </c>
      <c r="BB216" s="288" t="s">
        <v>1</v>
      </c>
      <c r="BM216" s="75">
        <f t="shared" si="37"/>
        <v>121.55000000000001</v>
      </c>
      <c r="BN216" s="75">
        <f t="shared" si="38"/>
        <v>121.992</v>
      </c>
      <c r="BO216" s="75">
        <f t="shared" si="39"/>
        <v>0.25183150183150188</v>
      </c>
      <c r="BP216" s="75">
        <f t="shared" si="40"/>
        <v>0.25274725274725279</v>
      </c>
    </row>
    <row r="217" spans="1:68" ht="27" customHeight="1" x14ac:dyDescent="0.25">
      <c r="A217" s="60" t="s">
        <v>362</v>
      </c>
      <c r="B217" s="60" t="s">
        <v>363</v>
      </c>
      <c r="C217" s="34">
        <v>4301051410</v>
      </c>
      <c r="D217" s="617">
        <v>4680115882164</v>
      </c>
      <c r="E217" s="618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66</v>
      </c>
      <c r="L217" s="35"/>
      <c r="M217" s="36" t="s">
        <v>104</v>
      </c>
      <c r="N217" s="36"/>
      <c r="O217" s="35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7"/>
      <c r="V217" s="37"/>
      <c r="W217" s="38" t="s">
        <v>68</v>
      </c>
      <c r="X217" s="56">
        <v>97</v>
      </c>
      <c r="Y217" s="53">
        <f t="shared" si="36"/>
        <v>98.399999999999991</v>
      </c>
      <c r="Z217" s="39">
        <f t="shared" si="41"/>
        <v>0.26690999999999998</v>
      </c>
      <c r="AA217" s="65"/>
      <c r="AB217" s="66"/>
      <c r="AC217" s="289" t="s">
        <v>364</v>
      </c>
      <c r="AG217" s="75"/>
      <c r="AJ217" s="79"/>
      <c r="AK217" s="79">
        <v>0</v>
      </c>
      <c r="BB217" s="290" t="s">
        <v>1</v>
      </c>
      <c r="BM217" s="75">
        <f t="shared" si="37"/>
        <v>107.42749999999999</v>
      </c>
      <c r="BN217" s="75">
        <f t="shared" si="38"/>
        <v>108.97799999999999</v>
      </c>
      <c r="BO217" s="75">
        <f t="shared" si="39"/>
        <v>0.22206959706959711</v>
      </c>
      <c r="BP217" s="75">
        <f t="shared" si="40"/>
        <v>0.22527472527472528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85</v>
      </c>
      <c r="Q218" s="620"/>
      <c r="R218" s="620"/>
      <c r="S218" s="620"/>
      <c r="T218" s="620"/>
      <c r="U218" s="620"/>
      <c r="V218" s="621"/>
      <c r="W218" s="40" t="s">
        <v>86</v>
      </c>
      <c r="X218" s="41">
        <f>IFERROR(X209/H209,"0")+IFERROR(X210/H210,"0")+IFERROR(X211/H211,"0")+IFERROR(X212/H212,"0")+IFERROR(X213/H213,"0")+IFERROR(X214/H214,"0")+IFERROR(X215/H215,"0")+IFERROR(X216/H216,"0")+IFERROR(X217/H217,"0")</f>
        <v>338.47701149425291</v>
      </c>
      <c r="Y218" s="41">
        <f>IFERROR(Y209/H209,"0")+IFERROR(Y210/H210,"0")+IFERROR(Y211/H211,"0")+IFERROR(Y212/H212,"0")+IFERROR(Y213/H213,"0")+IFERROR(Y214/H214,"0")+IFERROR(Y215/H215,"0")+IFERROR(Y216/H216,"0")+IFERROR(Y217/H217,"0")</f>
        <v>341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2.4693100000000001</v>
      </c>
      <c r="AA218" s="64"/>
      <c r="AB218" s="64"/>
      <c r="AC218" s="64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85</v>
      </c>
      <c r="Q219" s="620"/>
      <c r="R219" s="620"/>
      <c r="S219" s="620"/>
      <c r="T219" s="620"/>
      <c r="U219" s="620"/>
      <c r="V219" s="621"/>
      <c r="W219" s="40" t="s">
        <v>68</v>
      </c>
      <c r="X219" s="41">
        <f>IFERROR(SUM(X209:X217),"0")</f>
        <v>934</v>
      </c>
      <c r="Y219" s="41">
        <f>IFERROR(SUM(Y209:Y217),"0")</f>
        <v>944.39999999999986</v>
      </c>
      <c r="Z219" s="40"/>
      <c r="AA219" s="64"/>
      <c r="AB219" s="64"/>
      <c r="AC219" s="64"/>
    </row>
    <row r="220" spans="1:68" ht="14.25" customHeight="1" x14ac:dyDescent="0.25">
      <c r="A220" s="622" t="s">
        <v>169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3"/>
      <c r="AB220" s="63"/>
      <c r="AC220" s="63"/>
    </row>
    <row r="221" spans="1:68" ht="27" customHeight="1" x14ac:dyDescent="0.25">
      <c r="A221" s="60" t="s">
        <v>365</v>
      </c>
      <c r="B221" s="60" t="s">
        <v>366</v>
      </c>
      <c r="C221" s="34">
        <v>4301060463</v>
      </c>
      <c r="D221" s="617">
        <v>4680115880818</v>
      </c>
      <c r="E221" s="61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66</v>
      </c>
      <c r="L221" s="35"/>
      <c r="M221" s="36" t="s">
        <v>127</v>
      </c>
      <c r="N221" s="36"/>
      <c r="O221" s="35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7"/>
      <c r="V221" s="37"/>
      <c r="W221" s="38" t="s">
        <v>68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91" t="s">
        <v>367</v>
      </c>
      <c r="AG221" s="75"/>
      <c r="AJ221" s="79"/>
      <c r="AK221" s="79">
        <v>0</v>
      </c>
      <c r="BB221" s="292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368</v>
      </c>
      <c r="B222" s="60" t="s">
        <v>369</v>
      </c>
      <c r="C222" s="34">
        <v>4301060389</v>
      </c>
      <c r="D222" s="617">
        <v>4680115880801</v>
      </c>
      <c r="E222" s="618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66</v>
      </c>
      <c r="L222" s="35"/>
      <c r="M222" s="36" t="s">
        <v>104</v>
      </c>
      <c r="N222" s="36"/>
      <c r="O222" s="35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7"/>
      <c r="V222" s="37"/>
      <c r="W222" s="38" t="s">
        <v>68</v>
      </c>
      <c r="X222" s="56">
        <v>18</v>
      </c>
      <c r="Y222" s="53">
        <f>IFERROR(IF(X222="",0,CEILING((X222/$H222),1)*$H222),"")</f>
        <v>19.2</v>
      </c>
      <c r="Z222" s="39">
        <f>IFERROR(IF(Y222=0,"",ROUNDUP(Y222/H222,0)*0.00651),"")</f>
        <v>5.2080000000000001E-2</v>
      </c>
      <c r="AA222" s="65"/>
      <c r="AB222" s="66"/>
      <c r="AC222" s="293" t="s">
        <v>370</v>
      </c>
      <c r="AG222" s="75"/>
      <c r="AJ222" s="79"/>
      <c r="AK222" s="79">
        <v>0</v>
      </c>
      <c r="BB222" s="294" t="s">
        <v>1</v>
      </c>
      <c r="BM222" s="75">
        <f>IFERROR(X222*I222/H222,"0")</f>
        <v>19.890000000000004</v>
      </c>
      <c r="BN222" s="75">
        <f>IFERROR(Y222*I222/H222,"0")</f>
        <v>21.216000000000001</v>
      </c>
      <c r="BO222" s="75">
        <f>IFERROR(1/J222*(X222/H222),"0")</f>
        <v>4.1208791208791215E-2</v>
      </c>
      <c r="BP222" s="75">
        <f>IFERROR(1/J222*(Y222/H222),"0")</f>
        <v>4.3956043956043959E-2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85</v>
      </c>
      <c r="Q223" s="620"/>
      <c r="R223" s="620"/>
      <c r="S223" s="620"/>
      <c r="T223" s="620"/>
      <c r="U223" s="620"/>
      <c r="V223" s="621"/>
      <c r="W223" s="40" t="s">
        <v>86</v>
      </c>
      <c r="X223" s="41">
        <f>IFERROR(X221/H221,"0")+IFERROR(X222/H222,"0")</f>
        <v>7.5</v>
      </c>
      <c r="Y223" s="41">
        <f>IFERROR(Y221/H221,"0")+IFERROR(Y222/H222,"0")</f>
        <v>8</v>
      </c>
      <c r="Z223" s="41">
        <f>IFERROR(IF(Z221="",0,Z221),"0")+IFERROR(IF(Z222="",0,Z222),"0")</f>
        <v>5.2080000000000001E-2</v>
      </c>
      <c r="AA223" s="64"/>
      <c r="AB223" s="64"/>
      <c r="AC223" s="64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85</v>
      </c>
      <c r="Q224" s="620"/>
      <c r="R224" s="620"/>
      <c r="S224" s="620"/>
      <c r="T224" s="620"/>
      <c r="U224" s="620"/>
      <c r="V224" s="621"/>
      <c r="W224" s="40" t="s">
        <v>68</v>
      </c>
      <c r="X224" s="41">
        <f>IFERROR(SUM(X221:X222),"0")</f>
        <v>18</v>
      </c>
      <c r="Y224" s="41">
        <f>IFERROR(SUM(Y221:Y222),"0")</f>
        <v>19.2</v>
      </c>
      <c r="Z224" s="40"/>
      <c r="AA224" s="64"/>
      <c r="AB224" s="64"/>
      <c r="AC224" s="64"/>
    </row>
    <row r="225" spans="1:68" ht="16.5" customHeight="1" x14ac:dyDescent="0.25">
      <c r="A225" s="673" t="s">
        <v>371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2"/>
      <c r="AB225" s="62"/>
      <c r="AC225" s="62"/>
    </row>
    <row r="226" spans="1:68" ht="14.25" customHeight="1" x14ac:dyDescent="0.25">
      <c r="A226" s="622" t="s">
        <v>95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3"/>
      <c r="AB226" s="63"/>
      <c r="AC226" s="63"/>
    </row>
    <row r="227" spans="1:68" ht="27" customHeight="1" x14ac:dyDescent="0.25">
      <c r="A227" s="60" t="s">
        <v>372</v>
      </c>
      <c r="B227" s="60" t="s">
        <v>373</v>
      </c>
      <c r="C227" s="34">
        <v>4301011826</v>
      </c>
      <c r="D227" s="617">
        <v>4680115884137</v>
      </c>
      <c r="E227" s="61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98</v>
      </c>
      <c r="L227" s="35"/>
      <c r="M227" s="36" t="s">
        <v>99</v>
      </c>
      <c r="N227" s="36"/>
      <c r="O227" s="35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7"/>
      <c r="V227" s="37"/>
      <c r="W227" s="38" t="s">
        <v>68</v>
      </c>
      <c r="X227" s="56">
        <v>123</v>
      </c>
      <c r="Y227" s="53">
        <f t="shared" ref="Y227:Y234" si="42">IFERROR(IF(X227="",0,CEILING((X227/$H227),1)*$H227),"")</f>
        <v>127.6</v>
      </c>
      <c r="Z227" s="39">
        <f>IFERROR(IF(Y227=0,"",ROUNDUP(Y227/H227,0)*0.01898),"")</f>
        <v>0.20877999999999999</v>
      </c>
      <c r="AA227" s="65"/>
      <c r="AB227" s="66"/>
      <c r="AC227" s="295" t="s">
        <v>374</v>
      </c>
      <c r="AG227" s="75"/>
      <c r="AJ227" s="79"/>
      <c r="AK227" s="79">
        <v>0</v>
      </c>
      <c r="BB227" s="296" t="s">
        <v>1</v>
      </c>
      <c r="BM227" s="75">
        <f t="shared" ref="BM227:BM234" si="43">IFERROR(X227*I227/H227,"0")</f>
        <v>127.61250000000001</v>
      </c>
      <c r="BN227" s="75">
        <f t="shared" ref="BN227:BN234" si="44">IFERROR(Y227*I227/H227,"0")</f>
        <v>132.38499999999999</v>
      </c>
      <c r="BO227" s="75">
        <f t="shared" ref="BO227:BO234" si="45">IFERROR(1/J227*(X227/H227),"0")</f>
        <v>0.16567887931034483</v>
      </c>
      <c r="BP227" s="75">
        <f t="shared" ref="BP227:BP234" si="46">IFERROR(1/J227*(Y227/H227),"0")</f>
        <v>0.171875</v>
      </c>
    </row>
    <row r="228" spans="1:68" ht="27" customHeight="1" x14ac:dyDescent="0.25">
      <c r="A228" s="60" t="s">
        <v>372</v>
      </c>
      <c r="B228" s="60" t="s">
        <v>375</v>
      </c>
      <c r="C228" s="34">
        <v>4301011942</v>
      </c>
      <c r="D228" s="617">
        <v>4680115884137</v>
      </c>
      <c r="E228" s="618"/>
      <c r="F228" s="59">
        <v>1.45</v>
      </c>
      <c r="G228" s="35">
        <v>8</v>
      </c>
      <c r="H228" s="59">
        <v>11.6</v>
      </c>
      <c r="I228" s="59">
        <v>12.08</v>
      </c>
      <c r="J228" s="35">
        <v>48</v>
      </c>
      <c r="K228" s="35" t="s">
        <v>98</v>
      </c>
      <c r="L228" s="35"/>
      <c r="M228" s="36" t="s">
        <v>376</v>
      </c>
      <c r="N228" s="36"/>
      <c r="O228" s="35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7"/>
      <c r="V228" s="37"/>
      <c r="W228" s="38" t="s">
        <v>68</v>
      </c>
      <c r="X228" s="56">
        <v>0</v>
      </c>
      <c r="Y228" s="53">
        <f t="shared" si="42"/>
        <v>0</v>
      </c>
      <c r="Z228" s="39" t="str">
        <f>IFERROR(IF(Y228=0,"",ROUNDUP(Y228/H228,0)*0.02039),"")</f>
        <v/>
      </c>
      <c r="AA228" s="65"/>
      <c r="AB228" s="66"/>
      <c r="AC228" s="297" t="s">
        <v>377</v>
      </c>
      <c r="AG228" s="75"/>
      <c r="AJ228" s="79"/>
      <c r="AK228" s="79">
        <v>0</v>
      </c>
      <c r="BB228" s="298" t="s">
        <v>1</v>
      </c>
      <c r="BM228" s="75">
        <f t="shared" si="43"/>
        <v>0</v>
      </c>
      <c r="BN228" s="75">
        <f t="shared" si="44"/>
        <v>0</v>
      </c>
      <c r="BO228" s="75">
        <f t="shared" si="45"/>
        <v>0</v>
      </c>
      <c r="BP228" s="75">
        <f t="shared" si="46"/>
        <v>0</v>
      </c>
    </row>
    <row r="229" spans="1:68" ht="27" customHeight="1" x14ac:dyDescent="0.25">
      <c r="A229" s="60" t="s">
        <v>378</v>
      </c>
      <c r="B229" s="60" t="s">
        <v>379</v>
      </c>
      <c r="C229" s="34">
        <v>4301011724</v>
      </c>
      <c r="D229" s="617">
        <v>4680115884236</v>
      </c>
      <c r="E229" s="618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98</v>
      </c>
      <c r="L229" s="35"/>
      <c r="M229" s="36" t="s">
        <v>99</v>
      </c>
      <c r="N229" s="36"/>
      <c r="O229" s="35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7"/>
      <c r="V229" s="37"/>
      <c r="W229" s="38" t="s">
        <v>68</v>
      </c>
      <c r="X229" s="56">
        <v>0</v>
      </c>
      <c r="Y229" s="53">
        <f t="shared" si="42"/>
        <v>0</v>
      </c>
      <c r="Z229" s="39" t="str">
        <f>IFERROR(IF(Y229=0,"",ROUNDUP(Y229/H229,0)*0.01898),"")</f>
        <v/>
      </c>
      <c r="AA229" s="65"/>
      <c r="AB229" s="66"/>
      <c r="AC229" s="299" t="s">
        <v>380</v>
      </c>
      <c r="AG229" s="75"/>
      <c r="AJ229" s="79"/>
      <c r="AK229" s="79">
        <v>0</v>
      </c>
      <c r="BB229" s="300" t="s">
        <v>1</v>
      </c>
      <c r="BM229" s="75">
        <f t="shared" si="43"/>
        <v>0</v>
      </c>
      <c r="BN229" s="75">
        <f t="shared" si="44"/>
        <v>0</v>
      </c>
      <c r="BO229" s="75">
        <f t="shared" si="45"/>
        <v>0</v>
      </c>
      <c r="BP229" s="75">
        <f t="shared" si="46"/>
        <v>0</v>
      </c>
    </row>
    <row r="230" spans="1:68" ht="27" customHeight="1" x14ac:dyDescent="0.25">
      <c r="A230" s="60" t="s">
        <v>381</v>
      </c>
      <c r="B230" s="60" t="s">
        <v>382</v>
      </c>
      <c r="C230" s="34">
        <v>4301011941</v>
      </c>
      <c r="D230" s="617">
        <v>4680115884175</v>
      </c>
      <c r="E230" s="618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98</v>
      </c>
      <c r="L230" s="35"/>
      <c r="M230" s="36" t="s">
        <v>376</v>
      </c>
      <c r="N230" s="36"/>
      <c r="O230" s="35">
        <v>55</v>
      </c>
      <c r="P230" s="71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7"/>
      <c r="V230" s="37"/>
      <c r="W230" s="38" t="s">
        <v>68</v>
      </c>
      <c r="X230" s="56">
        <v>0</v>
      </c>
      <c r="Y230" s="53">
        <f t="shared" si="42"/>
        <v>0</v>
      </c>
      <c r="Z230" s="39" t="str">
        <f>IFERROR(IF(Y230=0,"",ROUNDUP(Y230/H230,0)*0.02039),"")</f>
        <v/>
      </c>
      <c r="AA230" s="65"/>
      <c r="AB230" s="66"/>
      <c r="AC230" s="301" t="s">
        <v>377</v>
      </c>
      <c r="AG230" s="75"/>
      <c r="AJ230" s="79"/>
      <c r="AK230" s="79">
        <v>0</v>
      </c>
      <c r="BB230" s="302" t="s">
        <v>1</v>
      </c>
      <c r="BM230" s="75">
        <f t="shared" si="43"/>
        <v>0</v>
      </c>
      <c r="BN230" s="75">
        <f t="shared" si="44"/>
        <v>0</v>
      </c>
      <c r="BO230" s="75">
        <f t="shared" si="45"/>
        <v>0</v>
      </c>
      <c r="BP230" s="75">
        <f t="shared" si="46"/>
        <v>0</v>
      </c>
    </row>
    <row r="231" spans="1:68" ht="27" customHeight="1" x14ac:dyDescent="0.25">
      <c r="A231" s="60" t="s">
        <v>381</v>
      </c>
      <c r="B231" s="60" t="s">
        <v>383</v>
      </c>
      <c r="C231" s="34">
        <v>4301011721</v>
      </c>
      <c r="D231" s="617">
        <v>4680115884175</v>
      </c>
      <c r="E231" s="61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3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7"/>
      <c r="V231" s="37"/>
      <c r="W231" s="38" t="s">
        <v>68</v>
      </c>
      <c r="X231" s="56">
        <v>0</v>
      </c>
      <c r="Y231" s="53">
        <f t="shared" si="42"/>
        <v>0</v>
      </c>
      <c r="Z231" s="39" t="str">
        <f>IFERROR(IF(Y231=0,"",ROUNDUP(Y231/H231,0)*0.01898),"")</f>
        <v/>
      </c>
      <c r="AA231" s="65"/>
      <c r="AB231" s="66"/>
      <c r="AC231" s="303" t="s">
        <v>384</v>
      </c>
      <c r="AG231" s="75"/>
      <c r="AJ231" s="79"/>
      <c r="AK231" s="79">
        <v>0</v>
      </c>
      <c r="BB231" s="304" t="s">
        <v>1</v>
      </c>
      <c r="BM231" s="75">
        <f t="shared" si="43"/>
        <v>0</v>
      </c>
      <c r="BN231" s="75">
        <f t="shared" si="44"/>
        <v>0</v>
      </c>
      <c r="BO231" s="75">
        <f t="shared" si="45"/>
        <v>0</v>
      </c>
      <c r="BP231" s="75">
        <f t="shared" si="46"/>
        <v>0</v>
      </c>
    </row>
    <row r="232" spans="1:68" ht="27" customHeight="1" x14ac:dyDescent="0.25">
      <c r="A232" s="60" t="s">
        <v>385</v>
      </c>
      <c r="B232" s="60" t="s">
        <v>386</v>
      </c>
      <c r="C232" s="34">
        <v>4301011824</v>
      </c>
      <c r="D232" s="617">
        <v>4680115884144</v>
      </c>
      <c r="E232" s="61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103</v>
      </c>
      <c r="L232" s="35"/>
      <c r="M232" s="36" t="s">
        <v>99</v>
      </c>
      <c r="N232" s="36"/>
      <c r="O232" s="35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7"/>
      <c r="V232" s="37"/>
      <c r="W232" s="38" t="s">
        <v>68</v>
      </c>
      <c r="X232" s="56">
        <v>6</v>
      </c>
      <c r="Y232" s="53">
        <f t="shared" si="42"/>
        <v>8</v>
      </c>
      <c r="Z232" s="39">
        <f>IFERROR(IF(Y232=0,"",ROUNDUP(Y232/H232,0)*0.00902),"")</f>
        <v>1.804E-2</v>
      </c>
      <c r="AA232" s="65"/>
      <c r="AB232" s="66"/>
      <c r="AC232" s="305" t="s">
        <v>374</v>
      </c>
      <c r="AG232" s="75"/>
      <c r="AJ232" s="79"/>
      <c r="AK232" s="79">
        <v>0</v>
      </c>
      <c r="BB232" s="306" t="s">
        <v>1</v>
      </c>
      <c r="BM232" s="75">
        <f t="shared" si="43"/>
        <v>6.3149999999999995</v>
      </c>
      <c r="BN232" s="75">
        <f t="shared" si="44"/>
        <v>8.42</v>
      </c>
      <c r="BO232" s="75">
        <f t="shared" si="45"/>
        <v>1.1363636363636364E-2</v>
      </c>
      <c r="BP232" s="75">
        <f t="shared" si="46"/>
        <v>1.5151515151515152E-2</v>
      </c>
    </row>
    <row r="233" spans="1:68" ht="27" customHeight="1" x14ac:dyDescent="0.25">
      <c r="A233" s="60" t="s">
        <v>387</v>
      </c>
      <c r="B233" s="60" t="s">
        <v>388</v>
      </c>
      <c r="C233" s="34">
        <v>4301011726</v>
      </c>
      <c r="D233" s="617">
        <v>4680115884182</v>
      </c>
      <c r="E233" s="618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103</v>
      </c>
      <c r="L233" s="35"/>
      <c r="M233" s="36" t="s">
        <v>99</v>
      </c>
      <c r="N233" s="36"/>
      <c r="O233" s="35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IFERROR(IF(Y233=0,"",ROUNDUP(Y233/H233,0)*0.00902),"")</f>
        <v/>
      </c>
      <c r="AA233" s="65"/>
      <c r="AB233" s="66"/>
      <c r="AC233" s="307" t="s">
        <v>380</v>
      </c>
      <c r="AG233" s="75"/>
      <c r="AJ233" s="79"/>
      <c r="AK233" s="79">
        <v>0</v>
      </c>
      <c r="BB233" s="308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customHeight="1" x14ac:dyDescent="0.25">
      <c r="A234" s="60" t="s">
        <v>389</v>
      </c>
      <c r="B234" s="60" t="s">
        <v>390</v>
      </c>
      <c r="C234" s="34">
        <v>4301011722</v>
      </c>
      <c r="D234" s="617">
        <v>4680115884205</v>
      </c>
      <c r="E234" s="618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103</v>
      </c>
      <c r="L234" s="35"/>
      <c r="M234" s="36" t="s">
        <v>99</v>
      </c>
      <c r="N234" s="36"/>
      <c r="O234" s="35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IFERROR(IF(Y234=0,"",ROUNDUP(Y234/H234,0)*0.00902),"")</f>
        <v/>
      </c>
      <c r="AA234" s="65"/>
      <c r="AB234" s="66"/>
      <c r="AC234" s="309" t="s">
        <v>384</v>
      </c>
      <c r="AG234" s="75"/>
      <c r="AJ234" s="79"/>
      <c r="AK234" s="79">
        <v>0</v>
      </c>
      <c r="BB234" s="310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85</v>
      </c>
      <c r="Q235" s="620"/>
      <c r="R235" s="620"/>
      <c r="S235" s="620"/>
      <c r="T235" s="620"/>
      <c r="U235" s="620"/>
      <c r="V235" s="621"/>
      <c r="W235" s="40" t="s">
        <v>86</v>
      </c>
      <c r="X235" s="41">
        <f>IFERROR(X227/H227,"0")+IFERROR(X228/H228,"0")+IFERROR(X229/H229,"0")+IFERROR(X230/H230,"0")+IFERROR(X231/H231,"0")+IFERROR(X232/H232,"0")+IFERROR(X233/H233,"0")+IFERROR(X234/H234,"0")</f>
        <v>12.103448275862069</v>
      </c>
      <c r="Y235" s="41">
        <f>IFERROR(Y227/H227,"0")+IFERROR(Y228/H228,"0")+IFERROR(Y229/H229,"0")+IFERROR(Y230/H230,"0")+IFERROR(Y231/H231,"0")+IFERROR(Y232/H232,"0")+IFERROR(Y233/H233,"0")+IFERROR(Y234/H234,"0")</f>
        <v>13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0.22681999999999999</v>
      </c>
      <c r="AA235" s="64"/>
      <c r="AB235" s="64"/>
      <c r="AC235" s="64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85</v>
      </c>
      <c r="Q236" s="620"/>
      <c r="R236" s="620"/>
      <c r="S236" s="620"/>
      <c r="T236" s="620"/>
      <c r="U236" s="620"/>
      <c r="V236" s="621"/>
      <c r="W236" s="40" t="s">
        <v>68</v>
      </c>
      <c r="X236" s="41">
        <f>IFERROR(SUM(X227:X234),"0")</f>
        <v>129</v>
      </c>
      <c r="Y236" s="41">
        <f>IFERROR(SUM(Y227:Y234),"0")</f>
        <v>135.6</v>
      </c>
      <c r="Z236" s="40"/>
      <c r="AA236" s="64"/>
      <c r="AB236" s="64"/>
      <c r="AC236" s="64"/>
    </row>
    <row r="237" spans="1:68" ht="14.25" customHeight="1" x14ac:dyDescent="0.25">
      <c r="A237" s="622" t="s">
        <v>132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3"/>
      <c r="AB237" s="63"/>
      <c r="AC237" s="63"/>
    </row>
    <row r="238" spans="1:68" ht="27" customHeight="1" x14ac:dyDescent="0.25">
      <c r="A238" s="60" t="s">
        <v>391</v>
      </c>
      <c r="B238" s="60" t="s">
        <v>392</v>
      </c>
      <c r="C238" s="34">
        <v>4301020377</v>
      </c>
      <c r="D238" s="617">
        <v>4680115885981</v>
      </c>
      <c r="E238" s="618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146</v>
      </c>
      <c r="L238" s="35"/>
      <c r="M238" s="36" t="s">
        <v>104</v>
      </c>
      <c r="N238" s="36"/>
      <c r="O238" s="35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7"/>
      <c r="V238" s="37"/>
      <c r="W238" s="38" t="s">
        <v>68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/>
      <c r="AB238" s="66"/>
      <c r="AC238" s="311" t="s">
        <v>393</v>
      </c>
      <c r="AG238" s="75"/>
      <c r="AJ238" s="79"/>
      <c r="AK238" s="79">
        <v>0</v>
      </c>
      <c r="BB238" s="312" t="s">
        <v>1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391</v>
      </c>
      <c r="B239" s="60" t="s">
        <v>394</v>
      </c>
      <c r="C239" s="34">
        <v>4301020340</v>
      </c>
      <c r="D239" s="617">
        <v>4680115885721</v>
      </c>
      <c r="E239" s="618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146</v>
      </c>
      <c r="L239" s="35"/>
      <c r="M239" s="36" t="s">
        <v>104</v>
      </c>
      <c r="N239" s="36"/>
      <c r="O239" s="35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7"/>
      <c r="V239" s="37"/>
      <c r="W239" s="38" t="s">
        <v>68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/>
      <c r="AB239" s="66"/>
      <c r="AC239" s="313" t="s">
        <v>393</v>
      </c>
      <c r="AG239" s="75"/>
      <c r="AJ239" s="79"/>
      <c r="AK239" s="79">
        <v>0</v>
      </c>
      <c r="BB239" s="314" t="s">
        <v>1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85</v>
      </c>
      <c r="Q240" s="620"/>
      <c r="R240" s="620"/>
      <c r="S240" s="620"/>
      <c r="T240" s="620"/>
      <c r="U240" s="620"/>
      <c r="V240" s="621"/>
      <c r="W240" s="40" t="s">
        <v>86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85</v>
      </c>
      <c r="Q241" s="620"/>
      <c r="R241" s="620"/>
      <c r="S241" s="620"/>
      <c r="T241" s="620"/>
      <c r="U241" s="620"/>
      <c r="V241" s="621"/>
      <c r="W241" s="40" t="s">
        <v>68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4.25" customHeight="1" x14ac:dyDescent="0.25">
      <c r="A242" s="622" t="s">
        <v>395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3"/>
      <c r="AB242" s="63"/>
      <c r="AC242" s="63"/>
    </row>
    <row r="243" spans="1:68" ht="27" customHeight="1" x14ac:dyDescent="0.25">
      <c r="A243" s="60" t="s">
        <v>396</v>
      </c>
      <c r="B243" s="60" t="s">
        <v>397</v>
      </c>
      <c r="C243" s="34">
        <v>4301040361</v>
      </c>
      <c r="D243" s="617">
        <v>4680115886803</v>
      </c>
      <c r="E243" s="618"/>
      <c r="F243" s="59">
        <v>0.12</v>
      </c>
      <c r="G243" s="35">
        <v>18</v>
      </c>
      <c r="H243" s="59">
        <v>2.16</v>
      </c>
      <c r="I243" s="59">
        <v>2.35</v>
      </c>
      <c r="J243" s="35">
        <v>216</v>
      </c>
      <c r="K243" s="35" t="s">
        <v>296</v>
      </c>
      <c r="L243" s="35"/>
      <c r="M243" s="36" t="s">
        <v>297</v>
      </c>
      <c r="N243" s="36"/>
      <c r="O243" s="35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IFERROR(IF(Y243=0,"",ROUNDUP(Y243/H243,0)*0.0059),"")</f>
        <v/>
      </c>
      <c r="AA243" s="65"/>
      <c r="AB243" s="66"/>
      <c r="AC243" s="315" t="s">
        <v>398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85</v>
      </c>
      <c r="Q244" s="620"/>
      <c r="R244" s="620"/>
      <c r="S244" s="620"/>
      <c r="T244" s="620"/>
      <c r="U244" s="620"/>
      <c r="V244" s="621"/>
      <c r="W244" s="40" t="s">
        <v>86</v>
      </c>
      <c r="X244" s="41">
        <f>IFERROR(X243/H243,"0")</f>
        <v>0</v>
      </c>
      <c r="Y244" s="41">
        <f>IFERROR(Y243/H243,"0")</f>
        <v>0</v>
      </c>
      <c r="Z244" s="41">
        <f>IFERROR(IF(Z243="",0,Z243),"0")</f>
        <v>0</v>
      </c>
      <c r="AA244" s="64"/>
      <c r="AB244" s="64"/>
      <c r="AC244" s="64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85</v>
      </c>
      <c r="Q245" s="620"/>
      <c r="R245" s="620"/>
      <c r="S245" s="620"/>
      <c r="T245" s="620"/>
      <c r="U245" s="620"/>
      <c r="V245" s="621"/>
      <c r="W245" s="40" t="s">
        <v>68</v>
      </c>
      <c r="X245" s="41">
        <f>IFERROR(SUM(X243:X243),"0")</f>
        <v>0</v>
      </c>
      <c r="Y245" s="41">
        <f>IFERROR(SUM(Y243:Y243),"0")</f>
        <v>0</v>
      </c>
      <c r="Z245" s="40"/>
      <c r="AA245" s="64"/>
      <c r="AB245" s="64"/>
      <c r="AC245" s="64"/>
    </row>
    <row r="246" spans="1:68" ht="14.25" customHeight="1" x14ac:dyDescent="0.25">
      <c r="A246" s="622" t="s">
        <v>399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3"/>
      <c r="AB246" s="63"/>
      <c r="AC246" s="63"/>
    </row>
    <row r="247" spans="1:68" ht="27" customHeight="1" x14ac:dyDescent="0.25">
      <c r="A247" s="60" t="s">
        <v>400</v>
      </c>
      <c r="B247" s="60" t="s">
        <v>401</v>
      </c>
      <c r="C247" s="34">
        <v>4301041004</v>
      </c>
      <c r="D247" s="617">
        <v>4680115886704</v>
      </c>
      <c r="E247" s="618"/>
      <c r="F247" s="59">
        <v>5.5E-2</v>
      </c>
      <c r="G247" s="35">
        <v>18</v>
      </c>
      <c r="H247" s="59">
        <v>0.99</v>
      </c>
      <c r="I247" s="59">
        <v>1.18</v>
      </c>
      <c r="J247" s="35">
        <v>216</v>
      </c>
      <c r="K247" s="35" t="s">
        <v>296</v>
      </c>
      <c r="L247" s="35"/>
      <c r="M247" s="36" t="s">
        <v>297</v>
      </c>
      <c r="N247" s="36"/>
      <c r="O247" s="35">
        <v>90</v>
      </c>
      <c r="P247" s="901" t="s">
        <v>402</v>
      </c>
      <c r="Q247" s="625"/>
      <c r="R247" s="625"/>
      <c r="S247" s="625"/>
      <c r="T247" s="626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404</v>
      </c>
      <c r="B248" s="60" t="s">
        <v>405</v>
      </c>
      <c r="C248" s="34">
        <v>4301041003</v>
      </c>
      <c r="D248" s="617">
        <v>4680115886681</v>
      </c>
      <c r="E248" s="61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296</v>
      </c>
      <c r="L248" s="35"/>
      <c r="M248" s="36" t="s">
        <v>297</v>
      </c>
      <c r="N248" s="36"/>
      <c r="O248" s="35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7"/>
      <c r="V248" s="37"/>
      <c r="W248" s="38" t="s">
        <v>68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IFERROR(IF(Y248=0,"",ROUNDUP(Y248/H248,0)*0.0059),"")</f>
        <v/>
      </c>
      <c r="AA248" s="65"/>
      <c r="AB248" s="66"/>
      <c r="AC248" s="319" t="s">
        <v>403</v>
      </c>
      <c r="AG248" s="75"/>
      <c r="AJ248" s="79"/>
      <c r="AK248" s="79">
        <v>0</v>
      </c>
      <c r="BB248" s="320" t="s">
        <v>1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27" customHeight="1" x14ac:dyDescent="0.25">
      <c r="A249" s="60" t="s">
        <v>406</v>
      </c>
      <c r="B249" s="60" t="s">
        <v>407</v>
      </c>
      <c r="C249" s="34">
        <v>4301041007</v>
      </c>
      <c r="D249" s="617">
        <v>4680115886735</v>
      </c>
      <c r="E249" s="61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296</v>
      </c>
      <c r="L249" s="35"/>
      <c r="M249" s="36" t="s">
        <v>297</v>
      </c>
      <c r="N249" s="36"/>
      <c r="O249" s="35">
        <v>90</v>
      </c>
      <c r="P249" s="649" t="s">
        <v>408</v>
      </c>
      <c r="Q249" s="625"/>
      <c r="R249" s="625"/>
      <c r="S249" s="625"/>
      <c r="T249" s="626"/>
      <c r="U249" s="37"/>
      <c r="V249" s="37"/>
      <c r="W249" s="38" t="s">
        <v>68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IFERROR(IF(Y249=0,"",ROUNDUP(Y249/H249,0)*0.0059),"")</f>
        <v/>
      </c>
      <c r="AA249" s="65"/>
      <c r="AB249" s="66"/>
      <c r="AC249" s="321" t="s">
        <v>403</v>
      </c>
      <c r="AG249" s="75"/>
      <c r="AJ249" s="79"/>
      <c r="AK249" s="79">
        <v>0</v>
      </c>
      <c r="BB249" s="322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customHeight="1" x14ac:dyDescent="0.25">
      <c r="A250" s="60" t="s">
        <v>409</v>
      </c>
      <c r="B250" s="60" t="s">
        <v>410</v>
      </c>
      <c r="C250" s="34">
        <v>4301041006</v>
      </c>
      <c r="D250" s="617">
        <v>4680115886728</v>
      </c>
      <c r="E250" s="61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296</v>
      </c>
      <c r="L250" s="35"/>
      <c r="M250" s="36" t="s">
        <v>297</v>
      </c>
      <c r="N250" s="36"/>
      <c r="O250" s="35">
        <v>90</v>
      </c>
      <c r="P250" s="730" t="s">
        <v>411</v>
      </c>
      <c r="Q250" s="625"/>
      <c r="R250" s="625"/>
      <c r="S250" s="625"/>
      <c r="T250" s="626"/>
      <c r="U250" s="37"/>
      <c r="V250" s="37"/>
      <c r="W250" s="38" t="s">
        <v>68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IFERROR(IF(Y250=0,"",ROUNDUP(Y250/H250,0)*0.0059),"")</f>
        <v/>
      </c>
      <c r="AA250" s="65"/>
      <c r="AB250" s="66"/>
      <c r="AC250" s="323" t="s">
        <v>403</v>
      </c>
      <c r="AG250" s="75"/>
      <c r="AJ250" s="79"/>
      <c r="AK250" s="79">
        <v>0</v>
      </c>
      <c r="BB250" s="324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27" customHeight="1" x14ac:dyDescent="0.25">
      <c r="A251" s="60" t="s">
        <v>412</v>
      </c>
      <c r="B251" s="60" t="s">
        <v>413</v>
      </c>
      <c r="C251" s="34">
        <v>4301041005</v>
      </c>
      <c r="D251" s="617">
        <v>4680115886711</v>
      </c>
      <c r="E251" s="61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296</v>
      </c>
      <c r="L251" s="35"/>
      <c r="M251" s="36" t="s">
        <v>297</v>
      </c>
      <c r="N251" s="36"/>
      <c r="O251" s="35">
        <v>90</v>
      </c>
      <c r="P251" s="851" t="s">
        <v>414</v>
      </c>
      <c r="Q251" s="625"/>
      <c r="R251" s="625"/>
      <c r="S251" s="625"/>
      <c r="T251" s="626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25" t="s">
        <v>403</v>
      </c>
      <c r="AG251" s="75"/>
      <c r="AJ251" s="79"/>
      <c r="AK251" s="79">
        <v>0</v>
      </c>
      <c r="BB251" s="326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85</v>
      </c>
      <c r="Q252" s="620"/>
      <c r="R252" s="620"/>
      <c r="S252" s="620"/>
      <c r="T252" s="620"/>
      <c r="U252" s="620"/>
      <c r="V252" s="621"/>
      <c r="W252" s="40" t="s">
        <v>86</v>
      </c>
      <c r="X252" s="41">
        <f>IFERROR(X247/H247,"0")+IFERROR(X248/H248,"0")+IFERROR(X249/H249,"0")+IFERROR(X250/H250,"0")+IFERROR(X251/H251,"0")</f>
        <v>0</v>
      </c>
      <c r="Y252" s="41">
        <f>IFERROR(Y247/H247,"0")+IFERROR(Y248/H248,"0")+IFERROR(Y249/H249,"0")+IFERROR(Y250/H250,"0")+IFERROR(Y251/H251,"0")</f>
        <v>0</v>
      </c>
      <c r="Z252" s="41">
        <f>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85</v>
      </c>
      <c r="Q253" s="620"/>
      <c r="R253" s="620"/>
      <c r="S253" s="620"/>
      <c r="T253" s="620"/>
      <c r="U253" s="620"/>
      <c r="V253" s="621"/>
      <c r="W253" s="40" t="s">
        <v>68</v>
      </c>
      <c r="X253" s="41">
        <f>IFERROR(SUM(X247:X251),"0")</f>
        <v>0</v>
      </c>
      <c r="Y253" s="41">
        <f>IFERROR(SUM(Y247:Y251),"0")</f>
        <v>0</v>
      </c>
      <c r="Z253" s="40"/>
      <c r="AA253" s="64"/>
      <c r="AB253" s="64"/>
      <c r="AC253" s="64"/>
    </row>
    <row r="254" spans="1:68" ht="16.5" customHeight="1" x14ac:dyDescent="0.25">
      <c r="A254" s="673" t="s">
        <v>415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2"/>
      <c r="AB254" s="62"/>
      <c r="AC254" s="62"/>
    </row>
    <row r="255" spans="1:68" ht="14.25" customHeight="1" x14ac:dyDescent="0.25">
      <c r="A255" s="622" t="s">
        <v>95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3"/>
      <c r="AB255" s="63"/>
      <c r="AC255" s="63"/>
    </row>
    <row r="256" spans="1:68" ht="27" customHeight="1" x14ac:dyDescent="0.25">
      <c r="A256" s="60" t="s">
        <v>416</v>
      </c>
      <c r="B256" s="60" t="s">
        <v>417</v>
      </c>
      <c r="C256" s="34">
        <v>4301011855</v>
      </c>
      <c r="D256" s="617">
        <v>4680115885837</v>
      </c>
      <c r="E256" s="61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98</v>
      </c>
      <c r="L256" s="35"/>
      <c r="M256" s="36" t="s">
        <v>99</v>
      </c>
      <c r="N256" s="36"/>
      <c r="O256" s="35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7"/>
      <c r="V256" s="37"/>
      <c r="W256" s="38" t="s">
        <v>68</v>
      </c>
      <c r="X256" s="56">
        <v>0</v>
      </c>
      <c r="Y256" s="53">
        <f t="shared" ref="Y256:Y261" si="47"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7" t="s">
        <v>418</v>
      </c>
      <c r="AG256" s="75"/>
      <c r="AJ256" s="79"/>
      <c r="AK256" s="79">
        <v>0</v>
      </c>
      <c r="BB256" s="328" t="s">
        <v>1</v>
      </c>
      <c r="BM256" s="75">
        <f t="shared" ref="BM256:BM261" si="48">IFERROR(X256*I256/H256,"0")</f>
        <v>0</v>
      </c>
      <c r="BN256" s="75">
        <f t="shared" ref="BN256:BN261" si="49">IFERROR(Y256*I256/H256,"0")</f>
        <v>0</v>
      </c>
      <c r="BO256" s="75">
        <f t="shared" ref="BO256:BO261" si="50">IFERROR(1/J256*(X256/H256),"0")</f>
        <v>0</v>
      </c>
      <c r="BP256" s="75">
        <f t="shared" ref="BP256:BP261" si="51">IFERROR(1/J256*(Y256/H256),"0")</f>
        <v>0</v>
      </c>
    </row>
    <row r="257" spans="1:68" ht="27" customHeight="1" x14ac:dyDescent="0.25">
      <c r="A257" s="60" t="s">
        <v>419</v>
      </c>
      <c r="B257" s="60" t="s">
        <v>420</v>
      </c>
      <c r="C257" s="34">
        <v>4301011910</v>
      </c>
      <c r="D257" s="617">
        <v>4680115885806</v>
      </c>
      <c r="E257" s="618"/>
      <c r="F257" s="59">
        <v>1.35</v>
      </c>
      <c r="G257" s="35">
        <v>8</v>
      </c>
      <c r="H257" s="59">
        <v>10.8</v>
      </c>
      <c r="I257" s="59">
        <v>11.28</v>
      </c>
      <c r="J257" s="35">
        <v>48</v>
      </c>
      <c r="K257" s="35" t="s">
        <v>98</v>
      </c>
      <c r="L257" s="35"/>
      <c r="M257" s="36" t="s">
        <v>376</v>
      </c>
      <c r="N257" s="36"/>
      <c r="O257" s="35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7"/>
      <c r="V257" s="37"/>
      <c r="W257" s="38" t="s">
        <v>68</v>
      </c>
      <c r="X257" s="56">
        <v>0</v>
      </c>
      <c r="Y257" s="53">
        <f t="shared" si="47"/>
        <v>0</v>
      </c>
      <c r="Z257" s="39" t="str">
        <f>IFERROR(IF(Y257=0,"",ROUNDUP(Y257/H257,0)*0.02039),"")</f>
        <v/>
      </c>
      <c r="AA257" s="65"/>
      <c r="AB257" s="66"/>
      <c r="AC257" s="329" t="s">
        <v>421</v>
      </c>
      <c r="AG257" s="75"/>
      <c r="AJ257" s="79"/>
      <c r="AK257" s="79">
        <v>0</v>
      </c>
      <c r="BB257" s="330" t="s">
        <v>1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419</v>
      </c>
      <c r="B258" s="60" t="s">
        <v>422</v>
      </c>
      <c r="C258" s="34">
        <v>4301011850</v>
      </c>
      <c r="D258" s="617">
        <v>4680115885806</v>
      </c>
      <c r="E258" s="61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98</v>
      </c>
      <c r="L258" s="35"/>
      <c r="M258" s="36" t="s">
        <v>99</v>
      </c>
      <c r="N258" s="36"/>
      <c r="O258" s="35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7"/>
      <c r="V258" s="37"/>
      <c r="W258" s="38" t="s">
        <v>68</v>
      </c>
      <c r="X258" s="56">
        <v>0</v>
      </c>
      <c r="Y258" s="53">
        <f t="shared" si="47"/>
        <v>0</v>
      </c>
      <c r="Z258" s="39" t="str">
        <f>IFERROR(IF(Y258=0,"",ROUNDUP(Y258/H258,0)*0.01898),"")</f>
        <v/>
      </c>
      <c r="AA258" s="65"/>
      <c r="AB258" s="66"/>
      <c r="AC258" s="331" t="s">
        <v>423</v>
      </c>
      <c r="AG258" s="75"/>
      <c r="AJ258" s="79"/>
      <c r="AK258" s="79">
        <v>0</v>
      </c>
      <c r="BB258" s="332" t="s">
        <v>1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ht="37.5" customHeight="1" x14ac:dyDescent="0.25">
      <c r="A259" s="60" t="s">
        <v>424</v>
      </c>
      <c r="B259" s="60" t="s">
        <v>425</v>
      </c>
      <c r="C259" s="34">
        <v>4301011853</v>
      </c>
      <c r="D259" s="617">
        <v>4680115885851</v>
      </c>
      <c r="E259" s="618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98</v>
      </c>
      <c r="L259" s="35"/>
      <c r="M259" s="36" t="s">
        <v>99</v>
      </c>
      <c r="N259" s="36"/>
      <c r="O259" s="35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7"/>
      <c r="V259" s="37"/>
      <c r="W259" s="38" t="s">
        <v>68</v>
      </c>
      <c r="X259" s="56">
        <v>0</v>
      </c>
      <c r="Y259" s="53">
        <f t="shared" si="47"/>
        <v>0</v>
      </c>
      <c r="Z259" s="39" t="str">
        <f>IFERROR(IF(Y259=0,"",ROUNDUP(Y259/H259,0)*0.01898),"")</f>
        <v/>
      </c>
      <c r="AA259" s="65"/>
      <c r="AB259" s="66"/>
      <c r="AC259" s="333" t="s">
        <v>426</v>
      </c>
      <c r="AG259" s="75"/>
      <c r="AJ259" s="79"/>
      <c r="AK259" s="79">
        <v>0</v>
      </c>
      <c r="BB259" s="334" t="s">
        <v>1</v>
      </c>
      <c r="BM259" s="75">
        <f t="shared" si="48"/>
        <v>0</v>
      </c>
      <c r="BN259" s="75">
        <f t="shared" si="49"/>
        <v>0</v>
      </c>
      <c r="BO259" s="75">
        <f t="shared" si="50"/>
        <v>0</v>
      </c>
      <c r="BP259" s="75">
        <f t="shared" si="51"/>
        <v>0</v>
      </c>
    </row>
    <row r="260" spans="1:68" ht="27" customHeight="1" x14ac:dyDescent="0.25">
      <c r="A260" s="60" t="s">
        <v>427</v>
      </c>
      <c r="B260" s="60" t="s">
        <v>428</v>
      </c>
      <c r="C260" s="34">
        <v>4301011852</v>
      </c>
      <c r="D260" s="617">
        <v>4680115885844</v>
      </c>
      <c r="E260" s="61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103</v>
      </c>
      <c r="L260" s="35"/>
      <c r="M260" s="36" t="s">
        <v>99</v>
      </c>
      <c r="N260" s="36"/>
      <c r="O260" s="35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7"/>
      <c r="V260" s="37"/>
      <c r="W260" s="38" t="s">
        <v>68</v>
      </c>
      <c r="X260" s="56">
        <v>0</v>
      </c>
      <c r="Y260" s="53">
        <f t="shared" si="47"/>
        <v>0</v>
      </c>
      <c r="Z260" s="39" t="str">
        <f>IFERROR(IF(Y260=0,"",ROUNDUP(Y260/H260,0)*0.00902),"")</f>
        <v/>
      </c>
      <c r="AA260" s="65"/>
      <c r="AB260" s="66"/>
      <c r="AC260" s="335" t="s">
        <v>429</v>
      </c>
      <c r="AG260" s="75"/>
      <c r="AJ260" s="79"/>
      <c r="AK260" s="79">
        <v>0</v>
      </c>
      <c r="BB260" s="336" t="s">
        <v>1</v>
      </c>
      <c r="BM260" s="75">
        <f t="shared" si="48"/>
        <v>0</v>
      </c>
      <c r="BN260" s="75">
        <f t="shared" si="49"/>
        <v>0</v>
      </c>
      <c r="BO260" s="75">
        <f t="shared" si="50"/>
        <v>0</v>
      </c>
      <c r="BP260" s="75">
        <f t="shared" si="51"/>
        <v>0</v>
      </c>
    </row>
    <row r="261" spans="1:68" ht="27" customHeight="1" x14ac:dyDescent="0.25">
      <c r="A261" s="60" t="s">
        <v>430</v>
      </c>
      <c r="B261" s="60" t="s">
        <v>431</v>
      </c>
      <c r="C261" s="34">
        <v>4301011851</v>
      </c>
      <c r="D261" s="617">
        <v>4680115885820</v>
      </c>
      <c r="E261" s="618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103</v>
      </c>
      <c r="L261" s="35"/>
      <c r="M261" s="36" t="s">
        <v>99</v>
      </c>
      <c r="N261" s="36"/>
      <c r="O261" s="35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IFERROR(IF(Y261=0,"",ROUNDUP(Y261/H261,0)*0.00902),"")</f>
        <v/>
      </c>
      <c r="AA261" s="65"/>
      <c r="AB261" s="66"/>
      <c r="AC261" s="337" t="s">
        <v>432</v>
      </c>
      <c r="AG261" s="75"/>
      <c r="AJ261" s="79"/>
      <c r="AK261" s="79">
        <v>0</v>
      </c>
      <c r="BB261" s="338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85</v>
      </c>
      <c r="Q262" s="620"/>
      <c r="R262" s="620"/>
      <c r="S262" s="620"/>
      <c r="T262" s="620"/>
      <c r="U262" s="620"/>
      <c r="V262" s="621"/>
      <c r="W262" s="40" t="s">
        <v>86</v>
      </c>
      <c r="X262" s="41">
        <f>IFERROR(X256/H256,"0")+IFERROR(X257/H257,"0")+IFERROR(X258/H258,"0")+IFERROR(X259/H259,"0")+IFERROR(X260/H260,"0")+IFERROR(X261/H261,"0")</f>
        <v>0</v>
      </c>
      <c r="Y262" s="41">
        <f>IFERROR(Y256/H256,"0")+IFERROR(Y257/H257,"0")+IFERROR(Y258/H258,"0")+IFERROR(Y259/H259,"0")+IFERROR(Y260/H260,"0")+IFERROR(Y261/H261,"0")</f>
        <v>0</v>
      </c>
      <c r="Z262" s="41">
        <f>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85</v>
      </c>
      <c r="Q263" s="620"/>
      <c r="R263" s="620"/>
      <c r="S263" s="620"/>
      <c r="T263" s="620"/>
      <c r="U263" s="620"/>
      <c r="V263" s="621"/>
      <c r="W263" s="40" t="s">
        <v>68</v>
      </c>
      <c r="X263" s="41">
        <f>IFERROR(SUM(X256:X261),"0")</f>
        <v>0</v>
      </c>
      <c r="Y263" s="41">
        <f>IFERROR(SUM(Y256:Y261),"0")</f>
        <v>0</v>
      </c>
      <c r="Z263" s="40"/>
      <c r="AA263" s="64"/>
      <c r="AB263" s="64"/>
      <c r="AC263" s="64"/>
    </row>
    <row r="264" spans="1:68" ht="16.5" customHeight="1" x14ac:dyDescent="0.25">
      <c r="A264" s="673" t="s">
        <v>433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2"/>
      <c r="AB264" s="62"/>
      <c r="AC264" s="62"/>
    </row>
    <row r="265" spans="1:68" ht="14.25" customHeight="1" x14ac:dyDescent="0.25">
      <c r="A265" s="622" t="s">
        <v>95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3"/>
      <c r="AB265" s="63"/>
      <c r="AC265" s="63"/>
    </row>
    <row r="266" spans="1:68" ht="27" customHeight="1" x14ac:dyDescent="0.25">
      <c r="A266" s="60" t="s">
        <v>434</v>
      </c>
      <c r="B266" s="60" t="s">
        <v>435</v>
      </c>
      <c r="C266" s="34">
        <v>4301011223</v>
      </c>
      <c r="D266" s="617">
        <v>4607091383423</v>
      </c>
      <c r="E266" s="618"/>
      <c r="F266" s="59">
        <v>1.35</v>
      </c>
      <c r="G266" s="35">
        <v>8</v>
      </c>
      <c r="H266" s="59">
        <v>10.8</v>
      </c>
      <c r="I266" s="59">
        <v>11.331</v>
      </c>
      <c r="J266" s="35">
        <v>64</v>
      </c>
      <c r="K266" s="35" t="s">
        <v>98</v>
      </c>
      <c r="L266" s="35"/>
      <c r="M266" s="36" t="s">
        <v>104</v>
      </c>
      <c r="N266" s="36"/>
      <c r="O266" s="35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7"/>
      <c r="V266" s="37"/>
      <c r="W266" s="38" t="s">
        <v>68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9" t="s">
        <v>100</v>
      </c>
      <c r="AG266" s="75"/>
      <c r="AJ266" s="79"/>
      <c r="AK266" s="79">
        <v>0</v>
      </c>
      <c r="BB266" s="340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37.5" customHeight="1" x14ac:dyDescent="0.25">
      <c r="A267" s="60" t="s">
        <v>436</v>
      </c>
      <c r="B267" s="60" t="s">
        <v>437</v>
      </c>
      <c r="C267" s="34">
        <v>4301012099</v>
      </c>
      <c r="D267" s="617">
        <v>4680115885691</v>
      </c>
      <c r="E267" s="61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98</v>
      </c>
      <c r="L267" s="35"/>
      <c r="M267" s="36" t="s">
        <v>104</v>
      </c>
      <c r="N267" s="36"/>
      <c r="O267" s="35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7"/>
      <c r="V267" s="37"/>
      <c r="W267" s="38" t="s">
        <v>68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41" t="s">
        <v>438</v>
      </c>
      <c r="AG267" s="75"/>
      <c r="AJ267" s="79"/>
      <c r="AK267" s="79">
        <v>0</v>
      </c>
      <c r="BB267" s="342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439</v>
      </c>
      <c r="B268" s="60" t="s">
        <v>440</v>
      </c>
      <c r="C268" s="34">
        <v>4301012098</v>
      </c>
      <c r="D268" s="617">
        <v>4680115885660</v>
      </c>
      <c r="E268" s="618"/>
      <c r="F268" s="59">
        <v>1.35</v>
      </c>
      <c r="G268" s="35">
        <v>8</v>
      </c>
      <c r="H268" s="59">
        <v>10.8</v>
      </c>
      <c r="I268" s="59">
        <v>11.234999999999999</v>
      </c>
      <c r="J268" s="35">
        <v>64</v>
      </c>
      <c r="K268" s="35" t="s">
        <v>98</v>
      </c>
      <c r="L268" s="35"/>
      <c r="M268" s="36" t="s">
        <v>104</v>
      </c>
      <c r="N268" s="36"/>
      <c r="O268" s="35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7"/>
      <c r="V268" s="37"/>
      <c r="W268" s="38" t="s">
        <v>68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43" t="s">
        <v>441</v>
      </c>
      <c r="AG268" s="75"/>
      <c r="AJ268" s="79"/>
      <c r="AK268" s="79">
        <v>0</v>
      </c>
      <c r="BB268" s="344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442</v>
      </c>
      <c r="B269" s="60" t="s">
        <v>443</v>
      </c>
      <c r="C269" s="34">
        <v>4301012176</v>
      </c>
      <c r="D269" s="617">
        <v>4680115886773</v>
      </c>
      <c r="E269" s="618"/>
      <c r="F269" s="59">
        <v>0.9</v>
      </c>
      <c r="G269" s="35">
        <v>10</v>
      </c>
      <c r="H269" s="59">
        <v>9</v>
      </c>
      <c r="I269" s="59">
        <v>9.4350000000000005</v>
      </c>
      <c r="J269" s="35">
        <v>64</v>
      </c>
      <c r="K269" s="35" t="s">
        <v>98</v>
      </c>
      <c r="L269" s="35"/>
      <c r="M269" s="36" t="s">
        <v>99</v>
      </c>
      <c r="N269" s="36"/>
      <c r="O269" s="35">
        <v>31</v>
      </c>
      <c r="P269" s="884" t="s">
        <v>444</v>
      </c>
      <c r="Q269" s="625"/>
      <c r="R269" s="625"/>
      <c r="S269" s="625"/>
      <c r="T269" s="626"/>
      <c r="U269" s="37"/>
      <c r="V269" s="37"/>
      <c r="W269" s="38" t="s">
        <v>68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IFERROR(IF(Y269=0,"",ROUNDUP(Y269/H269,0)*0.01898),"")</f>
        <v/>
      </c>
      <c r="AA269" s="65"/>
      <c r="AB269" s="66"/>
      <c r="AC269" s="345" t="s">
        <v>445</v>
      </c>
      <c r="AG269" s="75"/>
      <c r="AJ269" s="79"/>
      <c r="AK269" s="79">
        <v>0</v>
      </c>
      <c r="BB269" s="346" t="s">
        <v>1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85</v>
      </c>
      <c r="Q270" s="620"/>
      <c r="R270" s="620"/>
      <c r="S270" s="620"/>
      <c r="T270" s="620"/>
      <c r="U270" s="620"/>
      <c r="V270" s="621"/>
      <c r="W270" s="40" t="s">
        <v>86</v>
      </c>
      <c r="X270" s="41">
        <f>IFERROR(X266/H266,"0")+IFERROR(X267/H267,"0")+IFERROR(X268/H268,"0")+IFERROR(X269/H269,"0")</f>
        <v>0</v>
      </c>
      <c r="Y270" s="41">
        <f>IFERROR(Y266/H266,"0")+IFERROR(Y267/H267,"0")+IFERROR(Y268/H268,"0")+IFERROR(Y269/H269,"0")</f>
        <v>0</v>
      </c>
      <c r="Z270" s="41">
        <f>IFERROR(IF(Z266="",0,Z266),"0")+IFERROR(IF(Z267="",0,Z267),"0")+IFERROR(IF(Z268="",0,Z268),"0")+IFERROR(IF(Z269="",0,Z269),"0")</f>
        <v>0</v>
      </c>
      <c r="AA270" s="64"/>
      <c r="AB270" s="64"/>
      <c r="AC270" s="64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85</v>
      </c>
      <c r="Q271" s="620"/>
      <c r="R271" s="620"/>
      <c r="S271" s="620"/>
      <c r="T271" s="620"/>
      <c r="U271" s="620"/>
      <c r="V271" s="621"/>
      <c r="W271" s="40" t="s">
        <v>68</v>
      </c>
      <c r="X271" s="41">
        <f>IFERROR(SUM(X266:X269),"0")</f>
        <v>0</v>
      </c>
      <c r="Y271" s="41">
        <f>IFERROR(SUM(Y266:Y269),"0")</f>
        <v>0</v>
      </c>
      <c r="Z271" s="40"/>
      <c r="AA271" s="64"/>
      <c r="AB271" s="64"/>
      <c r="AC271" s="64"/>
    </row>
    <row r="272" spans="1:68" ht="16.5" customHeight="1" x14ac:dyDescent="0.25">
      <c r="A272" s="673" t="s">
        <v>446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2"/>
      <c r="AB272" s="62"/>
      <c r="AC272" s="62"/>
    </row>
    <row r="273" spans="1:68" ht="14.25" customHeight="1" x14ac:dyDescent="0.25">
      <c r="A273" s="622" t="s">
        <v>63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3"/>
      <c r="AB273" s="63"/>
      <c r="AC273" s="63"/>
    </row>
    <row r="274" spans="1:68" ht="27" customHeight="1" x14ac:dyDescent="0.25">
      <c r="A274" s="60" t="s">
        <v>447</v>
      </c>
      <c r="B274" s="60" t="s">
        <v>448</v>
      </c>
      <c r="C274" s="34">
        <v>4301051893</v>
      </c>
      <c r="D274" s="617">
        <v>4680115886186</v>
      </c>
      <c r="E274" s="618"/>
      <c r="F274" s="59">
        <v>0.3</v>
      </c>
      <c r="G274" s="35">
        <v>6</v>
      </c>
      <c r="H274" s="59">
        <v>1.8</v>
      </c>
      <c r="I274" s="59">
        <v>1.98</v>
      </c>
      <c r="J274" s="35">
        <v>182</v>
      </c>
      <c r="K274" s="35" t="s">
        <v>66</v>
      </c>
      <c r="L274" s="35"/>
      <c r="M274" s="36" t="s">
        <v>104</v>
      </c>
      <c r="N274" s="36"/>
      <c r="O274" s="35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7"/>
      <c r="V274" s="37"/>
      <c r="W274" s="38" t="s">
        <v>68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7" t="s">
        <v>449</v>
      </c>
      <c r="AG274" s="75"/>
      <c r="AJ274" s="79"/>
      <c r="AK274" s="79">
        <v>0</v>
      </c>
      <c r="BB274" s="348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27" customHeight="1" x14ac:dyDescent="0.25">
      <c r="A275" s="60" t="s">
        <v>450</v>
      </c>
      <c r="B275" s="60" t="s">
        <v>451</v>
      </c>
      <c r="C275" s="34">
        <v>4301051795</v>
      </c>
      <c r="D275" s="617">
        <v>4680115881228</v>
      </c>
      <c r="E275" s="618"/>
      <c r="F275" s="59">
        <v>0.4</v>
      </c>
      <c r="G275" s="35">
        <v>6</v>
      </c>
      <c r="H275" s="59">
        <v>2.4</v>
      </c>
      <c r="I275" s="59">
        <v>2.6520000000000001</v>
      </c>
      <c r="J275" s="35">
        <v>182</v>
      </c>
      <c r="K275" s="35" t="s">
        <v>66</v>
      </c>
      <c r="L275" s="35"/>
      <c r="M275" s="36" t="s">
        <v>127</v>
      </c>
      <c r="N275" s="36"/>
      <c r="O275" s="35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7"/>
      <c r="V275" s="37"/>
      <c r="W275" s="38" t="s">
        <v>68</v>
      </c>
      <c r="X275" s="56">
        <v>44</v>
      </c>
      <c r="Y275" s="53">
        <f>IFERROR(IF(X275="",0,CEILING((X275/$H275),1)*$H275),"")</f>
        <v>45.6</v>
      </c>
      <c r="Z275" s="39">
        <f>IFERROR(IF(Y275=0,"",ROUNDUP(Y275/H275,0)*0.00651),"")</f>
        <v>0.12369000000000001</v>
      </c>
      <c r="AA275" s="65"/>
      <c r="AB275" s="66"/>
      <c r="AC275" s="349" t="s">
        <v>452</v>
      </c>
      <c r="AG275" s="75"/>
      <c r="AJ275" s="79"/>
      <c r="AK275" s="79">
        <v>0</v>
      </c>
      <c r="BB275" s="350" t="s">
        <v>1</v>
      </c>
      <c r="BM275" s="75">
        <f>IFERROR(X275*I275/H275,"0")</f>
        <v>48.620000000000005</v>
      </c>
      <c r="BN275" s="75">
        <f>IFERROR(Y275*I275/H275,"0")</f>
        <v>50.388000000000005</v>
      </c>
      <c r="BO275" s="75">
        <f>IFERROR(1/J275*(X275/H275),"0")</f>
        <v>0.10073260073260075</v>
      </c>
      <c r="BP275" s="75">
        <f>IFERROR(1/J275*(Y275/H275),"0")</f>
        <v>0.1043956043956044</v>
      </c>
    </row>
    <row r="276" spans="1:68" ht="37.5" customHeight="1" x14ac:dyDescent="0.25">
      <c r="A276" s="60" t="s">
        <v>453</v>
      </c>
      <c r="B276" s="60" t="s">
        <v>454</v>
      </c>
      <c r="C276" s="34">
        <v>4301051388</v>
      </c>
      <c r="D276" s="617">
        <v>4680115881211</v>
      </c>
      <c r="E276" s="618"/>
      <c r="F276" s="59">
        <v>0.4</v>
      </c>
      <c r="G276" s="35">
        <v>6</v>
      </c>
      <c r="H276" s="59">
        <v>2.4</v>
      </c>
      <c r="I276" s="59">
        <v>2.58</v>
      </c>
      <c r="J276" s="35">
        <v>182</v>
      </c>
      <c r="K276" s="35" t="s">
        <v>66</v>
      </c>
      <c r="L276" s="35"/>
      <c r="M276" s="36" t="s">
        <v>104</v>
      </c>
      <c r="N276" s="36"/>
      <c r="O276" s="35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7"/>
      <c r="V276" s="37"/>
      <c r="W276" s="38" t="s">
        <v>68</v>
      </c>
      <c r="X276" s="56">
        <v>73</v>
      </c>
      <c r="Y276" s="53">
        <f>IFERROR(IF(X276="",0,CEILING((X276/$H276),1)*$H276),"")</f>
        <v>74.399999999999991</v>
      </c>
      <c r="Z276" s="39">
        <f>IFERROR(IF(Y276=0,"",ROUNDUP(Y276/H276,0)*0.00651),"")</f>
        <v>0.20181000000000002</v>
      </c>
      <c r="AA276" s="65"/>
      <c r="AB276" s="66"/>
      <c r="AC276" s="351" t="s">
        <v>455</v>
      </c>
      <c r="AG276" s="75"/>
      <c r="AJ276" s="79"/>
      <c r="AK276" s="79">
        <v>0</v>
      </c>
      <c r="BB276" s="352" t="s">
        <v>1</v>
      </c>
      <c r="BM276" s="75">
        <f>IFERROR(X276*I276/H276,"0")</f>
        <v>78.475000000000009</v>
      </c>
      <c r="BN276" s="75">
        <f>IFERROR(Y276*I276/H276,"0")</f>
        <v>79.97999999999999</v>
      </c>
      <c r="BO276" s="75">
        <f>IFERROR(1/J276*(X276/H276),"0")</f>
        <v>0.16712454212454214</v>
      </c>
      <c r="BP276" s="75">
        <f>IFERROR(1/J276*(Y276/H276),"0")</f>
        <v>0.17032967032967034</v>
      </c>
    </row>
    <row r="277" spans="1:68" ht="27" customHeight="1" x14ac:dyDescent="0.25">
      <c r="A277" s="60" t="s">
        <v>456</v>
      </c>
      <c r="B277" s="60" t="s">
        <v>457</v>
      </c>
      <c r="C277" s="34">
        <v>4301051386</v>
      </c>
      <c r="D277" s="617">
        <v>4680115881020</v>
      </c>
      <c r="E277" s="618"/>
      <c r="F277" s="59">
        <v>0.84</v>
      </c>
      <c r="G277" s="35">
        <v>4</v>
      </c>
      <c r="H277" s="59">
        <v>3.36</v>
      </c>
      <c r="I277" s="59">
        <v>3.57</v>
      </c>
      <c r="J277" s="35">
        <v>132</v>
      </c>
      <c r="K277" s="35" t="s">
        <v>103</v>
      </c>
      <c r="L277" s="35"/>
      <c r="M277" s="36" t="s">
        <v>104</v>
      </c>
      <c r="N277" s="36"/>
      <c r="O277" s="35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7"/>
      <c r="V277" s="37"/>
      <c r="W277" s="38" t="s">
        <v>68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53" t="s">
        <v>449</v>
      </c>
      <c r="AG277" s="75"/>
      <c r="AJ277" s="79"/>
      <c r="AK277" s="79">
        <v>0</v>
      </c>
      <c r="BB277" s="354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85</v>
      </c>
      <c r="Q278" s="620"/>
      <c r="R278" s="620"/>
      <c r="S278" s="620"/>
      <c r="T278" s="620"/>
      <c r="U278" s="620"/>
      <c r="V278" s="621"/>
      <c r="W278" s="40" t="s">
        <v>86</v>
      </c>
      <c r="X278" s="41">
        <f>IFERROR(X274/H274,"0")+IFERROR(X275/H275,"0")+IFERROR(X276/H276,"0")+IFERROR(X277/H277,"0")</f>
        <v>48.75</v>
      </c>
      <c r="Y278" s="41">
        <f>IFERROR(Y274/H274,"0")+IFERROR(Y275/H275,"0")+IFERROR(Y276/H276,"0")+IFERROR(Y277/H277,"0")</f>
        <v>50</v>
      </c>
      <c r="Z278" s="41">
        <f>IFERROR(IF(Z274="",0,Z274),"0")+IFERROR(IF(Z275="",0,Z275),"0")+IFERROR(IF(Z276="",0,Z276),"0")+IFERROR(IF(Z277="",0,Z277),"0")</f>
        <v>0.32550000000000001</v>
      </c>
      <c r="AA278" s="64"/>
      <c r="AB278" s="64"/>
      <c r="AC278" s="64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85</v>
      </c>
      <c r="Q279" s="620"/>
      <c r="R279" s="620"/>
      <c r="S279" s="620"/>
      <c r="T279" s="620"/>
      <c r="U279" s="620"/>
      <c r="V279" s="621"/>
      <c r="W279" s="40" t="s">
        <v>68</v>
      </c>
      <c r="X279" s="41">
        <f>IFERROR(SUM(X274:X277),"0")</f>
        <v>117</v>
      </c>
      <c r="Y279" s="41">
        <f>IFERROR(SUM(Y274:Y277),"0")</f>
        <v>120</v>
      </c>
      <c r="Z279" s="40"/>
      <c r="AA279" s="64"/>
      <c r="AB279" s="64"/>
      <c r="AC279" s="64"/>
    </row>
    <row r="280" spans="1:68" ht="16.5" customHeight="1" x14ac:dyDescent="0.25">
      <c r="A280" s="673" t="s">
        <v>458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2"/>
      <c r="AB280" s="62"/>
      <c r="AC280" s="62"/>
    </row>
    <row r="281" spans="1:68" ht="14.25" customHeight="1" x14ac:dyDescent="0.25">
      <c r="A281" s="622" t="s">
        <v>143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3"/>
      <c r="AB281" s="63"/>
      <c r="AC281" s="63"/>
    </row>
    <row r="282" spans="1:68" ht="27" customHeight="1" x14ac:dyDescent="0.25">
      <c r="A282" s="60" t="s">
        <v>459</v>
      </c>
      <c r="B282" s="60" t="s">
        <v>460</v>
      </c>
      <c r="C282" s="34">
        <v>4301031307</v>
      </c>
      <c r="D282" s="617">
        <v>4680115880344</v>
      </c>
      <c r="E282" s="618"/>
      <c r="F282" s="59">
        <v>0.28000000000000003</v>
      </c>
      <c r="G282" s="35">
        <v>6</v>
      </c>
      <c r="H282" s="59">
        <v>1.68</v>
      </c>
      <c r="I282" s="59">
        <v>1.78</v>
      </c>
      <c r="J282" s="35">
        <v>234</v>
      </c>
      <c r="K282" s="35" t="s">
        <v>146</v>
      </c>
      <c r="L282" s="35"/>
      <c r="M282" s="36" t="s">
        <v>67</v>
      </c>
      <c r="N282" s="36"/>
      <c r="O282" s="35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7"/>
      <c r="V282" s="37"/>
      <c r="W282" s="38" t="s">
        <v>68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IFERROR(IF(Y282=0,"",ROUNDUP(Y282/H282,0)*0.00502),"")</f>
        <v/>
      </c>
      <c r="AA282" s="65"/>
      <c r="AB282" s="66"/>
      <c r="AC282" s="355" t="s">
        <v>461</v>
      </c>
      <c r="AG282" s="75"/>
      <c r="AJ282" s="79"/>
      <c r="AK282" s="79">
        <v>0</v>
      </c>
      <c r="BB282" s="356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85</v>
      </c>
      <c r="Q283" s="620"/>
      <c r="R283" s="620"/>
      <c r="S283" s="620"/>
      <c r="T283" s="620"/>
      <c r="U283" s="620"/>
      <c r="V283" s="621"/>
      <c r="W283" s="40" t="s">
        <v>86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85</v>
      </c>
      <c r="Q284" s="620"/>
      <c r="R284" s="620"/>
      <c r="S284" s="620"/>
      <c r="T284" s="620"/>
      <c r="U284" s="620"/>
      <c r="V284" s="621"/>
      <c r="W284" s="40" t="s">
        <v>68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4.25" customHeight="1" x14ac:dyDescent="0.25">
      <c r="A285" s="622" t="s">
        <v>63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3"/>
      <c r="AB285" s="63"/>
      <c r="AC285" s="63"/>
    </row>
    <row r="286" spans="1:68" ht="27" customHeight="1" x14ac:dyDescent="0.25">
      <c r="A286" s="60" t="s">
        <v>462</v>
      </c>
      <c r="B286" s="60" t="s">
        <v>463</v>
      </c>
      <c r="C286" s="34">
        <v>4301051782</v>
      </c>
      <c r="D286" s="617">
        <v>4680115884618</v>
      </c>
      <c r="E286" s="618"/>
      <c r="F286" s="59">
        <v>0.6</v>
      </c>
      <c r="G286" s="35">
        <v>6</v>
      </c>
      <c r="H286" s="59">
        <v>3.6</v>
      </c>
      <c r="I286" s="59">
        <v>3.81</v>
      </c>
      <c r="J286" s="35">
        <v>132</v>
      </c>
      <c r="K286" s="35" t="s">
        <v>103</v>
      </c>
      <c r="L286" s="35"/>
      <c r="M286" s="36" t="s">
        <v>104</v>
      </c>
      <c r="N286" s="36"/>
      <c r="O286" s="35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IFERROR(IF(Y286=0,"",ROUNDUP(Y286/H286,0)*0.00902),"")</f>
        <v/>
      </c>
      <c r="AA286" s="65"/>
      <c r="AB286" s="66"/>
      <c r="AC286" s="357" t="s">
        <v>464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85</v>
      </c>
      <c r="Q287" s="620"/>
      <c r="R287" s="620"/>
      <c r="S287" s="620"/>
      <c r="T287" s="620"/>
      <c r="U287" s="620"/>
      <c r="V287" s="621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85</v>
      </c>
      <c r="Q288" s="620"/>
      <c r="R288" s="620"/>
      <c r="S288" s="620"/>
      <c r="T288" s="620"/>
      <c r="U288" s="620"/>
      <c r="V288" s="621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6.5" customHeight="1" x14ac:dyDescent="0.25">
      <c r="A289" s="673" t="s">
        <v>465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2"/>
      <c r="AB289" s="62"/>
      <c r="AC289" s="62"/>
    </row>
    <row r="290" spans="1:68" ht="14.25" customHeight="1" x14ac:dyDescent="0.25">
      <c r="A290" s="622" t="s">
        <v>63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3"/>
      <c r="AB290" s="63"/>
      <c r="AC290" s="63"/>
    </row>
    <row r="291" spans="1:68" ht="27" customHeight="1" x14ac:dyDescent="0.25">
      <c r="A291" s="60" t="s">
        <v>466</v>
      </c>
      <c r="B291" s="60" t="s">
        <v>467</v>
      </c>
      <c r="C291" s="34">
        <v>4301051277</v>
      </c>
      <c r="D291" s="617">
        <v>4680115880511</v>
      </c>
      <c r="E291" s="618"/>
      <c r="F291" s="59">
        <v>0.33</v>
      </c>
      <c r="G291" s="35">
        <v>6</v>
      </c>
      <c r="H291" s="59">
        <v>1.98</v>
      </c>
      <c r="I291" s="59">
        <v>2.16</v>
      </c>
      <c r="J291" s="35">
        <v>182</v>
      </c>
      <c r="K291" s="35" t="s">
        <v>66</v>
      </c>
      <c r="L291" s="35"/>
      <c r="M291" s="36" t="s">
        <v>104</v>
      </c>
      <c r="N291" s="36"/>
      <c r="O291" s="35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7"/>
      <c r="V291" s="37"/>
      <c r="W291" s="38" t="s">
        <v>68</v>
      </c>
      <c r="X291" s="56">
        <v>0</v>
      </c>
      <c r="Y291" s="53">
        <f>IFERROR(IF(X291="",0,CEILING((X291/$H291),1)*$H291),"")</f>
        <v>0</v>
      </c>
      <c r="Z291" s="39" t="str">
        <f>IFERROR(IF(Y291=0,"",ROUNDUP(Y291/H291,0)*0.00651),"")</f>
        <v/>
      </c>
      <c r="AA291" s="65"/>
      <c r="AB291" s="66"/>
      <c r="AC291" s="359" t="s">
        <v>468</v>
      </c>
      <c r="AG291" s="75"/>
      <c r="AJ291" s="79"/>
      <c r="AK291" s="79">
        <v>0</v>
      </c>
      <c r="BB291" s="360" t="s">
        <v>1</v>
      </c>
      <c r="BM291" s="75">
        <f>IFERROR(X291*I291/H291,"0")</f>
        <v>0</v>
      </c>
      <c r="BN291" s="75">
        <f>IFERROR(Y291*I291/H291,"0")</f>
        <v>0</v>
      </c>
      <c r="BO291" s="75">
        <f>IFERROR(1/J291*(X291/H291),"0")</f>
        <v>0</v>
      </c>
      <c r="BP291" s="75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85</v>
      </c>
      <c r="Q292" s="620"/>
      <c r="R292" s="620"/>
      <c r="S292" s="620"/>
      <c r="T292" s="620"/>
      <c r="U292" s="620"/>
      <c r="V292" s="621"/>
      <c r="W292" s="40" t="s">
        <v>86</v>
      </c>
      <c r="X292" s="41">
        <f>IFERROR(X291/H291,"0")</f>
        <v>0</v>
      </c>
      <c r="Y292" s="41">
        <f>IFERROR(Y291/H291,"0")</f>
        <v>0</v>
      </c>
      <c r="Z292" s="41">
        <f>IFERROR(IF(Z291="",0,Z291),"0")</f>
        <v>0</v>
      </c>
      <c r="AA292" s="64"/>
      <c r="AB292" s="64"/>
      <c r="AC292" s="64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85</v>
      </c>
      <c r="Q293" s="620"/>
      <c r="R293" s="620"/>
      <c r="S293" s="620"/>
      <c r="T293" s="620"/>
      <c r="U293" s="620"/>
      <c r="V293" s="621"/>
      <c r="W293" s="40" t="s">
        <v>68</v>
      </c>
      <c r="X293" s="41">
        <f>IFERROR(SUM(X291:X291),"0")</f>
        <v>0</v>
      </c>
      <c r="Y293" s="41">
        <f>IFERROR(SUM(Y291:Y291),"0")</f>
        <v>0</v>
      </c>
      <c r="Z293" s="40"/>
      <c r="AA293" s="64"/>
      <c r="AB293" s="64"/>
      <c r="AC293" s="64"/>
    </row>
    <row r="294" spans="1:68" ht="16.5" customHeight="1" x14ac:dyDescent="0.25">
      <c r="A294" s="673" t="s">
        <v>469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2"/>
      <c r="AB294" s="62"/>
      <c r="AC294" s="62"/>
    </row>
    <row r="295" spans="1:68" ht="14.25" customHeight="1" x14ac:dyDescent="0.25">
      <c r="A295" s="622" t="s">
        <v>143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3"/>
      <c r="AB295" s="63"/>
      <c r="AC295" s="63"/>
    </row>
    <row r="296" spans="1:68" ht="27" customHeight="1" x14ac:dyDescent="0.25">
      <c r="A296" s="60" t="s">
        <v>470</v>
      </c>
      <c r="B296" s="60" t="s">
        <v>471</v>
      </c>
      <c r="C296" s="34">
        <v>4301031305</v>
      </c>
      <c r="D296" s="617">
        <v>4607091389845</v>
      </c>
      <c r="E296" s="618"/>
      <c r="F296" s="59">
        <v>0.35</v>
      </c>
      <c r="G296" s="35">
        <v>6</v>
      </c>
      <c r="H296" s="59">
        <v>2.1</v>
      </c>
      <c r="I296" s="59">
        <v>2.2000000000000002</v>
      </c>
      <c r="J296" s="35">
        <v>234</v>
      </c>
      <c r="K296" s="35" t="s">
        <v>146</v>
      </c>
      <c r="L296" s="35"/>
      <c r="M296" s="36" t="s">
        <v>67</v>
      </c>
      <c r="N296" s="36"/>
      <c r="O296" s="35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7"/>
      <c r="V296" s="37"/>
      <c r="W296" s="38" t="s">
        <v>68</v>
      </c>
      <c r="X296" s="56">
        <v>0</v>
      </c>
      <c r="Y296" s="53">
        <f>IFERROR(IF(X296="",0,CEILING((X296/$H296),1)*$H296),"")</f>
        <v>0</v>
      </c>
      <c r="Z296" s="39" t="str">
        <f>IFERROR(IF(Y296=0,"",ROUNDUP(Y296/H296,0)*0.00502),"")</f>
        <v/>
      </c>
      <c r="AA296" s="65"/>
      <c r="AB296" s="66"/>
      <c r="AC296" s="361" t="s">
        <v>472</v>
      </c>
      <c r="AG296" s="75"/>
      <c r="AJ296" s="79"/>
      <c r="AK296" s="79">
        <v>0</v>
      </c>
      <c r="BB296" s="362" t="s">
        <v>1</v>
      </c>
      <c r="BM296" s="75">
        <f>IFERROR(X296*I296/H296,"0")</f>
        <v>0</v>
      </c>
      <c r="BN296" s="75">
        <f>IFERROR(Y296*I296/H296,"0")</f>
        <v>0</v>
      </c>
      <c r="BO296" s="75">
        <f>IFERROR(1/J296*(X296/H296),"0")</f>
        <v>0</v>
      </c>
      <c r="BP296" s="75">
        <f>IFERROR(1/J296*(Y296/H296),"0")</f>
        <v>0</v>
      </c>
    </row>
    <row r="297" spans="1:68" ht="37.5" customHeight="1" x14ac:dyDescent="0.25">
      <c r="A297" s="60" t="s">
        <v>473</v>
      </c>
      <c r="B297" s="60" t="s">
        <v>474</v>
      </c>
      <c r="C297" s="34">
        <v>4301031306</v>
      </c>
      <c r="D297" s="617">
        <v>4680115882881</v>
      </c>
      <c r="E297" s="618"/>
      <c r="F297" s="59">
        <v>0.28000000000000003</v>
      </c>
      <c r="G297" s="35">
        <v>6</v>
      </c>
      <c r="H297" s="59">
        <v>1.68</v>
      </c>
      <c r="I297" s="59">
        <v>1.81</v>
      </c>
      <c r="J297" s="35">
        <v>234</v>
      </c>
      <c r="K297" s="35" t="s">
        <v>146</v>
      </c>
      <c r="L297" s="35"/>
      <c r="M297" s="36" t="s">
        <v>67</v>
      </c>
      <c r="N297" s="36"/>
      <c r="O297" s="35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7"/>
      <c r="V297" s="37"/>
      <c r="W297" s="38" t="s">
        <v>68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IFERROR(IF(Y297=0,"",ROUNDUP(Y297/H297,0)*0.00502),"")</f>
        <v/>
      </c>
      <c r="AA297" s="65"/>
      <c r="AB297" s="66"/>
      <c r="AC297" s="363" t="s">
        <v>472</v>
      </c>
      <c r="AG297" s="75"/>
      <c r="AJ297" s="79"/>
      <c r="AK297" s="79">
        <v>0</v>
      </c>
      <c r="BB297" s="364" t="s">
        <v>1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85</v>
      </c>
      <c r="Q298" s="620"/>
      <c r="R298" s="620"/>
      <c r="S298" s="620"/>
      <c r="T298" s="620"/>
      <c r="U298" s="620"/>
      <c r="V298" s="621"/>
      <c r="W298" s="40" t="s">
        <v>86</v>
      </c>
      <c r="X298" s="41">
        <f>IFERROR(X296/H296,"0")+IFERROR(X297/H297,"0")</f>
        <v>0</v>
      </c>
      <c r="Y298" s="41">
        <f>IFERROR(Y296/H296,"0")+IFERROR(Y297/H297,"0")</f>
        <v>0</v>
      </c>
      <c r="Z298" s="41">
        <f>IFERROR(IF(Z296="",0,Z296),"0")+IFERROR(IF(Z297="",0,Z297),"0")</f>
        <v>0</v>
      </c>
      <c r="AA298" s="64"/>
      <c r="AB298" s="64"/>
      <c r="AC298" s="64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85</v>
      </c>
      <c r="Q299" s="620"/>
      <c r="R299" s="620"/>
      <c r="S299" s="620"/>
      <c r="T299" s="620"/>
      <c r="U299" s="620"/>
      <c r="V299" s="621"/>
      <c r="W299" s="40" t="s">
        <v>68</v>
      </c>
      <c r="X299" s="41">
        <f>IFERROR(SUM(X296:X297),"0")</f>
        <v>0</v>
      </c>
      <c r="Y299" s="41">
        <f>IFERROR(SUM(Y296:Y297),"0")</f>
        <v>0</v>
      </c>
      <c r="Z299" s="40"/>
      <c r="AA299" s="64"/>
      <c r="AB299" s="64"/>
      <c r="AC299" s="64"/>
    </row>
    <row r="300" spans="1:68" ht="16.5" customHeight="1" x14ac:dyDescent="0.25">
      <c r="A300" s="673" t="s">
        <v>475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2"/>
      <c r="AB300" s="62"/>
      <c r="AC300" s="62"/>
    </row>
    <row r="301" spans="1:68" ht="14.25" customHeight="1" x14ac:dyDescent="0.25">
      <c r="A301" s="622" t="s">
        <v>95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3"/>
      <c r="AB301" s="63"/>
      <c r="AC301" s="63"/>
    </row>
    <row r="302" spans="1:68" ht="27" customHeight="1" x14ac:dyDescent="0.25">
      <c r="A302" s="60" t="s">
        <v>476</v>
      </c>
      <c r="B302" s="60" t="s">
        <v>477</v>
      </c>
      <c r="C302" s="34">
        <v>4301011662</v>
      </c>
      <c r="D302" s="617">
        <v>4680115883703</v>
      </c>
      <c r="E302" s="618"/>
      <c r="F302" s="59">
        <v>1.35</v>
      </c>
      <c r="G302" s="35">
        <v>8</v>
      </c>
      <c r="H302" s="59">
        <v>10.8</v>
      </c>
      <c r="I302" s="59">
        <v>11.234999999999999</v>
      </c>
      <c r="J302" s="35">
        <v>64</v>
      </c>
      <c r="K302" s="35" t="s">
        <v>98</v>
      </c>
      <c r="L302" s="35"/>
      <c r="M302" s="36" t="s">
        <v>99</v>
      </c>
      <c r="N302" s="36"/>
      <c r="O302" s="35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7"/>
      <c r="V302" s="37"/>
      <c r="W302" s="38" t="s">
        <v>68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IFERROR(IF(Y302=0,"",ROUNDUP(Y302/H302,0)*0.01898),"")</f>
        <v/>
      </c>
      <c r="AA302" s="65" t="s">
        <v>478</v>
      </c>
      <c r="AB302" s="66"/>
      <c r="AC302" s="365" t="s">
        <v>479</v>
      </c>
      <c r="AG302" s="75"/>
      <c r="AJ302" s="79"/>
      <c r="AK302" s="79">
        <v>0</v>
      </c>
      <c r="BB302" s="366" t="s">
        <v>1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85</v>
      </c>
      <c r="Q303" s="620"/>
      <c r="R303" s="620"/>
      <c r="S303" s="620"/>
      <c r="T303" s="620"/>
      <c r="U303" s="620"/>
      <c r="V303" s="621"/>
      <c r="W303" s="40" t="s">
        <v>86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85</v>
      </c>
      <c r="Q304" s="620"/>
      <c r="R304" s="620"/>
      <c r="S304" s="620"/>
      <c r="T304" s="620"/>
      <c r="U304" s="620"/>
      <c r="V304" s="621"/>
      <c r="W304" s="40" t="s">
        <v>68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6.5" customHeight="1" x14ac:dyDescent="0.25">
      <c r="A305" s="673" t="s">
        <v>480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2"/>
      <c r="AB305" s="62"/>
      <c r="AC305" s="62"/>
    </row>
    <row r="306" spans="1:68" ht="14.25" customHeight="1" x14ac:dyDescent="0.25">
      <c r="A306" s="622" t="s">
        <v>95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3"/>
      <c r="AB306" s="63"/>
      <c r="AC306" s="63"/>
    </row>
    <row r="307" spans="1:68" ht="27" customHeight="1" x14ac:dyDescent="0.25">
      <c r="A307" s="60" t="s">
        <v>481</v>
      </c>
      <c r="B307" s="60" t="s">
        <v>482</v>
      </c>
      <c r="C307" s="34">
        <v>4301012024</v>
      </c>
      <c r="D307" s="617">
        <v>4680115885615</v>
      </c>
      <c r="E307" s="618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98</v>
      </c>
      <c r="L307" s="35"/>
      <c r="M307" s="36" t="s">
        <v>104</v>
      </c>
      <c r="N307" s="36"/>
      <c r="O307" s="35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7"/>
      <c r="V307" s="37"/>
      <c r="W307" s="38" t="s">
        <v>68</v>
      </c>
      <c r="X307" s="56">
        <v>0</v>
      </c>
      <c r="Y307" s="53">
        <f t="shared" ref="Y307:Y312" si="52"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67" t="s">
        <v>483</v>
      </c>
      <c r="AG307" s="75"/>
      <c r="AJ307" s="79"/>
      <c r="AK307" s="79">
        <v>0</v>
      </c>
      <c r="BB307" s="368" t="s">
        <v>1</v>
      </c>
      <c r="BM307" s="75">
        <f t="shared" ref="BM307:BM312" si="53">IFERROR(X307*I307/H307,"0")</f>
        <v>0</v>
      </c>
      <c r="BN307" s="75">
        <f t="shared" ref="BN307:BN312" si="54">IFERROR(Y307*I307/H307,"0")</f>
        <v>0</v>
      </c>
      <c r="BO307" s="75">
        <f t="shared" ref="BO307:BO312" si="55">IFERROR(1/J307*(X307/H307),"0")</f>
        <v>0</v>
      </c>
      <c r="BP307" s="75">
        <f t="shared" ref="BP307:BP312" si="56">IFERROR(1/J307*(Y307/H307),"0")</f>
        <v>0</v>
      </c>
    </row>
    <row r="308" spans="1:68" ht="27" customHeight="1" x14ac:dyDescent="0.25">
      <c r="A308" s="60" t="s">
        <v>484</v>
      </c>
      <c r="B308" s="60" t="s">
        <v>485</v>
      </c>
      <c r="C308" s="34">
        <v>4301011911</v>
      </c>
      <c r="D308" s="617">
        <v>4680115885554</v>
      </c>
      <c r="E308" s="618"/>
      <c r="F308" s="59">
        <v>1.35</v>
      </c>
      <c r="G308" s="35">
        <v>8</v>
      </c>
      <c r="H308" s="59">
        <v>10.8</v>
      </c>
      <c r="I308" s="59">
        <v>11.28</v>
      </c>
      <c r="J308" s="35">
        <v>48</v>
      </c>
      <c r="K308" s="35" t="s">
        <v>98</v>
      </c>
      <c r="L308" s="35"/>
      <c r="M308" s="36" t="s">
        <v>376</v>
      </c>
      <c r="N308" s="36"/>
      <c r="O308" s="35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7"/>
      <c r="V308" s="37"/>
      <c r="W308" s="38" t="s">
        <v>68</v>
      </c>
      <c r="X308" s="56">
        <v>0</v>
      </c>
      <c r="Y308" s="53">
        <f t="shared" si="52"/>
        <v>0</v>
      </c>
      <c r="Z308" s="39" t="str">
        <f>IFERROR(IF(Y308=0,"",ROUNDUP(Y308/H308,0)*0.02039),"")</f>
        <v/>
      </c>
      <c r="AA308" s="65"/>
      <c r="AB308" s="66"/>
      <c r="AC308" s="369" t="s">
        <v>486</v>
      </c>
      <c r="AG308" s="75"/>
      <c r="AJ308" s="79"/>
      <c r="AK308" s="79">
        <v>0</v>
      </c>
      <c r="BB308" s="370" t="s">
        <v>1</v>
      </c>
      <c r="BM308" s="75">
        <f t="shared" si="53"/>
        <v>0</v>
      </c>
      <c r="BN308" s="75">
        <f t="shared" si="54"/>
        <v>0</v>
      </c>
      <c r="BO308" s="75">
        <f t="shared" si="55"/>
        <v>0</v>
      </c>
      <c r="BP308" s="75">
        <f t="shared" si="56"/>
        <v>0</v>
      </c>
    </row>
    <row r="309" spans="1:68" ht="27" customHeight="1" x14ac:dyDescent="0.25">
      <c r="A309" s="60" t="s">
        <v>484</v>
      </c>
      <c r="B309" s="60" t="s">
        <v>487</v>
      </c>
      <c r="C309" s="34">
        <v>4301012016</v>
      </c>
      <c r="D309" s="617">
        <v>4680115885554</v>
      </c>
      <c r="E309" s="618"/>
      <c r="F309" s="59">
        <v>1.35</v>
      </c>
      <c r="G309" s="35">
        <v>8</v>
      </c>
      <c r="H309" s="59">
        <v>10.8</v>
      </c>
      <c r="I309" s="59">
        <v>11.234999999999999</v>
      </c>
      <c r="J309" s="35">
        <v>64</v>
      </c>
      <c r="K309" s="35" t="s">
        <v>98</v>
      </c>
      <c r="L309" s="35"/>
      <c r="M309" s="36" t="s">
        <v>104</v>
      </c>
      <c r="N309" s="36"/>
      <c r="O309" s="35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7"/>
      <c r="V309" s="37"/>
      <c r="W309" s="38" t="s">
        <v>68</v>
      </c>
      <c r="X309" s="56">
        <v>0</v>
      </c>
      <c r="Y309" s="53">
        <f t="shared" si="52"/>
        <v>0</v>
      </c>
      <c r="Z309" s="39" t="str">
        <f>IFERROR(IF(Y309=0,"",ROUNDUP(Y309/H309,0)*0.01898),"")</f>
        <v/>
      </c>
      <c r="AA309" s="65"/>
      <c r="AB309" s="66"/>
      <c r="AC309" s="371" t="s">
        <v>488</v>
      </c>
      <c r="AG309" s="75"/>
      <c r="AJ309" s="79"/>
      <c r="AK309" s="79">
        <v>0</v>
      </c>
      <c r="BB309" s="372" t="s">
        <v>1</v>
      </c>
      <c r="BM309" s="75">
        <f t="shared" si="53"/>
        <v>0</v>
      </c>
      <c r="BN309" s="75">
        <f t="shared" si="54"/>
        <v>0</v>
      </c>
      <c r="BO309" s="75">
        <f t="shared" si="55"/>
        <v>0</v>
      </c>
      <c r="BP309" s="75">
        <f t="shared" si="56"/>
        <v>0</v>
      </c>
    </row>
    <row r="310" spans="1:68" ht="37.5" customHeight="1" x14ac:dyDescent="0.25">
      <c r="A310" s="60" t="s">
        <v>489</v>
      </c>
      <c r="B310" s="60" t="s">
        <v>490</v>
      </c>
      <c r="C310" s="34">
        <v>4301011858</v>
      </c>
      <c r="D310" s="617">
        <v>4680115885646</v>
      </c>
      <c r="E310" s="618"/>
      <c r="F310" s="59">
        <v>1.35</v>
      </c>
      <c r="G310" s="35">
        <v>8</v>
      </c>
      <c r="H310" s="59">
        <v>10.8</v>
      </c>
      <c r="I310" s="59">
        <v>11.234999999999999</v>
      </c>
      <c r="J310" s="35">
        <v>64</v>
      </c>
      <c r="K310" s="35" t="s">
        <v>98</v>
      </c>
      <c r="L310" s="35"/>
      <c r="M310" s="36" t="s">
        <v>99</v>
      </c>
      <c r="N310" s="36"/>
      <c r="O310" s="35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7"/>
      <c r="V310" s="37"/>
      <c r="W310" s="38" t="s">
        <v>68</v>
      </c>
      <c r="X310" s="56">
        <v>0</v>
      </c>
      <c r="Y310" s="53">
        <f t="shared" si="52"/>
        <v>0</v>
      </c>
      <c r="Z310" s="39" t="str">
        <f>IFERROR(IF(Y310=0,"",ROUNDUP(Y310/H310,0)*0.01898),"")</f>
        <v/>
      </c>
      <c r="AA310" s="65"/>
      <c r="AB310" s="66"/>
      <c r="AC310" s="373" t="s">
        <v>491</v>
      </c>
      <c r="AG310" s="75"/>
      <c r="AJ310" s="79"/>
      <c r="AK310" s="79">
        <v>0</v>
      </c>
      <c r="BB310" s="374" t="s">
        <v>1</v>
      </c>
      <c r="BM310" s="75">
        <f t="shared" si="53"/>
        <v>0</v>
      </c>
      <c r="BN310" s="75">
        <f t="shared" si="54"/>
        <v>0</v>
      </c>
      <c r="BO310" s="75">
        <f t="shared" si="55"/>
        <v>0</v>
      </c>
      <c r="BP310" s="75">
        <f t="shared" si="56"/>
        <v>0</v>
      </c>
    </row>
    <row r="311" spans="1:68" ht="27" customHeight="1" x14ac:dyDescent="0.25">
      <c r="A311" s="60" t="s">
        <v>492</v>
      </c>
      <c r="B311" s="60" t="s">
        <v>493</v>
      </c>
      <c r="C311" s="34">
        <v>4301011857</v>
      </c>
      <c r="D311" s="617">
        <v>4680115885622</v>
      </c>
      <c r="E311" s="618"/>
      <c r="F311" s="59">
        <v>0.4</v>
      </c>
      <c r="G311" s="35">
        <v>10</v>
      </c>
      <c r="H311" s="59">
        <v>4</v>
      </c>
      <c r="I311" s="59">
        <v>4.21</v>
      </c>
      <c r="J311" s="35">
        <v>132</v>
      </c>
      <c r="K311" s="35" t="s">
        <v>103</v>
      </c>
      <c r="L311" s="35"/>
      <c r="M311" s="36" t="s">
        <v>99</v>
      </c>
      <c r="N311" s="36"/>
      <c r="O311" s="35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7"/>
      <c r="V311" s="37"/>
      <c r="W311" s="38" t="s">
        <v>68</v>
      </c>
      <c r="X311" s="56">
        <v>0</v>
      </c>
      <c r="Y311" s="53">
        <f t="shared" si="52"/>
        <v>0</v>
      </c>
      <c r="Z311" s="39" t="str">
        <f>IFERROR(IF(Y311=0,"",ROUNDUP(Y311/H311,0)*0.00902),"")</f>
        <v/>
      </c>
      <c r="AA311" s="65"/>
      <c r="AB311" s="66"/>
      <c r="AC311" s="375" t="s">
        <v>494</v>
      </c>
      <c r="AG311" s="75"/>
      <c r="AJ311" s="79"/>
      <c r="AK311" s="79">
        <v>0</v>
      </c>
      <c r="BB311" s="376" t="s">
        <v>1</v>
      </c>
      <c r="BM311" s="75">
        <f t="shared" si="53"/>
        <v>0</v>
      </c>
      <c r="BN311" s="75">
        <f t="shared" si="54"/>
        <v>0</v>
      </c>
      <c r="BO311" s="75">
        <f t="shared" si="55"/>
        <v>0</v>
      </c>
      <c r="BP311" s="75">
        <f t="shared" si="56"/>
        <v>0</v>
      </c>
    </row>
    <row r="312" spans="1:68" ht="27" customHeight="1" x14ac:dyDescent="0.25">
      <c r="A312" s="60" t="s">
        <v>495</v>
      </c>
      <c r="B312" s="60" t="s">
        <v>496</v>
      </c>
      <c r="C312" s="34">
        <v>4301011859</v>
      </c>
      <c r="D312" s="617">
        <v>4680115885608</v>
      </c>
      <c r="E312" s="618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103</v>
      </c>
      <c r="L312" s="35"/>
      <c r="M312" s="36" t="s">
        <v>99</v>
      </c>
      <c r="N312" s="36"/>
      <c r="O312" s="35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IFERROR(IF(Y312=0,"",ROUNDUP(Y312/H312,0)*0.00902),"")</f>
        <v/>
      </c>
      <c r="AA312" s="65"/>
      <c r="AB312" s="66"/>
      <c r="AC312" s="377" t="s">
        <v>488</v>
      </c>
      <c r="AG312" s="75"/>
      <c r="AJ312" s="79"/>
      <c r="AK312" s="79">
        <v>0</v>
      </c>
      <c r="BB312" s="378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85</v>
      </c>
      <c r="Q313" s="620"/>
      <c r="R313" s="620"/>
      <c r="S313" s="620"/>
      <c r="T313" s="620"/>
      <c r="U313" s="620"/>
      <c r="V313" s="621"/>
      <c r="W313" s="40" t="s">
        <v>86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85</v>
      </c>
      <c r="Q314" s="620"/>
      <c r="R314" s="620"/>
      <c r="S314" s="620"/>
      <c r="T314" s="620"/>
      <c r="U314" s="620"/>
      <c r="V314" s="621"/>
      <c r="W314" s="40" t="s">
        <v>68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4.25" customHeight="1" x14ac:dyDescent="0.25">
      <c r="A315" s="622" t="s">
        <v>143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3"/>
      <c r="AB315" s="63"/>
      <c r="AC315" s="63"/>
    </row>
    <row r="316" spans="1:68" ht="27" customHeight="1" x14ac:dyDescent="0.25">
      <c r="A316" s="60" t="s">
        <v>497</v>
      </c>
      <c r="B316" s="60" t="s">
        <v>498</v>
      </c>
      <c r="C316" s="34">
        <v>4301030878</v>
      </c>
      <c r="D316" s="617">
        <v>4607091387193</v>
      </c>
      <c r="E316" s="618"/>
      <c r="F316" s="59">
        <v>0.7</v>
      </c>
      <c r="G316" s="35">
        <v>6</v>
      </c>
      <c r="H316" s="59">
        <v>4.2</v>
      </c>
      <c r="I316" s="59">
        <v>4.47</v>
      </c>
      <c r="J316" s="35">
        <v>132</v>
      </c>
      <c r="K316" s="35" t="s">
        <v>103</v>
      </c>
      <c r="L316" s="35"/>
      <c r="M316" s="36" t="s">
        <v>67</v>
      </c>
      <c r="N316" s="36"/>
      <c r="O316" s="35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7"/>
      <c r="V316" s="37"/>
      <c r="W316" s="38" t="s">
        <v>68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/>
      <c r="AB316" s="66"/>
      <c r="AC316" s="379" t="s">
        <v>499</v>
      </c>
      <c r="AG316" s="75"/>
      <c r="AJ316" s="79"/>
      <c r="AK316" s="79">
        <v>0</v>
      </c>
      <c r="BB316" s="380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500</v>
      </c>
      <c r="B317" s="60" t="s">
        <v>501</v>
      </c>
      <c r="C317" s="34">
        <v>4301031153</v>
      </c>
      <c r="D317" s="617">
        <v>4607091387230</v>
      </c>
      <c r="E317" s="618"/>
      <c r="F317" s="59">
        <v>0.7</v>
      </c>
      <c r="G317" s="35">
        <v>6</v>
      </c>
      <c r="H317" s="59">
        <v>4.2</v>
      </c>
      <c r="I317" s="59">
        <v>4.47</v>
      </c>
      <c r="J317" s="35">
        <v>132</v>
      </c>
      <c r="K317" s="35" t="s">
        <v>103</v>
      </c>
      <c r="L317" s="35"/>
      <c r="M317" s="36" t="s">
        <v>67</v>
      </c>
      <c r="N317" s="36"/>
      <c r="O317" s="35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7"/>
      <c r="V317" s="37"/>
      <c r="W317" s="38" t="s">
        <v>68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/>
      <c r="AB317" s="66"/>
      <c r="AC317" s="381" t="s">
        <v>502</v>
      </c>
      <c r="AG317" s="75"/>
      <c r="AJ317" s="79"/>
      <c r="AK317" s="79">
        <v>0</v>
      </c>
      <c r="BB317" s="382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t="27" customHeight="1" x14ac:dyDescent="0.25">
      <c r="A318" s="60" t="s">
        <v>503</v>
      </c>
      <c r="B318" s="60" t="s">
        <v>504</v>
      </c>
      <c r="C318" s="34">
        <v>4301031154</v>
      </c>
      <c r="D318" s="617">
        <v>4607091387292</v>
      </c>
      <c r="E318" s="618"/>
      <c r="F318" s="59">
        <v>0.73</v>
      </c>
      <c r="G318" s="35">
        <v>6</v>
      </c>
      <c r="H318" s="59">
        <v>4.38</v>
      </c>
      <c r="I318" s="59">
        <v>4.6500000000000004</v>
      </c>
      <c r="J318" s="35">
        <v>132</v>
      </c>
      <c r="K318" s="35" t="s">
        <v>103</v>
      </c>
      <c r="L318" s="35"/>
      <c r="M318" s="36" t="s">
        <v>67</v>
      </c>
      <c r="N318" s="36"/>
      <c r="O318" s="35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7"/>
      <c r="V318" s="37"/>
      <c r="W318" s="38" t="s">
        <v>68</v>
      </c>
      <c r="X318" s="56">
        <v>0</v>
      </c>
      <c r="Y318" s="53">
        <f>IFERROR(IF(X318="",0,CEILING((X318/$H318),1)*$H318),"")</f>
        <v>0</v>
      </c>
      <c r="Z318" s="39" t="str">
        <f>IFERROR(IF(Y318=0,"",ROUNDUP(Y318/H318,0)*0.00902),"")</f>
        <v/>
      </c>
      <c r="AA318" s="65"/>
      <c r="AB318" s="66"/>
      <c r="AC318" s="383" t="s">
        <v>505</v>
      </c>
      <c r="AG318" s="75"/>
      <c r="AJ318" s="79"/>
      <c r="AK318" s="79">
        <v>0</v>
      </c>
      <c r="BB318" s="384" t="s">
        <v>1</v>
      </c>
      <c r="BM318" s="75">
        <f>IFERROR(X318*I318/H318,"0")</f>
        <v>0</v>
      </c>
      <c r="BN318" s="75">
        <f>IFERROR(Y318*I318/H318,"0")</f>
        <v>0</v>
      </c>
      <c r="BO318" s="75">
        <f>IFERROR(1/J318*(X318/H318),"0")</f>
        <v>0</v>
      </c>
      <c r="BP318" s="75">
        <f>IFERROR(1/J318*(Y318/H318),"0")</f>
        <v>0</v>
      </c>
    </row>
    <row r="319" spans="1:68" ht="27" customHeight="1" x14ac:dyDescent="0.25">
      <c r="A319" s="60" t="s">
        <v>506</v>
      </c>
      <c r="B319" s="60" t="s">
        <v>507</v>
      </c>
      <c r="C319" s="34">
        <v>4301031152</v>
      </c>
      <c r="D319" s="617">
        <v>4607091387285</v>
      </c>
      <c r="E319" s="618"/>
      <c r="F319" s="59">
        <v>0.35</v>
      </c>
      <c r="G319" s="35">
        <v>6</v>
      </c>
      <c r="H319" s="59">
        <v>2.1</v>
      </c>
      <c r="I319" s="59">
        <v>2.23</v>
      </c>
      <c r="J319" s="35">
        <v>234</v>
      </c>
      <c r="K319" s="35" t="s">
        <v>146</v>
      </c>
      <c r="L319" s="35"/>
      <c r="M319" s="36" t="s">
        <v>67</v>
      </c>
      <c r="N319" s="36"/>
      <c r="O319" s="35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7"/>
      <c r="V319" s="37"/>
      <c r="W319" s="38" t="s">
        <v>68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IFERROR(IF(Y319=0,"",ROUNDUP(Y319/H319,0)*0.00502),"")</f>
        <v/>
      </c>
      <c r="AA319" s="65"/>
      <c r="AB319" s="66"/>
      <c r="AC319" s="385" t="s">
        <v>502</v>
      </c>
      <c r="AG319" s="75"/>
      <c r="AJ319" s="79"/>
      <c r="AK319" s="79">
        <v>0</v>
      </c>
      <c r="BB319" s="386" t="s">
        <v>1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85</v>
      </c>
      <c r="Q320" s="620"/>
      <c r="R320" s="620"/>
      <c r="S320" s="620"/>
      <c r="T320" s="620"/>
      <c r="U320" s="620"/>
      <c r="V320" s="621"/>
      <c r="W320" s="40" t="s">
        <v>86</v>
      </c>
      <c r="X320" s="41">
        <f>IFERROR(X316/H316,"0")+IFERROR(X317/H317,"0")+IFERROR(X318/H318,"0")+IFERROR(X319/H319,"0")</f>
        <v>0</v>
      </c>
      <c r="Y320" s="41">
        <f>IFERROR(Y316/H316,"0")+IFERROR(Y317/H317,"0")+IFERROR(Y318/H318,"0")+IFERROR(Y319/H319,"0")</f>
        <v>0</v>
      </c>
      <c r="Z320" s="41">
        <f>IFERROR(IF(Z316="",0,Z316),"0")+IFERROR(IF(Z317="",0,Z317),"0")+IFERROR(IF(Z318="",0,Z318),"0")+IFERROR(IF(Z319="",0,Z319),"0")</f>
        <v>0</v>
      </c>
      <c r="AA320" s="64"/>
      <c r="AB320" s="64"/>
      <c r="AC320" s="64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85</v>
      </c>
      <c r="Q321" s="620"/>
      <c r="R321" s="620"/>
      <c r="S321" s="620"/>
      <c r="T321" s="620"/>
      <c r="U321" s="620"/>
      <c r="V321" s="621"/>
      <c r="W321" s="40" t="s">
        <v>68</v>
      </c>
      <c r="X321" s="41">
        <f>IFERROR(SUM(X316:X319),"0")</f>
        <v>0</v>
      </c>
      <c r="Y321" s="41">
        <f>IFERROR(SUM(Y316:Y319),"0")</f>
        <v>0</v>
      </c>
      <c r="Z321" s="40"/>
      <c r="AA321" s="64"/>
      <c r="AB321" s="64"/>
      <c r="AC321" s="64"/>
    </row>
    <row r="322" spans="1:68" ht="14.25" customHeight="1" x14ac:dyDescent="0.25">
      <c r="A322" s="622" t="s">
        <v>63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3"/>
      <c r="AB322" s="63"/>
      <c r="AC322" s="63"/>
    </row>
    <row r="323" spans="1:68" ht="27" customHeight="1" x14ac:dyDescent="0.25">
      <c r="A323" s="60" t="s">
        <v>508</v>
      </c>
      <c r="B323" s="60" t="s">
        <v>509</v>
      </c>
      <c r="C323" s="34">
        <v>4301051100</v>
      </c>
      <c r="D323" s="617">
        <v>4607091387766</v>
      </c>
      <c r="E323" s="618"/>
      <c r="F323" s="59">
        <v>1.3</v>
      </c>
      <c r="G323" s="35">
        <v>6</v>
      </c>
      <c r="H323" s="59">
        <v>7.8</v>
      </c>
      <c r="I323" s="59">
        <v>8.3130000000000006</v>
      </c>
      <c r="J323" s="35">
        <v>64</v>
      </c>
      <c r="K323" s="35" t="s">
        <v>98</v>
      </c>
      <c r="L323" s="35"/>
      <c r="M323" s="36" t="s">
        <v>104</v>
      </c>
      <c r="N323" s="36"/>
      <c r="O323" s="35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87" t="s">
        <v>510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511</v>
      </c>
      <c r="B324" s="60" t="s">
        <v>512</v>
      </c>
      <c r="C324" s="34">
        <v>4301051818</v>
      </c>
      <c r="D324" s="617">
        <v>4607091387957</v>
      </c>
      <c r="E324" s="618"/>
      <c r="F324" s="59">
        <v>1.3</v>
      </c>
      <c r="G324" s="35">
        <v>6</v>
      </c>
      <c r="H324" s="59">
        <v>7.8</v>
      </c>
      <c r="I324" s="59">
        <v>8.3190000000000008</v>
      </c>
      <c r="J324" s="35">
        <v>64</v>
      </c>
      <c r="K324" s="35" t="s">
        <v>98</v>
      </c>
      <c r="L324" s="35"/>
      <c r="M324" s="36" t="s">
        <v>104</v>
      </c>
      <c r="N324" s="36"/>
      <c r="O324" s="35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7"/>
      <c r="V324" s="37"/>
      <c r="W324" s="38" t="s">
        <v>68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IFERROR(IF(Y324=0,"",ROUNDUP(Y324/H324,0)*0.01898),"")</f>
        <v/>
      </c>
      <c r="AA324" s="65"/>
      <c r="AB324" s="66"/>
      <c r="AC324" s="389" t="s">
        <v>513</v>
      </c>
      <c r="AG324" s="75"/>
      <c r="AJ324" s="79"/>
      <c r="AK324" s="79">
        <v>0</v>
      </c>
      <c r="BB324" s="390" t="s">
        <v>1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ht="27" customHeight="1" x14ac:dyDescent="0.25">
      <c r="A325" s="60" t="s">
        <v>514</v>
      </c>
      <c r="B325" s="60" t="s">
        <v>515</v>
      </c>
      <c r="C325" s="34">
        <v>4301051819</v>
      </c>
      <c r="D325" s="617">
        <v>4607091387964</v>
      </c>
      <c r="E325" s="618"/>
      <c r="F325" s="59">
        <v>1.35</v>
      </c>
      <c r="G325" s="35">
        <v>6</v>
      </c>
      <c r="H325" s="59">
        <v>8.1</v>
      </c>
      <c r="I325" s="59">
        <v>8.6010000000000009</v>
      </c>
      <c r="J325" s="35">
        <v>64</v>
      </c>
      <c r="K325" s="35" t="s">
        <v>98</v>
      </c>
      <c r="L325" s="35"/>
      <c r="M325" s="36" t="s">
        <v>104</v>
      </c>
      <c r="N325" s="36"/>
      <c r="O325" s="35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7"/>
      <c r="V325" s="37"/>
      <c r="W325" s="38" t="s">
        <v>68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IFERROR(IF(Y325=0,"",ROUNDUP(Y325/H325,0)*0.01898),"")</f>
        <v/>
      </c>
      <c r="AA325" s="65"/>
      <c r="AB325" s="66"/>
      <c r="AC325" s="391" t="s">
        <v>516</v>
      </c>
      <c r="AG325" s="75"/>
      <c r="AJ325" s="79"/>
      <c r="AK325" s="79">
        <v>0</v>
      </c>
      <c r="BB325" s="392" t="s">
        <v>1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ht="27" customHeight="1" x14ac:dyDescent="0.25">
      <c r="A326" s="60" t="s">
        <v>517</v>
      </c>
      <c r="B326" s="60" t="s">
        <v>518</v>
      </c>
      <c r="C326" s="34">
        <v>4301051734</v>
      </c>
      <c r="D326" s="617">
        <v>4680115884588</v>
      </c>
      <c r="E326" s="618"/>
      <c r="F326" s="59">
        <v>0.5</v>
      </c>
      <c r="G326" s="35">
        <v>6</v>
      </c>
      <c r="H326" s="59">
        <v>3</v>
      </c>
      <c r="I326" s="59">
        <v>3.246</v>
      </c>
      <c r="J326" s="35">
        <v>182</v>
      </c>
      <c r="K326" s="35" t="s">
        <v>66</v>
      </c>
      <c r="L326" s="35"/>
      <c r="M326" s="36" t="s">
        <v>104</v>
      </c>
      <c r="N326" s="36"/>
      <c r="O326" s="35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7"/>
      <c r="V326" s="37"/>
      <c r="W326" s="38" t="s">
        <v>68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IFERROR(IF(Y326=0,"",ROUNDUP(Y326/H326,0)*0.00651),"")</f>
        <v/>
      </c>
      <c r="AA326" s="65"/>
      <c r="AB326" s="66"/>
      <c r="AC326" s="393" t="s">
        <v>519</v>
      </c>
      <c r="AG326" s="75"/>
      <c r="AJ326" s="79"/>
      <c r="AK326" s="79">
        <v>0</v>
      </c>
      <c r="BB326" s="394" t="s">
        <v>1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520</v>
      </c>
      <c r="B327" s="60" t="s">
        <v>521</v>
      </c>
      <c r="C327" s="34">
        <v>4301051578</v>
      </c>
      <c r="D327" s="617">
        <v>4607091387513</v>
      </c>
      <c r="E327" s="618"/>
      <c r="F327" s="59">
        <v>0.45</v>
      </c>
      <c r="G327" s="35">
        <v>6</v>
      </c>
      <c r="H327" s="59">
        <v>2.7</v>
      </c>
      <c r="I327" s="59">
        <v>2.9580000000000002</v>
      </c>
      <c r="J327" s="35">
        <v>182</v>
      </c>
      <c r="K327" s="35" t="s">
        <v>66</v>
      </c>
      <c r="L327" s="35"/>
      <c r="M327" s="36" t="s">
        <v>127</v>
      </c>
      <c r="N327" s="36"/>
      <c r="O327" s="35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IFERROR(IF(Y327=0,"",ROUNDUP(Y327/H327,0)*0.00651),"")</f>
        <v/>
      </c>
      <c r="AA327" s="65"/>
      <c r="AB327" s="66"/>
      <c r="AC327" s="395" t="s">
        <v>522</v>
      </c>
      <c r="AG327" s="75"/>
      <c r="AJ327" s="79"/>
      <c r="AK327" s="79">
        <v>0</v>
      </c>
      <c r="BB327" s="396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85</v>
      </c>
      <c r="Q328" s="620"/>
      <c r="R328" s="620"/>
      <c r="S328" s="620"/>
      <c r="T328" s="620"/>
      <c r="U328" s="620"/>
      <c r="V328" s="621"/>
      <c r="W328" s="40" t="s">
        <v>86</v>
      </c>
      <c r="X328" s="41">
        <f>IFERROR(X323/H323,"0")+IFERROR(X324/H324,"0")+IFERROR(X325/H325,"0")+IFERROR(X326/H326,"0")+IFERROR(X327/H327,"0")</f>
        <v>0</v>
      </c>
      <c r="Y328" s="41">
        <f>IFERROR(Y323/H323,"0")+IFERROR(Y324/H324,"0")+IFERROR(Y325/H325,"0")+IFERROR(Y326/H326,"0")+IFERROR(Y327/H327,"0")</f>
        <v>0</v>
      </c>
      <c r="Z328" s="41">
        <f>IFERROR(IF(Z323="",0,Z323),"0")+IFERROR(IF(Z324="",0,Z324),"0")+IFERROR(IF(Z325="",0,Z325),"0")+IFERROR(IF(Z326="",0,Z326),"0")+IFERROR(IF(Z327="",0,Z327),"0")</f>
        <v>0</v>
      </c>
      <c r="AA328" s="64"/>
      <c r="AB328" s="64"/>
      <c r="AC328" s="64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85</v>
      </c>
      <c r="Q329" s="620"/>
      <c r="R329" s="620"/>
      <c r="S329" s="620"/>
      <c r="T329" s="620"/>
      <c r="U329" s="620"/>
      <c r="V329" s="621"/>
      <c r="W329" s="40" t="s">
        <v>68</v>
      </c>
      <c r="X329" s="41">
        <f>IFERROR(SUM(X323:X327),"0")</f>
        <v>0</v>
      </c>
      <c r="Y329" s="41">
        <f>IFERROR(SUM(Y323:Y327),"0")</f>
        <v>0</v>
      </c>
      <c r="Z329" s="40"/>
      <c r="AA329" s="64"/>
      <c r="AB329" s="64"/>
      <c r="AC329" s="64"/>
    </row>
    <row r="330" spans="1:68" ht="14.25" customHeight="1" x14ac:dyDescent="0.25">
      <c r="A330" s="622" t="s">
        <v>169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3"/>
      <c r="AB330" s="63"/>
      <c r="AC330" s="63"/>
    </row>
    <row r="331" spans="1:68" ht="27" customHeight="1" x14ac:dyDescent="0.25">
      <c r="A331" s="60" t="s">
        <v>523</v>
      </c>
      <c r="B331" s="60" t="s">
        <v>524</v>
      </c>
      <c r="C331" s="34">
        <v>4301060387</v>
      </c>
      <c r="D331" s="617">
        <v>4607091380880</v>
      </c>
      <c r="E331" s="618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98</v>
      </c>
      <c r="L331" s="35"/>
      <c r="M331" s="36" t="s">
        <v>104</v>
      </c>
      <c r="N331" s="36"/>
      <c r="O331" s="35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7"/>
      <c r="V331" s="37"/>
      <c r="W331" s="38" t="s">
        <v>68</v>
      </c>
      <c r="X331" s="56">
        <v>75</v>
      </c>
      <c r="Y331" s="53">
        <f>IFERROR(IF(X331="",0,CEILING((X331/$H331),1)*$H331),"")</f>
        <v>75.600000000000009</v>
      </c>
      <c r="Z331" s="39">
        <f>IFERROR(IF(Y331=0,"",ROUNDUP(Y331/H331,0)*0.01898),"")</f>
        <v>0.17082</v>
      </c>
      <c r="AA331" s="65"/>
      <c r="AB331" s="66"/>
      <c r="AC331" s="397" t="s">
        <v>525</v>
      </c>
      <c r="AG331" s="75"/>
      <c r="AJ331" s="79"/>
      <c r="AK331" s="79">
        <v>0</v>
      </c>
      <c r="BB331" s="398" t="s">
        <v>1</v>
      </c>
      <c r="BM331" s="75">
        <f>IFERROR(X331*I331/H331,"0")</f>
        <v>79.633928571428569</v>
      </c>
      <c r="BN331" s="75">
        <f>IFERROR(Y331*I331/H331,"0")</f>
        <v>80.271000000000001</v>
      </c>
      <c r="BO331" s="75">
        <f>IFERROR(1/J331*(X331/H331),"0")</f>
        <v>0.13950892857142858</v>
      </c>
      <c r="BP331" s="75">
        <f>IFERROR(1/J331*(Y331/H331),"0")</f>
        <v>0.140625</v>
      </c>
    </row>
    <row r="332" spans="1:68" ht="27" customHeight="1" x14ac:dyDescent="0.25">
      <c r="A332" s="60" t="s">
        <v>526</v>
      </c>
      <c r="B332" s="60" t="s">
        <v>527</v>
      </c>
      <c r="C332" s="34">
        <v>4301060406</v>
      </c>
      <c r="D332" s="617">
        <v>4607091384482</v>
      </c>
      <c r="E332" s="618"/>
      <c r="F332" s="59">
        <v>1.3</v>
      </c>
      <c r="G332" s="35">
        <v>6</v>
      </c>
      <c r="H332" s="59">
        <v>7.8</v>
      </c>
      <c r="I332" s="59">
        <v>8.3190000000000008</v>
      </c>
      <c r="J332" s="35">
        <v>64</v>
      </c>
      <c r="K332" s="35" t="s">
        <v>98</v>
      </c>
      <c r="L332" s="35"/>
      <c r="M332" s="36" t="s">
        <v>104</v>
      </c>
      <c r="N332" s="36"/>
      <c r="O332" s="35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7"/>
      <c r="V332" s="37"/>
      <c r="W332" s="38" t="s">
        <v>68</v>
      </c>
      <c r="X332" s="56">
        <v>101</v>
      </c>
      <c r="Y332" s="53">
        <f>IFERROR(IF(X332="",0,CEILING((X332/$H332),1)*$H332),"")</f>
        <v>101.39999999999999</v>
      </c>
      <c r="Z332" s="39">
        <f>IFERROR(IF(Y332=0,"",ROUNDUP(Y332/H332,0)*0.01898),"")</f>
        <v>0.24674000000000001</v>
      </c>
      <c r="AA332" s="65"/>
      <c r="AB332" s="66"/>
      <c r="AC332" s="399" t="s">
        <v>528</v>
      </c>
      <c r="AG332" s="75"/>
      <c r="AJ332" s="79"/>
      <c r="AK332" s="79">
        <v>0</v>
      </c>
      <c r="BB332" s="400" t="s">
        <v>1</v>
      </c>
      <c r="BM332" s="75">
        <f>IFERROR(X332*I332/H332,"0")</f>
        <v>107.72038461538463</v>
      </c>
      <c r="BN332" s="75">
        <f>IFERROR(Y332*I332/H332,"0")</f>
        <v>108.14700000000001</v>
      </c>
      <c r="BO332" s="75">
        <f>IFERROR(1/J332*(X332/H332),"0")</f>
        <v>0.20232371794871795</v>
      </c>
      <c r="BP332" s="75">
        <f>IFERROR(1/J332*(Y332/H332),"0")</f>
        <v>0.203125</v>
      </c>
    </row>
    <row r="333" spans="1:68" ht="16.5" customHeight="1" x14ac:dyDescent="0.25">
      <c r="A333" s="60" t="s">
        <v>529</v>
      </c>
      <c r="B333" s="60" t="s">
        <v>530</v>
      </c>
      <c r="C333" s="34">
        <v>4301060484</v>
      </c>
      <c r="D333" s="617">
        <v>4607091380897</v>
      </c>
      <c r="E333" s="618"/>
      <c r="F333" s="59">
        <v>1.4</v>
      </c>
      <c r="G333" s="35">
        <v>6</v>
      </c>
      <c r="H333" s="59">
        <v>8.4</v>
      </c>
      <c r="I333" s="59">
        <v>8.9190000000000005</v>
      </c>
      <c r="J333" s="35">
        <v>64</v>
      </c>
      <c r="K333" s="35" t="s">
        <v>98</v>
      </c>
      <c r="L333" s="35"/>
      <c r="M333" s="36" t="s">
        <v>127</v>
      </c>
      <c r="N333" s="36"/>
      <c r="O333" s="35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7"/>
      <c r="V333" s="37"/>
      <c r="W333" s="38" t="s">
        <v>68</v>
      </c>
      <c r="X333" s="56">
        <v>15</v>
      </c>
      <c r="Y333" s="53">
        <f>IFERROR(IF(X333="",0,CEILING((X333/$H333),1)*$H333),"")</f>
        <v>16.8</v>
      </c>
      <c r="Z333" s="39">
        <f>IFERROR(IF(Y333=0,"",ROUNDUP(Y333/H333,0)*0.01898),"")</f>
        <v>3.7960000000000001E-2</v>
      </c>
      <c r="AA333" s="65"/>
      <c r="AB333" s="66"/>
      <c r="AC333" s="401" t="s">
        <v>531</v>
      </c>
      <c r="AG333" s="75"/>
      <c r="AJ333" s="79"/>
      <c r="AK333" s="79">
        <v>0</v>
      </c>
      <c r="BB333" s="402" t="s">
        <v>1</v>
      </c>
      <c r="BM333" s="75">
        <f>IFERROR(X333*I333/H333,"0")</f>
        <v>15.926785714285714</v>
      </c>
      <c r="BN333" s="75">
        <f>IFERROR(Y333*I333/H333,"0")</f>
        <v>17.838000000000001</v>
      </c>
      <c r="BO333" s="75">
        <f>IFERROR(1/J333*(X333/H333),"0")</f>
        <v>2.7901785714285712E-2</v>
      </c>
      <c r="BP333" s="75">
        <f>IFERROR(1/J333*(Y333/H333),"0")</f>
        <v>3.125E-2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85</v>
      </c>
      <c r="Q334" s="620"/>
      <c r="R334" s="620"/>
      <c r="S334" s="620"/>
      <c r="T334" s="620"/>
      <c r="U334" s="620"/>
      <c r="V334" s="621"/>
      <c r="W334" s="40" t="s">
        <v>86</v>
      </c>
      <c r="X334" s="41">
        <f>IFERROR(X331/H331,"0")+IFERROR(X332/H332,"0")+IFERROR(X333/H333,"0")</f>
        <v>23.663003663003664</v>
      </c>
      <c r="Y334" s="41">
        <f>IFERROR(Y331/H331,"0")+IFERROR(Y332/H332,"0")+IFERROR(Y333/H333,"0")</f>
        <v>24</v>
      </c>
      <c r="Z334" s="41">
        <f>IFERROR(IF(Z331="",0,Z331),"0")+IFERROR(IF(Z332="",0,Z332),"0")+IFERROR(IF(Z333="",0,Z333),"0")</f>
        <v>0.45552000000000004</v>
      </c>
      <c r="AA334" s="64"/>
      <c r="AB334" s="64"/>
      <c r="AC334" s="64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85</v>
      </c>
      <c r="Q335" s="620"/>
      <c r="R335" s="620"/>
      <c r="S335" s="620"/>
      <c r="T335" s="620"/>
      <c r="U335" s="620"/>
      <c r="V335" s="621"/>
      <c r="W335" s="40" t="s">
        <v>68</v>
      </c>
      <c r="X335" s="41">
        <f>IFERROR(SUM(X331:X333),"0")</f>
        <v>191</v>
      </c>
      <c r="Y335" s="41">
        <f>IFERROR(SUM(Y331:Y333),"0")</f>
        <v>193.8</v>
      </c>
      <c r="Z335" s="40"/>
      <c r="AA335" s="64"/>
      <c r="AB335" s="64"/>
      <c r="AC335" s="64"/>
    </row>
    <row r="336" spans="1:68" ht="14.25" customHeight="1" x14ac:dyDescent="0.25">
      <c r="A336" s="622" t="s">
        <v>87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3"/>
      <c r="AB336" s="63"/>
      <c r="AC336" s="63"/>
    </row>
    <row r="337" spans="1:68" ht="27" customHeight="1" x14ac:dyDescent="0.25">
      <c r="A337" s="60" t="s">
        <v>532</v>
      </c>
      <c r="B337" s="60" t="s">
        <v>533</v>
      </c>
      <c r="C337" s="34">
        <v>4301032055</v>
      </c>
      <c r="D337" s="617">
        <v>4680115886476</v>
      </c>
      <c r="E337" s="618"/>
      <c r="F337" s="59">
        <v>0.38</v>
      </c>
      <c r="G337" s="35">
        <v>8</v>
      </c>
      <c r="H337" s="59">
        <v>3.04</v>
      </c>
      <c r="I337" s="59">
        <v>3.32</v>
      </c>
      <c r="J337" s="35">
        <v>156</v>
      </c>
      <c r="K337" s="35" t="s">
        <v>103</v>
      </c>
      <c r="L337" s="35"/>
      <c r="M337" s="36" t="s">
        <v>90</v>
      </c>
      <c r="N337" s="36"/>
      <c r="O337" s="35">
        <v>180</v>
      </c>
      <c r="P337" s="710" t="s">
        <v>534</v>
      </c>
      <c r="Q337" s="625"/>
      <c r="R337" s="625"/>
      <c r="S337" s="625"/>
      <c r="T337" s="626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/>
      <c r="AB337" s="66"/>
      <c r="AC337" s="403" t="s">
        <v>535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536</v>
      </c>
      <c r="B338" s="60" t="s">
        <v>537</v>
      </c>
      <c r="C338" s="34">
        <v>4301030232</v>
      </c>
      <c r="D338" s="617">
        <v>4607091388374</v>
      </c>
      <c r="E338" s="618"/>
      <c r="F338" s="59">
        <v>0.38</v>
      </c>
      <c r="G338" s="35">
        <v>8</v>
      </c>
      <c r="H338" s="59">
        <v>3.04</v>
      </c>
      <c r="I338" s="59">
        <v>3.29</v>
      </c>
      <c r="J338" s="35">
        <v>132</v>
      </c>
      <c r="K338" s="35" t="s">
        <v>103</v>
      </c>
      <c r="L338" s="35"/>
      <c r="M338" s="36" t="s">
        <v>90</v>
      </c>
      <c r="N338" s="36"/>
      <c r="O338" s="35">
        <v>180</v>
      </c>
      <c r="P338" s="971" t="s">
        <v>538</v>
      </c>
      <c r="Q338" s="625"/>
      <c r="R338" s="625"/>
      <c r="S338" s="625"/>
      <c r="T338" s="626"/>
      <c r="U338" s="37"/>
      <c r="V338" s="37"/>
      <c r="W338" s="38" t="s">
        <v>68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IFERROR(IF(Y338=0,"",ROUNDUP(Y338/H338,0)*0.00902),"")</f>
        <v/>
      </c>
      <c r="AA338" s="65"/>
      <c r="AB338" s="66"/>
      <c r="AC338" s="405" t="s">
        <v>539</v>
      </c>
      <c r="AG338" s="75"/>
      <c r="AJ338" s="79"/>
      <c r="AK338" s="79">
        <v>0</v>
      </c>
      <c r="BB338" s="406" t="s">
        <v>1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540</v>
      </c>
      <c r="B339" s="60" t="s">
        <v>541</v>
      </c>
      <c r="C339" s="34">
        <v>4301032015</v>
      </c>
      <c r="D339" s="617">
        <v>4607091383102</v>
      </c>
      <c r="E339" s="618"/>
      <c r="F339" s="59">
        <v>0.17</v>
      </c>
      <c r="G339" s="35">
        <v>15</v>
      </c>
      <c r="H339" s="59">
        <v>2.5499999999999998</v>
      </c>
      <c r="I339" s="59">
        <v>2.9550000000000001</v>
      </c>
      <c r="J339" s="35">
        <v>182</v>
      </c>
      <c r="K339" s="35" t="s">
        <v>66</v>
      </c>
      <c r="L339" s="35"/>
      <c r="M339" s="36" t="s">
        <v>90</v>
      </c>
      <c r="N339" s="36"/>
      <c r="O339" s="35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7"/>
      <c r="V339" s="37"/>
      <c r="W339" s="38" t="s">
        <v>68</v>
      </c>
      <c r="X339" s="56">
        <v>10</v>
      </c>
      <c r="Y339" s="53">
        <f>IFERROR(IF(X339="",0,CEILING((X339/$H339),1)*$H339),"")</f>
        <v>10.199999999999999</v>
      </c>
      <c r="Z339" s="39">
        <f>IFERROR(IF(Y339=0,"",ROUNDUP(Y339/H339,0)*0.00651),"")</f>
        <v>2.6040000000000001E-2</v>
      </c>
      <c r="AA339" s="65"/>
      <c r="AB339" s="66"/>
      <c r="AC339" s="407" t="s">
        <v>542</v>
      </c>
      <c r="AG339" s="75"/>
      <c r="AJ339" s="79"/>
      <c r="AK339" s="79">
        <v>0</v>
      </c>
      <c r="BB339" s="408" t="s">
        <v>1</v>
      </c>
      <c r="BM339" s="75">
        <f>IFERROR(X339*I339/H339,"0")</f>
        <v>11.588235294117649</v>
      </c>
      <c r="BN339" s="75">
        <f>IFERROR(Y339*I339/H339,"0")</f>
        <v>11.82</v>
      </c>
      <c r="BO339" s="75">
        <f>IFERROR(1/J339*(X339/H339),"0")</f>
        <v>2.1547080370609786E-2</v>
      </c>
      <c r="BP339" s="75">
        <f>IFERROR(1/J339*(Y339/H339),"0")</f>
        <v>2.197802197802198E-2</v>
      </c>
    </row>
    <row r="340" spans="1:68" ht="27" customHeight="1" x14ac:dyDescent="0.25">
      <c r="A340" s="60" t="s">
        <v>543</v>
      </c>
      <c r="B340" s="60" t="s">
        <v>544</v>
      </c>
      <c r="C340" s="34">
        <v>4301030233</v>
      </c>
      <c r="D340" s="617">
        <v>4607091388404</v>
      </c>
      <c r="E340" s="618"/>
      <c r="F340" s="59">
        <v>0.17</v>
      </c>
      <c r="G340" s="35">
        <v>15</v>
      </c>
      <c r="H340" s="59">
        <v>2.5499999999999998</v>
      </c>
      <c r="I340" s="59">
        <v>2.88</v>
      </c>
      <c r="J340" s="35">
        <v>182</v>
      </c>
      <c r="K340" s="35" t="s">
        <v>66</v>
      </c>
      <c r="L340" s="35"/>
      <c r="M340" s="36" t="s">
        <v>90</v>
      </c>
      <c r="N340" s="36"/>
      <c r="O340" s="35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7"/>
      <c r="V340" s="37"/>
      <c r="W340" s="38" t="s">
        <v>68</v>
      </c>
      <c r="X340" s="56">
        <v>19</v>
      </c>
      <c r="Y340" s="53">
        <f>IFERROR(IF(X340="",0,CEILING((X340/$H340),1)*$H340),"")</f>
        <v>20.399999999999999</v>
      </c>
      <c r="Z340" s="39">
        <f>IFERROR(IF(Y340=0,"",ROUNDUP(Y340/H340,0)*0.00651),"")</f>
        <v>5.2080000000000001E-2</v>
      </c>
      <c r="AA340" s="65"/>
      <c r="AB340" s="66"/>
      <c r="AC340" s="409" t="s">
        <v>539</v>
      </c>
      <c r="AG340" s="75"/>
      <c r="AJ340" s="79"/>
      <c r="AK340" s="79">
        <v>0</v>
      </c>
      <c r="BB340" s="410" t="s">
        <v>1</v>
      </c>
      <c r="BM340" s="75">
        <f>IFERROR(X340*I340/H340,"0")</f>
        <v>21.458823529411767</v>
      </c>
      <c r="BN340" s="75">
        <f>IFERROR(Y340*I340/H340,"0")</f>
        <v>23.04</v>
      </c>
      <c r="BO340" s="75">
        <f>IFERROR(1/J340*(X340/H340),"0")</f>
        <v>4.0939452704158594E-2</v>
      </c>
      <c r="BP340" s="75">
        <f>IFERROR(1/J340*(Y340/H340),"0")</f>
        <v>4.3956043956043959E-2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85</v>
      </c>
      <c r="Q341" s="620"/>
      <c r="R341" s="620"/>
      <c r="S341" s="620"/>
      <c r="T341" s="620"/>
      <c r="U341" s="620"/>
      <c r="V341" s="621"/>
      <c r="W341" s="40" t="s">
        <v>86</v>
      </c>
      <c r="X341" s="41">
        <f>IFERROR(X337/H337,"0")+IFERROR(X338/H338,"0")+IFERROR(X339/H339,"0")+IFERROR(X340/H340,"0")</f>
        <v>11.372549019607844</v>
      </c>
      <c r="Y341" s="41">
        <f>IFERROR(Y337/H337,"0")+IFERROR(Y338/H338,"0")+IFERROR(Y339/H339,"0")+IFERROR(Y340/H340,"0")</f>
        <v>12</v>
      </c>
      <c r="Z341" s="41">
        <f>IFERROR(IF(Z337="",0,Z337),"0")+IFERROR(IF(Z338="",0,Z338),"0")+IFERROR(IF(Z339="",0,Z339),"0")+IFERROR(IF(Z340="",0,Z340),"0")</f>
        <v>7.8119999999999995E-2</v>
      </c>
      <c r="AA341" s="64"/>
      <c r="AB341" s="64"/>
      <c r="AC341" s="64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85</v>
      </c>
      <c r="Q342" s="620"/>
      <c r="R342" s="620"/>
      <c r="S342" s="620"/>
      <c r="T342" s="620"/>
      <c r="U342" s="620"/>
      <c r="V342" s="621"/>
      <c r="W342" s="40" t="s">
        <v>68</v>
      </c>
      <c r="X342" s="41">
        <f>IFERROR(SUM(X337:X340),"0")</f>
        <v>29</v>
      </c>
      <c r="Y342" s="41">
        <f>IFERROR(SUM(Y337:Y340),"0")</f>
        <v>30.599999999999998</v>
      </c>
      <c r="Z342" s="40"/>
      <c r="AA342" s="64"/>
      <c r="AB342" s="64"/>
      <c r="AC342" s="64"/>
    </row>
    <row r="343" spans="1:68" ht="14.25" customHeight="1" x14ac:dyDescent="0.25">
      <c r="A343" s="622" t="s">
        <v>545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3"/>
      <c r="AB343" s="63"/>
      <c r="AC343" s="63"/>
    </row>
    <row r="344" spans="1:68" ht="16.5" customHeight="1" x14ac:dyDescent="0.25">
      <c r="A344" s="60" t="s">
        <v>546</v>
      </c>
      <c r="B344" s="60" t="s">
        <v>547</v>
      </c>
      <c r="C344" s="34">
        <v>4301180007</v>
      </c>
      <c r="D344" s="617">
        <v>4680115881808</v>
      </c>
      <c r="E344" s="618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66</v>
      </c>
      <c r="L344" s="35"/>
      <c r="M344" s="36" t="s">
        <v>548</v>
      </c>
      <c r="N344" s="36"/>
      <c r="O344" s="35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/>
      <c r="AB344" s="66"/>
      <c r="AC344" s="411" t="s">
        <v>549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t="27" customHeight="1" x14ac:dyDescent="0.25">
      <c r="A345" s="60" t="s">
        <v>550</v>
      </c>
      <c r="B345" s="60" t="s">
        <v>551</v>
      </c>
      <c r="C345" s="34">
        <v>4301180006</v>
      </c>
      <c r="D345" s="617">
        <v>4680115881822</v>
      </c>
      <c r="E345" s="618"/>
      <c r="F345" s="59">
        <v>0.1</v>
      </c>
      <c r="G345" s="35">
        <v>20</v>
      </c>
      <c r="H345" s="59">
        <v>2</v>
      </c>
      <c r="I345" s="59">
        <v>2.2400000000000002</v>
      </c>
      <c r="J345" s="35">
        <v>238</v>
      </c>
      <c r="K345" s="35" t="s">
        <v>66</v>
      </c>
      <c r="L345" s="35"/>
      <c r="M345" s="36" t="s">
        <v>548</v>
      </c>
      <c r="N345" s="36"/>
      <c r="O345" s="35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7"/>
      <c r="V345" s="37"/>
      <c r="W345" s="38" t="s">
        <v>68</v>
      </c>
      <c r="X345" s="56">
        <v>0</v>
      </c>
      <c r="Y345" s="53">
        <f>IFERROR(IF(X345="",0,CEILING((X345/$H345),1)*$H345),"")</f>
        <v>0</v>
      </c>
      <c r="Z345" s="39" t="str">
        <f>IFERROR(IF(Y345=0,"",ROUNDUP(Y345/H345,0)*0.00474),"")</f>
        <v/>
      </c>
      <c r="AA345" s="65"/>
      <c r="AB345" s="66"/>
      <c r="AC345" s="413" t="s">
        <v>549</v>
      </c>
      <c r="AG345" s="75"/>
      <c r="AJ345" s="79"/>
      <c r="AK345" s="79">
        <v>0</v>
      </c>
      <c r="BB345" s="414" t="s">
        <v>1</v>
      </c>
      <c r="BM345" s="75">
        <f>IFERROR(X345*I345/H345,"0")</f>
        <v>0</v>
      </c>
      <c r="BN345" s="75">
        <f>IFERROR(Y345*I345/H345,"0")</f>
        <v>0</v>
      </c>
      <c r="BO345" s="75">
        <f>IFERROR(1/J345*(X345/H345),"0")</f>
        <v>0</v>
      </c>
      <c r="BP345" s="75">
        <f>IFERROR(1/J345*(Y345/H345),"0")</f>
        <v>0</v>
      </c>
    </row>
    <row r="346" spans="1:68" ht="27" customHeight="1" x14ac:dyDescent="0.25">
      <c r="A346" s="60" t="s">
        <v>552</v>
      </c>
      <c r="B346" s="60" t="s">
        <v>553</v>
      </c>
      <c r="C346" s="34">
        <v>4301180001</v>
      </c>
      <c r="D346" s="617">
        <v>4680115880016</v>
      </c>
      <c r="E346" s="618"/>
      <c r="F346" s="59">
        <v>0.1</v>
      </c>
      <c r="G346" s="35">
        <v>20</v>
      </c>
      <c r="H346" s="59">
        <v>2</v>
      </c>
      <c r="I346" s="59">
        <v>2.2400000000000002</v>
      </c>
      <c r="J346" s="35">
        <v>238</v>
      </c>
      <c r="K346" s="35" t="s">
        <v>66</v>
      </c>
      <c r="L346" s="35"/>
      <c r="M346" s="36" t="s">
        <v>548</v>
      </c>
      <c r="N346" s="36"/>
      <c r="O346" s="35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7"/>
      <c r="V346" s="37"/>
      <c r="W346" s="38" t="s">
        <v>68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IFERROR(IF(Y346=0,"",ROUNDUP(Y346/H346,0)*0.00474),"")</f>
        <v/>
      </c>
      <c r="AA346" s="65"/>
      <c r="AB346" s="66"/>
      <c r="AC346" s="415" t="s">
        <v>549</v>
      </c>
      <c r="AG346" s="75"/>
      <c r="AJ346" s="79"/>
      <c r="AK346" s="79">
        <v>0</v>
      </c>
      <c r="BB346" s="416" t="s">
        <v>1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85</v>
      </c>
      <c r="Q347" s="620"/>
      <c r="R347" s="620"/>
      <c r="S347" s="620"/>
      <c r="T347" s="620"/>
      <c r="U347" s="620"/>
      <c r="V347" s="621"/>
      <c r="W347" s="40" t="s">
        <v>86</v>
      </c>
      <c r="X347" s="41">
        <f>IFERROR(X344/H344,"0")+IFERROR(X345/H345,"0")+IFERROR(X346/H346,"0")</f>
        <v>0</v>
      </c>
      <c r="Y347" s="41">
        <f>IFERROR(Y344/H344,"0")+IFERROR(Y345/H345,"0")+IFERROR(Y346/H346,"0")</f>
        <v>0</v>
      </c>
      <c r="Z347" s="41">
        <f>IFERROR(IF(Z344="",0,Z344),"0")+IFERROR(IF(Z345="",0,Z345),"0")+IFERROR(IF(Z346="",0,Z346),"0")</f>
        <v>0</v>
      </c>
      <c r="AA347" s="64"/>
      <c r="AB347" s="64"/>
      <c r="AC347" s="64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85</v>
      </c>
      <c r="Q348" s="620"/>
      <c r="R348" s="620"/>
      <c r="S348" s="620"/>
      <c r="T348" s="620"/>
      <c r="U348" s="620"/>
      <c r="V348" s="621"/>
      <c r="W348" s="40" t="s">
        <v>68</v>
      </c>
      <c r="X348" s="41">
        <f>IFERROR(SUM(X344:X346),"0")</f>
        <v>0</v>
      </c>
      <c r="Y348" s="41">
        <f>IFERROR(SUM(Y344:Y346),"0")</f>
        <v>0</v>
      </c>
      <c r="Z348" s="40"/>
      <c r="AA348" s="64"/>
      <c r="AB348" s="64"/>
      <c r="AC348" s="64"/>
    </row>
    <row r="349" spans="1:68" ht="16.5" customHeight="1" x14ac:dyDescent="0.25">
      <c r="A349" s="673" t="s">
        <v>554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2"/>
      <c r="AB349" s="62"/>
      <c r="AC349" s="62"/>
    </row>
    <row r="350" spans="1:68" ht="14.25" customHeight="1" x14ac:dyDescent="0.25">
      <c r="A350" s="622" t="s">
        <v>143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3"/>
      <c r="AB350" s="63"/>
      <c r="AC350" s="63"/>
    </row>
    <row r="351" spans="1:68" ht="27" customHeight="1" x14ac:dyDescent="0.25">
      <c r="A351" s="60" t="s">
        <v>555</v>
      </c>
      <c r="B351" s="60" t="s">
        <v>556</v>
      </c>
      <c r="C351" s="34">
        <v>4301031066</v>
      </c>
      <c r="D351" s="617">
        <v>4607091383836</v>
      </c>
      <c r="E351" s="618"/>
      <c r="F351" s="59">
        <v>0.3</v>
      </c>
      <c r="G351" s="35">
        <v>6</v>
      </c>
      <c r="H351" s="59">
        <v>1.8</v>
      </c>
      <c r="I351" s="59">
        <v>2.028</v>
      </c>
      <c r="J351" s="35">
        <v>182</v>
      </c>
      <c r="K351" s="35" t="s">
        <v>66</v>
      </c>
      <c r="L351" s="35"/>
      <c r="M351" s="36" t="s">
        <v>67</v>
      </c>
      <c r="N351" s="36"/>
      <c r="O351" s="35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7"/>
      <c r="V351" s="37"/>
      <c r="W351" s="38" t="s">
        <v>68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IFERROR(IF(Y351=0,"",ROUNDUP(Y351/H351,0)*0.00651),"")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85</v>
      </c>
      <c r="Q352" s="620"/>
      <c r="R352" s="620"/>
      <c r="S352" s="620"/>
      <c r="T352" s="620"/>
      <c r="U352" s="620"/>
      <c r="V352" s="621"/>
      <c r="W352" s="40" t="s">
        <v>86</v>
      </c>
      <c r="X352" s="41">
        <f>IFERROR(X351/H351,"0")</f>
        <v>0</v>
      </c>
      <c r="Y352" s="41">
        <f>IFERROR(Y351/H351,"0")</f>
        <v>0</v>
      </c>
      <c r="Z352" s="41">
        <f>IFERROR(IF(Z351="",0,Z351),"0")</f>
        <v>0</v>
      </c>
      <c r="AA352" s="64"/>
      <c r="AB352" s="64"/>
      <c r="AC352" s="64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85</v>
      </c>
      <c r="Q353" s="620"/>
      <c r="R353" s="620"/>
      <c r="S353" s="620"/>
      <c r="T353" s="620"/>
      <c r="U353" s="620"/>
      <c r="V353" s="621"/>
      <c r="W353" s="40" t="s">
        <v>68</v>
      </c>
      <c r="X353" s="41">
        <f>IFERROR(SUM(X351:X351),"0")</f>
        <v>0</v>
      </c>
      <c r="Y353" s="41">
        <f>IFERROR(SUM(Y351:Y351),"0")</f>
        <v>0</v>
      </c>
      <c r="Z353" s="40"/>
      <c r="AA353" s="64"/>
      <c r="AB353" s="64"/>
      <c r="AC353" s="64"/>
    </row>
    <row r="354" spans="1:68" ht="14.25" customHeight="1" x14ac:dyDescent="0.25">
      <c r="A354" s="622" t="s">
        <v>63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3"/>
      <c r="AB354" s="63"/>
      <c r="AC354" s="63"/>
    </row>
    <row r="355" spans="1:68" ht="27" customHeight="1" x14ac:dyDescent="0.25">
      <c r="A355" s="60" t="s">
        <v>558</v>
      </c>
      <c r="B355" s="60" t="s">
        <v>559</v>
      </c>
      <c r="C355" s="34">
        <v>4301051489</v>
      </c>
      <c r="D355" s="617">
        <v>4607091387919</v>
      </c>
      <c r="E355" s="618"/>
      <c r="F355" s="59">
        <v>1.35</v>
      </c>
      <c r="G355" s="35">
        <v>6</v>
      </c>
      <c r="H355" s="59">
        <v>8.1</v>
      </c>
      <c r="I355" s="59">
        <v>8.6189999999999998</v>
      </c>
      <c r="J355" s="35">
        <v>64</v>
      </c>
      <c r="K355" s="35" t="s">
        <v>98</v>
      </c>
      <c r="L355" s="35"/>
      <c r="M355" s="36" t="s">
        <v>127</v>
      </c>
      <c r="N355" s="36"/>
      <c r="O355" s="35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7"/>
      <c r="V355" s="37"/>
      <c r="W355" s="38" t="s">
        <v>68</v>
      </c>
      <c r="X355" s="56">
        <v>43</v>
      </c>
      <c r="Y355" s="53">
        <f>IFERROR(IF(X355="",0,CEILING((X355/$H355),1)*$H355),"")</f>
        <v>48.599999999999994</v>
      </c>
      <c r="Z355" s="39">
        <f>IFERROR(IF(Y355=0,"",ROUNDUP(Y355/H355,0)*0.01898),"")</f>
        <v>0.11388000000000001</v>
      </c>
      <c r="AA355" s="65"/>
      <c r="AB355" s="66"/>
      <c r="AC355" s="419" t="s">
        <v>560</v>
      </c>
      <c r="AG355" s="75"/>
      <c r="AJ355" s="79"/>
      <c r="AK355" s="79">
        <v>0</v>
      </c>
      <c r="BB355" s="420" t="s">
        <v>1</v>
      </c>
      <c r="BM355" s="75">
        <f>IFERROR(X355*I355/H355,"0")</f>
        <v>45.755185185185184</v>
      </c>
      <c r="BN355" s="75">
        <f>IFERROR(Y355*I355/H355,"0")</f>
        <v>51.713999999999992</v>
      </c>
      <c r="BO355" s="75">
        <f>IFERROR(1/J355*(X355/H355),"0")</f>
        <v>8.2947530864197538E-2</v>
      </c>
      <c r="BP355" s="75">
        <f>IFERROR(1/J355*(Y355/H355),"0")</f>
        <v>9.375E-2</v>
      </c>
    </row>
    <row r="356" spans="1:68" ht="27" customHeight="1" x14ac:dyDescent="0.25">
      <c r="A356" s="60" t="s">
        <v>561</v>
      </c>
      <c r="B356" s="60" t="s">
        <v>562</v>
      </c>
      <c r="C356" s="34">
        <v>4301051461</v>
      </c>
      <c r="D356" s="617">
        <v>4680115883604</v>
      </c>
      <c r="E356" s="618"/>
      <c r="F356" s="59">
        <v>0.35</v>
      </c>
      <c r="G356" s="35">
        <v>6</v>
      </c>
      <c r="H356" s="59">
        <v>2.1</v>
      </c>
      <c r="I356" s="59">
        <v>2.3519999999999999</v>
      </c>
      <c r="J356" s="35">
        <v>182</v>
      </c>
      <c r="K356" s="35" t="s">
        <v>66</v>
      </c>
      <c r="L356" s="35"/>
      <c r="M356" s="36" t="s">
        <v>104</v>
      </c>
      <c r="N356" s="36"/>
      <c r="O356" s="35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7"/>
      <c r="V356" s="37"/>
      <c r="W356" s="38" t="s">
        <v>68</v>
      </c>
      <c r="X356" s="56">
        <v>0</v>
      </c>
      <c r="Y356" s="53">
        <f>IFERROR(IF(X356="",0,CEILING((X356/$H356),1)*$H356),"")</f>
        <v>0</v>
      </c>
      <c r="Z356" s="39" t="str">
        <f>IFERROR(IF(Y356=0,"",ROUNDUP(Y356/H356,0)*0.00651),"")</f>
        <v/>
      </c>
      <c r="AA356" s="65"/>
      <c r="AB356" s="66"/>
      <c r="AC356" s="421" t="s">
        <v>563</v>
      </c>
      <c r="AG356" s="75"/>
      <c r="AJ356" s="79"/>
      <c r="AK356" s="79">
        <v>0</v>
      </c>
      <c r="BB356" s="422" t="s">
        <v>1</v>
      </c>
      <c r="BM356" s="75">
        <f>IFERROR(X356*I356/H356,"0")</f>
        <v>0</v>
      </c>
      <c r="BN356" s="75">
        <f>IFERROR(Y356*I356/H356,"0")</f>
        <v>0</v>
      </c>
      <c r="BO356" s="75">
        <f>IFERROR(1/J356*(X356/H356),"0")</f>
        <v>0</v>
      </c>
      <c r="BP356" s="75">
        <f>IFERROR(1/J356*(Y356/H356),"0")</f>
        <v>0</v>
      </c>
    </row>
    <row r="357" spans="1:68" ht="27" customHeight="1" x14ac:dyDescent="0.25">
      <c r="A357" s="60" t="s">
        <v>564</v>
      </c>
      <c r="B357" s="60" t="s">
        <v>565</v>
      </c>
      <c r="C357" s="34">
        <v>4301051864</v>
      </c>
      <c r="D357" s="617">
        <v>4680115883567</v>
      </c>
      <c r="E357" s="618"/>
      <c r="F357" s="59">
        <v>0.35</v>
      </c>
      <c r="G357" s="35">
        <v>6</v>
      </c>
      <c r="H357" s="59">
        <v>2.1</v>
      </c>
      <c r="I357" s="59">
        <v>2.34</v>
      </c>
      <c r="J357" s="35">
        <v>182</v>
      </c>
      <c r="K357" s="35" t="s">
        <v>66</v>
      </c>
      <c r="L357" s="35"/>
      <c r="M357" s="36" t="s">
        <v>127</v>
      </c>
      <c r="N357" s="36"/>
      <c r="O357" s="35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7"/>
      <c r="V357" s="37"/>
      <c r="W357" s="38" t="s">
        <v>68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IFERROR(IF(Y357=0,"",ROUNDUP(Y357/H357,0)*0.00651),"")</f>
        <v/>
      </c>
      <c r="AA357" s="65"/>
      <c r="AB357" s="66"/>
      <c r="AC357" s="423" t="s">
        <v>566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85</v>
      </c>
      <c r="Q358" s="620"/>
      <c r="R358" s="620"/>
      <c r="S358" s="620"/>
      <c r="T358" s="620"/>
      <c r="U358" s="620"/>
      <c r="V358" s="621"/>
      <c r="W358" s="40" t="s">
        <v>86</v>
      </c>
      <c r="X358" s="41">
        <f>IFERROR(X355/H355,"0")+IFERROR(X356/H356,"0")+IFERROR(X357/H357,"0")</f>
        <v>5.3086419753086425</v>
      </c>
      <c r="Y358" s="41">
        <f>IFERROR(Y355/H355,"0")+IFERROR(Y356/H356,"0")+IFERROR(Y357/H357,"0")</f>
        <v>6</v>
      </c>
      <c r="Z358" s="41">
        <f>IFERROR(IF(Z355="",0,Z355),"0")+IFERROR(IF(Z356="",0,Z356),"0")+IFERROR(IF(Z357="",0,Z357),"0")</f>
        <v>0.11388000000000001</v>
      </c>
      <c r="AA358" s="64"/>
      <c r="AB358" s="64"/>
      <c r="AC358" s="64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85</v>
      </c>
      <c r="Q359" s="620"/>
      <c r="R359" s="620"/>
      <c r="S359" s="620"/>
      <c r="T359" s="620"/>
      <c r="U359" s="620"/>
      <c r="V359" s="621"/>
      <c r="W359" s="40" t="s">
        <v>68</v>
      </c>
      <c r="X359" s="41">
        <f>IFERROR(SUM(X355:X357),"0")</f>
        <v>43</v>
      </c>
      <c r="Y359" s="41">
        <f>IFERROR(SUM(Y355:Y357),"0")</f>
        <v>48.599999999999994</v>
      </c>
      <c r="Z359" s="40"/>
      <c r="AA359" s="64"/>
      <c r="AB359" s="64"/>
      <c r="AC359" s="64"/>
    </row>
    <row r="360" spans="1:68" ht="27.75" customHeight="1" x14ac:dyDescent="0.2">
      <c r="A360" s="633" t="s">
        <v>567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52"/>
      <c r="AB360" s="52"/>
      <c r="AC360" s="52"/>
    </row>
    <row r="361" spans="1:68" ht="16.5" customHeight="1" x14ac:dyDescent="0.25">
      <c r="A361" s="673" t="s">
        <v>568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2"/>
      <c r="AB361" s="62"/>
      <c r="AC361" s="62"/>
    </row>
    <row r="362" spans="1:68" ht="14.25" customHeight="1" x14ac:dyDescent="0.25">
      <c r="A362" s="622" t="s">
        <v>95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3"/>
      <c r="AB362" s="63"/>
      <c r="AC362" s="63"/>
    </row>
    <row r="363" spans="1:68" ht="37.5" customHeight="1" x14ac:dyDescent="0.25">
      <c r="A363" s="60" t="s">
        <v>569</v>
      </c>
      <c r="B363" s="60" t="s">
        <v>570</v>
      </c>
      <c r="C363" s="34">
        <v>4301011869</v>
      </c>
      <c r="D363" s="617">
        <v>4680115884847</v>
      </c>
      <c r="E363" s="618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98</v>
      </c>
      <c r="L363" s="35"/>
      <c r="M363" s="36" t="s">
        <v>67</v>
      </c>
      <c r="N363" s="36"/>
      <c r="O363" s="35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7"/>
      <c r="V363" s="37"/>
      <c r="W363" s="38" t="s">
        <v>68</v>
      </c>
      <c r="X363" s="56">
        <v>0</v>
      </c>
      <c r="Y363" s="53">
        <f t="shared" ref="Y363:Y369" si="57">IFERROR(IF(X363="",0,CEILING((X363/$H363),1)*$H363),"")</f>
        <v>0</v>
      </c>
      <c r="Z363" s="39" t="str">
        <f>IFERROR(IF(Y363=0,"",ROUNDUP(Y363/H363,0)*0.02175),"")</f>
        <v/>
      </c>
      <c r="AA363" s="65"/>
      <c r="AB363" s="66"/>
      <c r="AC363" s="425" t="s">
        <v>571</v>
      </c>
      <c r="AG363" s="75"/>
      <c r="AJ363" s="79"/>
      <c r="AK363" s="79">
        <v>0</v>
      </c>
      <c r="BB363" s="426" t="s">
        <v>1</v>
      </c>
      <c r="BM363" s="75">
        <f t="shared" ref="BM363:BM369" si="58">IFERROR(X363*I363/H363,"0")</f>
        <v>0</v>
      </c>
      <c r="BN363" s="75">
        <f t="shared" ref="BN363:BN369" si="59">IFERROR(Y363*I363/H363,"0")</f>
        <v>0</v>
      </c>
      <c r="BO363" s="75">
        <f t="shared" ref="BO363:BO369" si="60">IFERROR(1/J363*(X363/H363),"0")</f>
        <v>0</v>
      </c>
      <c r="BP363" s="75">
        <f t="shared" ref="BP363:BP369" si="61">IFERROR(1/J363*(Y363/H363),"0")</f>
        <v>0</v>
      </c>
    </row>
    <row r="364" spans="1:68" ht="27" customHeight="1" x14ac:dyDescent="0.25">
      <c r="A364" s="60" t="s">
        <v>572</v>
      </c>
      <c r="B364" s="60" t="s">
        <v>573</v>
      </c>
      <c r="C364" s="34">
        <v>4301011870</v>
      </c>
      <c r="D364" s="617">
        <v>4680115884854</v>
      </c>
      <c r="E364" s="618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98</v>
      </c>
      <c r="L364" s="35"/>
      <c r="M364" s="36" t="s">
        <v>67</v>
      </c>
      <c r="N364" s="36"/>
      <c r="O364" s="35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7"/>
      <c r="V364" s="37"/>
      <c r="W364" s="38" t="s">
        <v>68</v>
      </c>
      <c r="X364" s="56">
        <v>0</v>
      </c>
      <c r="Y364" s="53">
        <f t="shared" si="57"/>
        <v>0</v>
      </c>
      <c r="Z364" s="39" t="str">
        <f>IFERROR(IF(Y364=0,"",ROUNDUP(Y364/H364,0)*0.02175),"")</f>
        <v/>
      </c>
      <c r="AA364" s="65"/>
      <c r="AB364" s="66"/>
      <c r="AC364" s="427" t="s">
        <v>574</v>
      </c>
      <c r="AG364" s="75"/>
      <c r="AJ364" s="79"/>
      <c r="AK364" s="79">
        <v>0</v>
      </c>
      <c r="BB364" s="428" t="s">
        <v>1</v>
      </c>
      <c r="BM364" s="75">
        <f t="shared" si="58"/>
        <v>0</v>
      </c>
      <c r="BN364" s="75">
        <f t="shared" si="59"/>
        <v>0</v>
      </c>
      <c r="BO364" s="75">
        <f t="shared" si="60"/>
        <v>0</v>
      </c>
      <c r="BP364" s="75">
        <f t="shared" si="61"/>
        <v>0</v>
      </c>
    </row>
    <row r="365" spans="1:68" ht="37.5" customHeight="1" x14ac:dyDescent="0.25">
      <c r="A365" s="60" t="s">
        <v>575</v>
      </c>
      <c r="B365" s="60" t="s">
        <v>576</v>
      </c>
      <c r="C365" s="34">
        <v>4301011867</v>
      </c>
      <c r="D365" s="617">
        <v>4680115884830</v>
      </c>
      <c r="E365" s="618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98</v>
      </c>
      <c r="L365" s="35"/>
      <c r="M365" s="36" t="s">
        <v>67</v>
      </c>
      <c r="N365" s="36"/>
      <c r="O365" s="35">
        <v>60</v>
      </c>
      <c r="P365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625"/>
      <c r="R365" s="625"/>
      <c r="S365" s="625"/>
      <c r="T365" s="626"/>
      <c r="U365" s="37"/>
      <c r="V365" s="37"/>
      <c r="W365" s="38" t="s">
        <v>68</v>
      </c>
      <c r="X365" s="56">
        <v>0</v>
      </c>
      <c r="Y365" s="53">
        <f t="shared" si="57"/>
        <v>0</v>
      </c>
      <c r="Z365" s="39" t="str">
        <f>IFERROR(IF(Y365=0,"",ROUNDUP(Y365/H365,0)*0.02175),"")</f>
        <v/>
      </c>
      <c r="AA365" s="65"/>
      <c r="AB365" s="66"/>
      <c r="AC365" s="429" t="s">
        <v>577</v>
      </c>
      <c r="AG365" s="75"/>
      <c r="AJ365" s="79"/>
      <c r="AK365" s="79">
        <v>0</v>
      </c>
      <c r="BB365" s="430" t="s">
        <v>1</v>
      </c>
      <c r="BM365" s="75">
        <f t="shared" si="58"/>
        <v>0</v>
      </c>
      <c r="BN365" s="75">
        <f t="shared" si="59"/>
        <v>0</v>
      </c>
      <c r="BO365" s="75">
        <f t="shared" si="60"/>
        <v>0</v>
      </c>
      <c r="BP365" s="75">
        <f t="shared" si="61"/>
        <v>0</v>
      </c>
    </row>
    <row r="366" spans="1:68" ht="27" customHeight="1" x14ac:dyDescent="0.25">
      <c r="A366" s="60" t="s">
        <v>578</v>
      </c>
      <c r="B366" s="60" t="s">
        <v>579</v>
      </c>
      <c r="C366" s="34">
        <v>4301011832</v>
      </c>
      <c r="D366" s="617">
        <v>4607091383997</v>
      </c>
      <c r="E366" s="618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98</v>
      </c>
      <c r="L366" s="35"/>
      <c r="M366" s="36" t="s">
        <v>127</v>
      </c>
      <c r="N366" s="36"/>
      <c r="O366" s="35">
        <v>60</v>
      </c>
      <c r="P366" s="66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6" s="625"/>
      <c r="R366" s="625"/>
      <c r="S366" s="625"/>
      <c r="T366" s="626"/>
      <c r="U366" s="37"/>
      <c r="V366" s="37"/>
      <c r="W366" s="38" t="s">
        <v>68</v>
      </c>
      <c r="X366" s="56">
        <v>195</v>
      </c>
      <c r="Y366" s="53">
        <f t="shared" si="57"/>
        <v>195</v>
      </c>
      <c r="Z366" s="39">
        <f>IFERROR(IF(Y366=0,"",ROUNDUP(Y366/H366,0)*0.02175),"")</f>
        <v>0.28275</v>
      </c>
      <c r="AA366" s="65"/>
      <c r="AB366" s="66"/>
      <c r="AC366" s="431" t="s">
        <v>580</v>
      </c>
      <c r="AG366" s="75"/>
      <c r="AJ366" s="79"/>
      <c r="AK366" s="79">
        <v>0</v>
      </c>
      <c r="BB366" s="432" t="s">
        <v>1</v>
      </c>
      <c r="BM366" s="75">
        <f t="shared" si="58"/>
        <v>201.23999999999998</v>
      </c>
      <c r="BN366" s="75">
        <f t="shared" si="59"/>
        <v>201.23999999999998</v>
      </c>
      <c r="BO366" s="75">
        <f t="shared" si="60"/>
        <v>0.27083333333333331</v>
      </c>
      <c r="BP366" s="75">
        <f t="shared" si="61"/>
        <v>0.27083333333333331</v>
      </c>
    </row>
    <row r="367" spans="1:68" ht="27" customHeight="1" x14ac:dyDescent="0.25">
      <c r="A367" s="60" t="s">
        <v>581</v>
      </c>
      <c r="B367" s="60" t="s">
        <v>582</v>
      </c>
      <c r="C367" s="34">
        <v>4301011433</v>
      </c>
      <c r="D367" s="617">
        <v>4680115882638</v>
      </c>
      <c r="E367" s="618"/>
      <c r="F367" s="59">
        <v>0.4</v>
      </c>
      <c r="G367" s="35">
        <v>10</v>
      </c>
      <c r="H367" s="59">
        <v>4</v>
      </c>
      <c r="I367" s="59">
        <v>4.21</v>
      </c>
      <c r="J367" s="35">
        <v>132</v>
      </c>
      <c r="K367" s="35" t="s">
        <v>103</v>
      </c>
      <c r="L367" s="35"/>
      <c r="M367" s="36" t="s">
        <v>99</v>
      </c>
      <c r="N367" s="36"/>
      <c r="O367" s="35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7"/>
      <c r="V367" s="37"/>
      <c r="W367" s="38" t="s">
        <v>68</v>
      </c>
      <c r="X367" s="56">
        <v>0</v>
      </c>
      <c r="Y367" s="53">
        <f t="shared" si="57"/>
        <v>0</v>
      </c>
      <c r="Z367" s="39" t="str">
        <f>IFERROR(IF(Y367=0,"",ROUNDUP(Y367/H367,0)*0.00902),"")</f>
        <v/>
      </c>
      <c r="AA367" s="65"/>
      <c r="AB367" s="66"/>
      <c r="AC367" s="433" t="s">
        <v>583</v>
      </c>
      <c r="AG367" s="75"/>
      <c r="AJ367" s="79"/>
      <c r="AK367" s="79">
        <v>0</v>
      </c>
      <c r="BB367" s="434" t="s">
        <v>1</v>
      </c>
      <c r="BM367" s="75">
        <f t="shared" si="58"/>
        <v>0</v>
      </c>
      <c r="BN367" s="75">
        <f t="shared" si="59"/>
        <v>0</v>
      </c>
      <c r="BO367" s="75">
        <f t="shared" si="60"/>
        <v>0</v>
      </c>
      <c r="BP367" s="75">
        <f t="shared" si="61"/>
        <v>0</v>
      </c>
    </row>
    <row r="368" spans="1:68" ht="27" customHeight="1" x14ac:dyDescent="0.25">
      <c r="A368" s="60" t="s">
        <v>584</v>
      </c>
      <c r="B368" s="60" t="s">
        <v>585</v>
      </c>
      <c r="C368" s="34">
        <v>4301011952</v>
      </c>
      <c r="D368" s="617">
        <v>4680115884922</v>
      </c>
      <c r="E368" s="618"/>
      <c r="F368" s="59">
        <v>0.5</v>
      </c>
      <c r="G368" s="35">
        <v>10</v>
      </c>
      <c r="H368" s="59">
        <v>5</v>
      </c>
      <c r="I368" s="59">
        <v>5.21</v>
      </c>
      <c r="J368" s="35">
        <v>132</v>
      </c>
      <c r="K368" s="35" t="s">
        <v>103</v>
      </c>
      <c r="L368" s="35"/>
      <c r="M368" s="36" t="s">
        <v>67</v>
      </c>
      <c r="N368" s="36"/>
      <c r="O368" s="35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IFERROR(IF(Y368=0,"",ROUNDUP(Y368/H368,0)*0.00902),"")</f>
        <v/>
      </c>
      <c r="AA368" s="65"/>
      <c r="AB368" s="66"/>
      <c r="AC368" s="435" t="s">
        <v>574</v>
      </c>
      <c r="AG368" s="75"/>
      <c r="AJ368" s="79"/>
      <c r="AK368" s="79">
        <v>0</v>
      </c>
      <c r="BB368" s="436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586</v>
      </c>
      <c r="B369" s="60" t="s">
        <v>587</v>
      </c>
      <c r="C369" s="34">
        <v>4301011868</v>
      </c>
      <c r="D369" s="617">
        <v>4680115884861</v>
      </c>
      <c r="E369" s="618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103</v>
      </c>
      <c r="L369" s="35"/>
      <c r="M369" s="36" t="s">
        <v>67</v>
      </c>
      <c r="N369" s="36"/>
      <c r="O369" s="35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7"/>
      <c r="V369" s="37"/>
      <c r="W369" s="38" t="s">
        <v>68</v>
      </c>
      <c r="X369" s="56">
        <v>0</v>
      </c>
      <c r="Y369" s="53">
        <f t="shared" si="57"/>
        <v>0</v>
      </c>
      <c r="Z369" s="39" t="str">
        <f>IFERROR(IF(Y369=0,"",ROUNDUP(Y369/H369,0)*0.00902),"")</f>
        <v/>
      </c>
      <c r="AA369" s="65"/>
      <c r="AB369" s="66"/>
      <c r="AC369" s="437" t="s">
        <v>577</v>
      </c>
      <c r="AG369" s="75"/>
      <c r="AJ369" s="79"/>
      <c r="AK369" s="79">
        <v>0</v>
      </c>
      <c r="BB369" s="438" t="s">
        <v>1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85</v>
      </c>
      <c r="Q370" s="620"/>
      <c r="R370" s="620"/>
      <c r="S370" s="620"/>
      <c r="T370" s="620"/>
      <c r="U370" s="620"/>
      <c r="V370" s="621"/>
      <c r="W370" s="40" t="s">
        <v>86</v>
      </c>
      <c r="X370" s="41">
        <f>IFERROR(X363/H363,"0")+IFERROR(X364/H364,"0")+IFERROR(X365/H365,"0")+IFERROR(X366/H366,"0")+IFERROR(X367/H367,"0")+IFERROR(X368/H368,"0")+IFERROR(X369/H369,"0")</f>
        <v>13</v>
      </c>
      <c r="Y370" s="41">
        <f>IFERROR(Y363/H363,"0")+IFERROR(Y364/H364,"0")+IFERROR(Y365/H365,"0")+IFERROR(Y366/H366,"0")+IFERROR(Y367/H367,"0")+IFERROR(Y368/H368,"0")+IFERROR(Y369/H369,"0")</f>
        <v>13</v>
      </c>
      <c r="Z370" s="41">
        <f>IFERROR(IF(Z363="",0,Z363),"0")+IFERROR(IF(Z364="",0,Z364),"0")+IFERROR(IF(Z365="",0,Z365),"0")+IFERROR(IF(Z366="",0,Z366),"0")+IFERROR(IF(Z367="",0,Z367),"0")+IFERROR(IF(Z368="",0,Z368),"0")+IFERROR(IF(Z369="",0,Z369),"0")</f>
        <v>0.28275</v>
      </c>
      <c r="AA370" s="64"/>
      <c r="AB370" s="64"/>
      <c r="AC370" s="64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85</v>
      </c>
      <c r="Q371" s="620"/>
      <c r="R371" s="620"/>
      <c r="S371" s="620"/>
      <c r="T371" s="620"/>
      <c r="U371" s="620"/>
      <c r="V371" s="621"/>
      <c r="W371" s="40" t="s">
        <v>68</v>
      </c>
      <c r="X371" s="41">
        <f>IFERROR(SUM(X363:X369),"0")</f>
        <v>195</v>
      </c>
      <c r="Y371" s="41">
        <f>IFERROR(SUM(Y363:Y369),"0")</f>
        <v>195</v>
      </c>
      <c r="Z371" s="40"/>
      <c r="AA371" s="64"/>
      <c r="AB371" s="64"/>
      <c r="AC371" s="64"/>
    </row>
    <row r="372" spans="1:68" ht="14.25" customHeight="1" x14ac:dyDescent="0.25">
      <c r="A372" s="622" t="s">
        <v>132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3"/>
      <c r="AB372" s="63"/>
      <c r="AC372" s="63"/>
    </row>
    <row r="373" spans="1:68" ht="27" customHeight="1" x14ac:dyDescent="0.25">
      <c r="A373" s="60" t="s">
        <v>588</v>
      </c>
      <c r="B373" s="60" t="s">
        <v>589</v>
      </c>
      <c r="C373" s="34">
        <v>4301020178</v>
      </c>
      <c r="D373" s="617">
        <v>4607091383980</v>
      </c>
      <c r="E373" s="618"/>
      <c r="F373" s="59">
        <v>2.5</v>
      </c>
      <c r="G373" s="35">
        <v>6</v>
      </c>
      <c r="H373" s="59">
        <v>15</v>
      </c>
      <c r="I373" s="59">
        <v>15.48</v>
      </c>
      <c r="J373" s="35">
        <v>48</v>
      </c>
      <c r="K373" s="35" t="s">
        <v>98</v>
      </c>
      <c r="L373" s="35"/>
      <c r="M373" s="36" t="s">
        <v>99</v>
      </c>
      <c r="N373" s="36"/>
      <c r="O373" s="35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7"/>
      <c r="V373" s="37"/>
      <c r="W373" s="38" t="s">
        <v>68</v>
      </c>
      <c r="X373" s="56">
        <v>151</v>
      </c>
      <c r="Y373" s="53">
        <f>IFERROR(IF(X373="",0,CEILING((X373/$H373),1)*$H373),"")</f>
        <v>165</v>
      </c>
      <c r="Z373" s="39">
        <f>IFERROR(IF(Y373=0,"",ROUNDUP(Y373/H373,0)*0.02175),"")</f>
        <v>0.23924999999999999</v>
      </c>
      <c r="AA373" s="65"/>
      <c r="AB373" s="66"/>
      <c r="AC373" s="439" t="s">
        <v>590</v>
      </c>
      <c r="AG373" s="75"/>
      <c r="AJ373" s="79"/>
      <c r="AK373" s="79">
        <v>0</v>
      </c>
      <c r="BB373" s="440" t="s">
        <v>1</v>
      </c>
      <c r="BM373" s="75">
        <f>IFERROR(X373*I373/H373,"0")</f>
        <v>155.83199999999999</v>
      </c>
      <c r="BN373" s="75">
        <f>IFERROR(Y373*I373/H373,"0")</f>
        <v>170.28000000000003</v>
      </c>
      <c r="BO373" s="75">
        <f>IFERROR(1/J373*(X373/H373),"0")</f>
        <v>0.2097222222222222</v>
      </c>
      <c r="BP373" s="75">
        <f>IFERROR(1/J373*(Y373/H373),"0")</f>
        <v>0.22916666666666666</v>
      </c>
    </row>
    <row r="374" spans="1:68" ht="16.5" customHeight="1" x14ac:dyDescent="0.25">
      <c r="A374" s="60" t="s">
        <v>591</v>
      </c>
      <c r="B374" s="60" t="s">
        <v>592</v>
      </c>
      <c r="C374" s="34">
        <v>4301020179</v>
      </c>
      <c r="D374" s="617">
        <v>4607091384178</v>
      </c>
      <c r="E374" s="618"/>
      <c r="F374" s="59">
        <v>0.4</v>
      </c>
      <c r="G374" s="35">
        <v>10</v>
      </c>
      <c r="H374" s="59">
        <v>4</v>
      </c>
      <c r="I374" s="59">
        <v>4.21</v>
      </c>
      <c r="J374" s="35">
        <v>132</v>
      </c>
      <c r="K374" s="35" t="s">
        <v>103</v>
      </c>
      <c r="L374" s="35"/>
      <c r="M374" s="36" t="s">
        <v>99</v>
      </c>
      <c r="N374" s="36"/>
      <c r="O374" s="35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7"/>
      <c r="V374" s="37"/>
      <c r="W374" s="38" t="s">
        <v>68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41" t="s">
        <v>590</v>
      </c>
      <c r="AG374" s="75"/>
      <c r="AJ374" s="79"/>
      <c r="AK374" s="79">
        <v>0</v>
      </c>
      <c r="BB374" s="442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85</v>
      </c>
      <c r="Q375" s="620"/>
      <c r="R375" s="620"/>
      <c r="S375" s="620"/>
      <c r="T375" s="620"/>
      <c r="U375" s="620"/>
      <c r="V375" s="621"/>
      <c r="W375" s="40" t="s">
        <v>86</v>
      </c>
      <c r="X375" s="41">
        <f>IFERROR(X373/H373,"0")+IFERROR(X374/H374,"0")</f>
        <v>10.066666666666666</v>
      </c>
      <c r="Y375" s="41">
        <f>IFERROR(Y373/H373,"0")+IFERROR(Y374/H374,"0")</f>
        <v>11</v>
      </c>
      <c r="Z375" s="41">
        <f>IFERROR(IF(Z373="",0,Z373),"0")+IFERROR(IF(Z374="",0,Z374),"0")</f>
        <v>0.23924999999999999</v>
      </c>
      <c r="AA375" s="64"/>
      <c r="AB375" s="64"/>
      <c r="AC375" s="64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85</v>
      </c>
      <c r="Q376" s="620"/>
      <c r="R376" s="620"/>
      <c r="S376" s="620"/>
      <c r="T376" s="620"/>
      <c r="U376" s="620"/>
      <c r="V376" s="621"/>
      <c r="W376" s="40" t="s">
        <v>68</v>
      </c>
      <c r="X376" s="41">
        <f>IFERROR(SUM(X373:X374),"0")</f>
        <v>151</v>
      </c>
      <c r="Y376" s="41">
        <f>IFERROR(SUM(Y373:Y374),"0")</f>
        <v>165</v>
      </c>
      <c r="Z376" s="40"/>
      <c r="AA376" s="64"/>
      <c r="AB376" s="64"/>
      <c r="AC376" s="64"/>
    </row>
    <row r="377" spans="1:68" ht="14.25" customHeight="1" x14ac:dyDescent="0.25">
      <c r="A377" s="622" t="s">
        <v>63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3"/>
      <c r="AB377" s="63"/>
      <c r="AC377" s="63"/>
    </row>
    <row r="378" spans="1:68" ht="27" customHeight="1" x14ac:dyDescent="0.25">
      <c r="A378" s="60" t="s">
        <v>593</v>
      </c>
      <c r="B378" s="60" t="s">
        <v>594</v>
      </c>
      <c r="C378" s="34">
        <v>4301051903</v>
      </c>
      <c r="D378" s="617">
        <v>4607091383928</v>
      </c>
      <c r="E378" s="618"/>
      <c r="F378" s="59">
        <v>1.5</v>
      </c>
      <c r="G378" s="35">
        <v>6</v>
      </c>
      <c r="H378" s="59">
        <v>9</v>
      </c>
      <c r="I378" s="59">
        <v>9.5250000000000004</v>
      </c>
      <c r="J378" s="35">
        <v>64</v>
      </c>
      <c r="K378" s="35" t="s">
        <v>98</v>
      </c>
      <c r="L378" s="35"/>
      <c r="M378" s="36" t="s">
        <v>104</v>
      </c>
      <c r="N378" s="36"/>
      <c r="O378" s="35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IFERROR(IF(Y378=0,"",ROUNDUP(Y378/H378,0)*0.01898),"")</f>
        <v/>
      </c>
      <c r="AA378" s="65"/>
      <c r="AB378" s="66"/>
      <c r="AC378" s="443" t="s">
        <v>595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t="27" customHeight="1" x14ac:dyDescent="0.25">
      <c r="A379" s="60" t="s">
        <v>596</v>
      </c>
      <c r="B379" s="60" t="s">
        <v>597</v>
      </c>
      <c r="C379" s="34">
        <v>4301051897</v>
      </c>
      <c r="D379" s="617">
        <v>4607091384260</v>
      </c>
      <c r="E379" s="618"/>
      <c r="F379" s="59">
        <v>1.5</v>
      </c>
      <c r="G379" s="35">
        <v>6</v>
      </c>
      <c r="H379" s="59">
        <v>9</v>
      </c>
      <c r="I379" s="59">
        <v>9.5190000000000001</v>
      </c>
      <c r="J379" s="35">
        <v>64</v>
      </c>
      <c r="K379" s="35" t="s">
        <v>98</v>
      </c>
      <c r="L379" s="35"/>
      <c r="M379" s="36" t="s">
        <v>104</v>
      </c>
      <c r="N379" s="36"/>
      <c r="O379" s="35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7"/>
      <c r="V379" s="37"/>
      <c r="W379" s="38" t="s">
        <v>68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IFERROR(IF(Y379=0,"",ROUNDUP(Y379/H379,0)*0.01898),"")</f>
        <v/>
      </c>
      <c r="AA379" s="65"/>
      <c r="AB379" s="66"/>
      <c r="AC379" s="445" t="s">
        <v>598</v>
      </c>
      <c r="AG379" s="75"/>
      <c r="AJ379" s="79"/>
      <c r="AK379" s="79">
        <v>0</v>
      </c>
      <c r="BB379" s="446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85</v>
      </c>
      <c r="Q380" s="620"/>
      <c r="R380" s="620"/>
      <c r="S380" s="620"/>
      <c r="T380" s="620"/>
      <c r="U380" s="620"/>
      <c r="V380" s="621"/>
      <c r="W380" s="40" t="s">
        <v>86</v>
      </c>
      <c r="X380" s="41">
        <f>IFERROR(X378/H378,"0")+IFERROR(X379/H379,"0")</f>
        <v>0</v>
      </c>
      <c r="Y380" s="41">
        <f>IFERROR(Y378/H378,"0")+IFERROR(Y379/H379,"0")</f>
        <v>0</v>
      </c>
      <c r="Z380" s="41">
        <f>IFERROR(IF(Z378="",0,Z378),"0")+IFERROR(IF(Z379="",0,Z379),"0")</f>
        <v>0</v>
      </c>
      <c r="AA380" s="64"/>
      <c r="AB380" s="64"/>
      <c r="AC380" s="64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85</v>
      </c>
      <c r="Q381" s="620"/>
      <c r="R381" s="620"/>
      <c r="S381" s="620"/>
      <c r="T381" s="620"/>
      <c r="U381" s="620"/>
      <c r="V381" s="621"/>
      <c r="W381" s="40" t="s">
        <v>68</v>
      </c>
      <c r="X381" s="41">
        <f>IFERROR(SUM(X378:X379),"0")</f>
        <v>0</v>
      </c>
      <c r="Y381" s="41">
        <f>IFERROR(SUM(Y378:Y379),"0")</f>
        <v>0</v>
      </c>
      <c r="Z381" s="40"/>
      <c r="AA381" s="64"/>
      <c r="AB381" s="64"/>
      <c r="AC381" s="64"/>
    </row>
    <row r="382" spans="1:68" ht="14.25" customHeight="1" x14ac:dyDescent="0.25">
      <c r="A382" s="622" t="s">
        <v>169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3"/>
      <c r="AB382" s="63"/>
      <c r="AC382" s="63"/>
    </row>
    <row r="383" spans="1:68" ht="27" customHeight="1" x14ac:dyDescent="0.25">
      <c r="A383" s="60" t="s">
        <v>599</v>
      </c>
      <c r="B383" s="60" t="s">
        <v>600</v>
      </c>
      <c r="C383" s="34">
        <v>4301060439</v>
      </c>
      <c r="D383" s="617">
        <v>4607091384673</v>
      </c>
      <c r="E383" s="61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601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85</v>
      </c>
      <c r="Q384" s="620"/>
      <c r="R384" s="620"/>
      <c r="S384" s="620"/>
      <c r="T384" s="620"/>
      <c r="U384" s="620"/>
      <c r="V384" s="621"/>
      <c r="W384" s="40" t="s">
        <v>86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85</v>
      </c>
      <c r="Q385" s="620"/>
      <c r="R385" s="620"/>
      <c r="S385" s="620"/>
      <c r="T385" s="620"/>
      <c r="U385" s="620"/>
      <c r="V385" s="621"/>
      <c r="W385" s="40" t="s">
        <v>68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16.5" customHeight="1" x14ac:dyDescent="0.25">
      <c r="A386" s="673" t="s">
        <v>602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2"/>
      <c r="AB386" s="62"/>
      <c r="AC386" s="62"/>
    </row>
    <row r="387" spans="1:68" ht="14.25" customHeight="1" x14ac:dyDescent="0.25">
      <c r="A387" s="622" t="s">
        <v>95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3"/>
      <c r="AB387" s="63"/>
      <c r="AC387" s="63"/>
    </row>
    <row r="388" spans="1:68" ht="37.5" customHeight="1" x14ac:dyDescent="0.25">
      <c r="A388" s="60" t="s">
        <v>603</v>
      </c>
      <c r="B388" s="60" t="s">
        <v>604</v>
      </c>
      <c r="C388" s="34">
        <v>4301011873</v>
      </c>
      <c r="D388" s="617">
        <v>4680115881907</v>
      </c>
      <c r="E388" s="618"/>
      <c r="F388" s="59">
        <v>1.8</v>
      </c>
      <c r="G388" s="35">
        <v>6</v>
      </c>
      <c r="H388" s="59">
        <v>10.8</v>
      </c>
      <c r="I388" s="59">
        <v>11.234999999999999</v>
      </c>
      <c r="J388" s="35">
        <v>64</v>
      </c>
      <c r="K388" s="35" t="s">
        <v>98</v>
      </c>
      <c r="L388" s="35"/>
      <c r="M388" s="36" t="s">
        <v>67</v>
      </c>
      <c r="N388" s="36"/>
      <c r="O388" s="35">
        <v>60</v>
      </c>
      <c r="P388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7"/>
      <c r="V388" s="37"/>
      <c r="W388" s="38" t="s">
        <v>68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IFERROR(IF(Y388=0,"",ROUNDUP(Y388/H388,0)*0.01898),"")</f>
        <v/>
      </c>
      <c r="AA388" s="65"/>
      <c r="AB388" s="66"/>
      <c r="AC388" s="449" t="s">
        <v>605</v>
      </c>
      <c r="AG388" s="75"/>
      <c r="AJ388" s="79"/>
      <c r="AK388" s="79">
        <v>0</v>
      </c>
      <c r="BB388" s="450" t="s">
        <v>1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603</v>
      </c>
      <c r="B389" s="60" t="s">
        <v>606</v>
      </c>
      <c r="C389" s="34">
        <v>4301011483</v>
      </c>
      <c r="D389" s="617">
        <v>4680115881907</v>
      </c>
      <c r="E389" s="618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98</v>
      </c>
      <c r="L389" s="35"/>
      <c r="M389" s="36" t="s">
        <v>67</v>
      </c>
      <c r="N389" s="36"/>
      <c r="O389" s="35">
        <v>60</v>
      </c>
      <c r="P389" s="6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7"/>
      <c r="V389" s="37"/>
      <c r="W389" s="38" t="s">
        <v>68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IFERROR(IF(Y389=0,"",ROUNDUP(Y389/H389,0)*0.01898),"")</f>
        <v/>
      </c>
      <c r="AA389" s="65"/>
      <c r="AB389" s="66"/>
      <c r="AC389" s="451" t="s">
        <v>607</v>
      </c>
      <c r="AG389" s="75"/>
      <c r="AJ389" s="79"/>
      <c r="AK389" s="79">
        <v>0</v>
      </c>
      <c r="BB389" s="452" t="s">
        <v>1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37.5" customHeight="1" x14ac:dyDescent="0.25">
      <c r="A390" s="60" t="s">
        <v>608</v>
      </c>
      <c r="B390" s="60" t="s">
        <v>609</v>
      </c>
      <c r="C390" s="34">
        <v>4301011874</v>
      </c>
      <c r="D390" s="617">
        <v>4680115884892</v>
      </c>
      <c r="E390" s="618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98</v>
      </c>
      <c r="L390" s="35"/>
      <c r="M390" s="36" t="s">
        <v>67</v>
      </c>
      <c r="N390" s="36"/>
      <c r="O390" s="35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7"/>
      <c r="V390" s="37"/>
      <c r="W390" s="38" t="s">
        <v>68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IFERROR(IF(Y390=0,"",ROUNDUP(Y390/H390,0)*0.01898),"")</f>
        <v/>
      </c>
      <c r="AA390" s="65"/>
      <c r="AB390" s="66"/>
      <c r="AC390" s="453" t="s">
        <v>610</v>
      </c>
      <c r="AG390" s="75"/>
      <c r="AJ390" s="79"/>
      <c r="AK390" s="79">
        <v>0</v>
      </c>
      <c r="BB390" s="454" t="s">
        <v>1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37.5" customHeight="1" x14ac:dyDescent="0.25">
      <c r="A391" s="60" t="s">
        <v>611</v>
      </c>
      <c r="B391" s="60" t="s">
        <v>612</v>
      </c>
      <c r="C391" s="34">
        <v>4301011875</v>
      </c>
      <c r="D391" s="617">
        <v>4680115884885</v>
      </c>
      <c r="E391" s="618"/>
      <c r="F391" s="59">
        <v>0.8</v>
      </c>
      <c r="G391" s="35">
        <v>15</v>
      </c>
      <c r="H391" s="59">
        <v>12</v>
      </c>
      <c r="I391" s="59">
        <v>12.435</v>
      </c>
      <c r="J391" s="35">
        <v>64</v>
      </c>
      <c r="K391" s="35" t="s">
        <v>98</v>
      </c>
      <c r="L391" s="35"/>
      <c r="M391" s="36" t="s">
        <v>67</v>
      </c>
      <c r="N391" s="36"/>
      <c r="O391" s="35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7"/>
      <c r="V391" s="37"/>
      <c r="W391" s="38" t="s">
        <v>68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5" t="s">
        <v>610</v>
      </c>
      <c r="AG391" s="75"/>
      <c r="AJ391" s="79"/>
      <c r="AK391" s="79">
        <v>0</v>
      </c>
      <c r="BB391" s="456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t="37.5" customHeight="1" x14ac:dyDescent="0.25">
      <c r="A392" s="60" t="s">
        <v>613</v>
      </c>
      <c r="B392" s="60" t="s">
        <v>614</v>
      </c>
      <c r="C392" s="34">
        <v>4301011871</v>
      </c>
      <c r="D392" s="617">
        <v>4680115884908</v>
      </c>
      <c r="E392" s="618"/>
      <c r="F392" s="59">
        <v>0.4</v>
      </c>
      <c r="G392" s="35">
        <v>10</v>
      </c>
      <c r="H392" s="59">
        <v>4</v>
      </c>
      <c r="I392" s="59">
        <v>4.21</v>
      </c>
      <c r="J392" s="35">
        <v>132</v>
      </c>
      <c r="K392" s="35" t="s">
        <v>103</v>
      </c>
      <c r="L392" s="35"/>
      <c r="M392" s="36" t="s">
        <v>67</v>
      </c>
      <c r="N392" s="36"/>
      <c r="O392" s="35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IFERROR(IF(Y392=0,"",ROUNDUP(Y392/H392,0)*0.00902),"")</f>
        <v/>
      </c>
      <c r="AA392" s="65"/>
      <c r="AB392" s="66"/>
      <c r="AC392" s="457" t="s">
        <v>610</v>
      </c>
      <c r="AG392" s="75"/>
      <c r="AJ392" s="79"/>
      <c r="AK392" s="79">
        <v>0</v>
      </c>
      <c r="BB392" s="458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85</v>
      </c>
      <c r="Q393" s="620"/>
      <c r="R393" s="620"/>
      <c r="S393" s="620"/>
      <c r="T393" s="620"/>
      <c r="U393" s="620"/>
      <c r="V393" s="621"/>
      <c r="W393" s="40" t="s">
        <v>86</v>
      </c>
      <c r="X393" s="41">
        <f>IFERROR(X388/H388,"0")+IFERROR(X389/H389,"0")+IFERROR(X390/H390,"0")+IFERROR(X391/H391,"0")+IFERROR(X392/H392,"0")</f>
        <v>0</v>
      </c>
      <c r="Y393" s="41">
        <f>IFERROR(Y388/H388,"0")+IFERROR(Y389/H389,"0")+IFERROR(Y390/H390,"0")+IFERROR(Y391/H391,"0")+IFERROR(Y392/H392,"0")</f>
        <v>0</v>
      </c>
      <c r="Z393" s="41">
        <f>IFERROR(IF(Z388="",0,Z388),"0")+IFERROR(IF(Z389="",0,Z389),"0")+IFERROR(IF(Z390="",0,Z390),"0")+IFERROR(IF(Z391="",0,Z391),"0")+IFERROR(IF(Z392="",0,Z392),"0")</f>
        <v>0</v>
      </c>
      <c r="AA393" s="64"/>
      <c r="AB393" s="64"/>
      <c r="AC393" s="64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85</v>
      </c>
      <c r="Q394" s="620"/>
      <c r="R394" s="620"/>
      <c r="S394" s="620"/>
      <c r="T394" s="620"/>
      <c r="U394" s="620"/>
      <c r="V394" s="621"/>
      <c r="W394" s="40" t="s">
        <v>68</v>
      </c>
      <c r="X394" s="41">
        <f>IFERROR(SUM(X388:X392),"0")</f>
        <v>0</v>
      </c>
      <c r="Y394" s="41">
        <f>IFERROR(SUM(Y388:Y392),"0")</f>
        <v>0</v>
      </c>
      <c r="Z394" s="40"/>
      <c r="AA394" s="64"/>
      <c r="AB394" s="64"/>
      <c r="AC394" s="64"/>
    </row>
    <row r="395" spans="1:68" ht="14.25" customHeight="1" x14ac:dyDescent="0.25">
      <c r="A395" s="622" t="s">
        <v>143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3"/>
      <c r="AB395" s="63"/>
      <c r="AC395" s="63"/>
    </row>
    <row r="396" spans="1:68" ht="27" customHeight="1" x14ac:dyDescent="0.25">
      <c r="A396" s="60" t="s">
        <v>615</v>
      </c>
      <c r="B396" s="60" t="s">
        <v>616</v>
      </c>
      <c r="C396" s="34">
        <v>4301031303</v>
      </c>
      <c r="D396" s="617">
        <v>4607091384802</v>
      </c>
      <c r="E396" s="618"/>
      <c r="F396" s="59">
        <v>0.73</v>
      </c>
      <c r="G396" s="35">
        <v>6</v>
      </c>
      <c r="H396" s="59">
        <v>4.38</v>
      </c>
      <c r="I396" s="59">
        <v>4.6500000000000004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617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85</v>
      </c>
      <c r="Q397" s="620"/>
      <c r="R397" s="620"/>
      <c r="S397" s="620"/>
      <c r="T397" s="620"/>
      <c r="U397" s="620"/>
      <c r="V397" s="621"/>
      <c r="W397" s="40" t="s">
        <v>86</v>
      </c>
      <c r="X397" s="41">
        <f>IFERROR(X396/H396,"0")</f>
        <v>0</v>
      </c>
      <c r="Y397" s="41">
        <f>IFERROR(Y396/H396,"0")</f>
        <v>0</v>
      </c>
      <c r="Z397" s="41">
        <f>IFERROR(IF(Z396="",0,Z396),"0")</f>
        <v>0</v>
      </c>
      <c r="AA397" s="64"/>
      <c r="AB397" s="64"/>
      <c r="AC397" s="64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85</v>
      </c>
      <c r="Q398" s="620"/>
      <c r="R398" s="620"/>
      <c r="S398" s="620"/>
      <c r="T398" s="620"/>
      <c r="U398" s="620"/>
      <c r="V398" s="621"/>
      <c r="W398" s="40" t="s">
        <v>68</v>
      </c>
      <c r="X398" s="41">
        <f>IFERROR(SUM(X396:X396),"0")</f>
        <v>0</v>
      </c>
      <c r="Y398" s="41">
        <f>IFERROR(SUM(Y396:Y396),"0")</f>
        <v>0</v>
      </c>
      <c r="Z398" s="40"/>
      <c r="AA398" s="64"/>
      <c r="AB398" s="64"/>
      <c r="AC398" s="64"/>
    </row>
    <row r="399" spans="1:68" ht="14.25" customHeight="1" x14ac:dyDescent="0.25">
      <c r="A399" s="622" t="s">
        <v>63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3"/>
      <c r="AB399" s="63"/>
      <c r="AC399" s="63"/>
    </row>
    <row r="400" spans="1:68" ht="27" customHeight="1" x14ac:dyDescent="0.25">
      <c r="A400" s="60" t="s">
        <v>618</v>
      </c>
      <c r="B400" s="60" t="s">
        <v>619</v>
      </c>
      <c r="C400" s="34">
        <v>4301051899</v>
      </c>
      <c r="D400" s="617">
        <v>4607091384246</v>
      </c>
      <c r="E400" s="618"/>
      <c r="F400" s="59">
        <v>1.5</v>
      </c>
      <c r="G400" s="35">
        <v>6</v>
      </c>
      <c r="H400" s="59">
        <v>9</v>
      </c>
      <c r="I400" s="59">
        <v>9.5190000000000001</v>
      </c>
      <c r="J400" s="35">
        <v>64</v>
      </c>
      <c r="K400" s="35" t="s">
        <v>98</v>
      </c>
      <c r="L400" s="35"/>
      <c r="M400" s="36" t="s">
        <v>104</v>
      </c>
      <c r="N400" s="36"/>
      <c r="O400" s="35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7"/>
      <c r="V400" s="37"/>
      <c r="W400" s="38" t="s">
        <v>68</v>
      </c>
      <c r="X400" s="56">
        <v>644</v>
      </c>
      <c r="Y400" s="53">
        <f>IFERROR(IF(X400="",0,CEILING((X400/$H400),1)*$H400),"")</f>
        <v>648</v>
      </c>
      <c r="Z400" s="39">
        <f>IFERROR(IF(Y400=0,"",ROUNDUP(Y400/H400,0)*0.01898),"")</f>
        <v>1.36656</v>
      </c>
      <c r="AA400" s="65"/>
      <c r="AB400" s="66"/>
      <c r="AC400" s="461" t="s">
        <v>620</v>
      </c>
      <c r="AG400" s="75"/>
      <c r="AJ400" s="79"/>
      <c r="AK400" s="79">
        <v>0</v>
      </c>
      <c r="BB400" s="462" t="s">
        <v>1</v>
      </c>
      <c r="BM400" s="75">
        <f>IFERROR(X400*I400/H400,"0")</f>
        <v>681.13733333333334</v>
      </c>
      <c r="BN400" s="75">
        <f>IFERROR(Y400*I400/H400,"0")</f>
        <v>685.36799999999994</v>
      </c>
      <c r="BO400" s="75">
        <f>IFERROR(1/J400*(X400/H400),"0")</f>
        <v>1.1180555555555556</v>
      </c>
      <c r="BP400" s="75">
        <f>IFERROR(1/J400*(Y400/H400),"0")</f>
        <v>1.125</v>
      </c>
    </row>
    <row r="401" spans="1:68" ht="37.5" customHeight="1" x14ac:dyDescent="0.25">
      <c r="A401" s="60" t="s">
        <v>621</v>
      </c>
      <c r="B401" s="60" t="s">
        <v>622</v>
      </c>
      <c r="C401" s="34">
        <v>4301051901</v>
      </c>
      <c r="D401" s="617">
        <v>4680115881976</v>
      </c>
      <c r="E401" s="618"/>
      <c r="F401" s="59">
        <v>1.5</v>
      </c>
      <c r="G401" s="35">
        <v>6</v>
      </c>
      <c r="H401" s="59">
        <v>9</v>
      </c>
      <c r="I401" s="59">
        <v>9.4350000000000005</v>
      </c>
      <c r="J401" s="35">
        <v>64</v>
      </c>
      <c r="K401" s="35" t="s">
        <v>98</v>
      </c>
      <c r="L401" s="35"/>
      <c r="M401" s="36" t="s">
        <v>104</v>
      </c>
      <c r="N401" s="36"/>
      <c r="O401" s="35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7"/>
      <c r="V401" s="37"/>
      <c r="W401" s="38" t="s">
        <v>68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IFERROR(IF(Y401=0,"",ROUNDUP(Y401/H401,0)*0.01898),"")</f>
        <v/>
      </c>
      <c r="AA401" s="65"/>
      <c r="AB401" s="66"/>
      <c r="AC401" s="463" t="s">
        <v>623</v>
      </c>
      <c r="AG401" s="75"/>
      <c r="AJ401" s="79"/>
      <c r="AK401" s="79">
        <v>0</v>
      </c>
      <c r="BB401" s="464" t="s">
        <v>1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624</v>
      </c>
      <c r="B402" s="60" t="s">
        <v>625</v>
      </c>
      <c r="C402" s="34">
        <v>4301051660</v>
      </c>
      <c r="D402" s="617">
        <v>4607091384253</v>
      </c>
      <c r="E402" s="618"/>
      <c r="F402" s="59">
        <v>0.4</v>
      </c>
      <c r="G402" s="35">
        <v>6</v>
      </c>
      <c r="H402" s="59">
        <v>2.4</v>
      </c>
      <c r="I402" s="59">
        <v>2.6640000000000001</v>
      </c>
      <c r="J402" s="35">
        <v>182</v>
      </c>
      <c r="K402" s="35" t="s">
        <v>66</v>
      </c>
      <c r="L402" s="35"/>
      <c r="M402" s="36" t="s">
        <v>104</v>
      </c>
      <c r="N402" s="36"/>
      <c r="O402" s="35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7"/>
      <c r="V402" s="37"/>
      <c r="W402" s="38" t="s">
        <v>68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IFERROR(IF(Y402=0,"",ROUNDUP(Y402/H402,0)*0.00651),"")</f>
        <v/>
      </c>
      <c r="AA402" s="65"/>
      <c r="AB402" s="66"/>
      <c r="AC402" s="465" t="s">
        <v>620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626</v>
      </c>
      <c r="B403" s="60" t="s">
        <v>627</v>
      </c>
      <c r="C403" s="34">
        <v>4301051446</v>
      </c>
      <c r="D403" s="617">
        <v>4680115881969</v>
      </c>
      <c r="E403" s="618"/>
      <c r="F403" s="59">
        <v>0.4</v>
      </c>
      <c r="G403" s="35">
        <v>6</v>
      </c>
      <c r="H403" s="59">
        <v>2.4</v>
      </c>
      <c r="I403" s="59">
        <v>2.58</v>
      </c>
      <c r="J403" s="35">
        <v>182</v>
      </c>
      <c r="K403" s="35" t="s">
        <v>66</v>
      </c>
      <c r="L403" s="35"/>
      <c r="M403" s="36" t="s">
        <v>104</v>
      </c>
      <c r="N403" s="36"/>
      <c r="O403" s="35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7"/>
      <c r="V403" s="37"/>
      <c r="W403" s="38" t="s">
        <v>68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628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85</v>
      </c>
      <c r="Q404" s="620"/>
      <c r="R404" s="620"/>
      <c r="S404" s="620"/>
      <c r="T404" s="620"/>
      <c r="U404" s="620"/>
      <c r="V404" s="621"/>
      <c r="W404" s="40" t="s">
        <v>86</v>
      </c>
      <c r="X404" s="41">
        <f>IFERROR(X400/H400,"0")+IFERROR(X401/H401,"0")+IFERROR(X402/H402,"0")+IFERROR(X403/H403,"0")</f>
        <v>71.555555555555557</v>
      </c>
      <c r="Y404" s="41">
        <f>IFERROR(Y400/H400,"0")+IFERROR(Y401/H401,"0")+IFERROR(Y402/H402,"0")+IFERROR(Y403/H403,"0")</f>
        <v>72</v>
      </c>
      <c r="Z404" s="41">
        <f>IFERROR(IF(Z400="",0,Z400),"0")+IFERROR(IF(Z401="",0,Z401),"0")+IFERROR(IF(Z402="",0,Z402),"0")+IFERROR(IF(Z403="",0,Z403),"0")</f>
        <v>1.36656</v>
      </c>
      <c r="AA404" s="64"/>
      <c r="AB404" s="64"/>
      <c r="AC404" s="64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85</v>
      </c>
      <c r="Q405" s="620"/>
      <c r="R405" s="620"/>
      <c r="S405" s="620"/>
      <c r="T405" s="620"/>
      <c r="U405" s="620"/>
      <c r="V405" s="621"/>
      <c r="W405" s="40" t="s">
        <v>68</v>
      </c>
      <c r="X405" s="41">
        <f>IFERROR(SUM(X400:X403),"0")</f>
        <v>644</v>
      </c>
      <c r="Y405" s="41">
        <f>IFERROR(SUM(Y400:Y403),"0")</f>
        <v>648</v>
      </c>
      <c r="Z405" s="40"/>
      <c r="AA405" s="64"/>
      <c r="AB405" s="64"/>
      <c r="AC405" s="64"/>
    </row>
    <row r="406" spans="1:68" ht="14.25" customHeight="1" x14ac:dyDescent="0.25">
      <c r="A406" s="622" t="s">
        <v>169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3"/>
      <c r="AB406" s="63"/>
      <c r="AC406" s="63"/>
    </row>
    <row r="407" spans="1:68" ht="27" customHeight="1" x14ac:dyDescent="0.25">
      <c r="A407" s="60" t="s">
        <v>629</v>
      </c>
      <c r="B407" s="60" t="s">
        <v>630</v>
      </c>
      <c r="C407" s="34">
        <v>4301060441</v>
      </c>
      <c r="D407" s="617">
        <v>4607091389357</v>
      </c>
      <c r="E407" s="618"/>
      <c r="F407" s="59">
        <v>1.5</v>
      </c>
      <c r="G407" s="35">
        <v>6</v>
      </c>
      <c r="H407" s="59">
        <v>9</v>
      </c>
      <c r="I407" s="59">
        <v>9.4350000000000005</v>
      </c>
      <c r="J407" s="35">
        <v>64</v>
      </c>
      <c r="K407" s="35" t="s">
        <v>98</v>
      </c>
      <c r="L407" s="35"/>
      <c r="M407" s="36" t="s">
        <v>104</v>
      </c>
      <c r="N407" s="36"/>
      <c r="O407" s="35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IFERROR(IF(Y407=0,"",ROUNDUP(Y407/H407,0)*0.01898),"")</f>
        <v/>
      </c>
      <c r="AA407" s="65"/>
      <c r="AB407" s="66"/>
      <c r="AC407" s="469" t="s">
        <v>631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85</v>
      </c>
      <c r="Q408" s="620"/>
      <c r="R408" s="620"/>
      <c r="S408" s="620"/>
      <c r="T408" s="620"/>
      <c r="U408" s="620"/>
      <c r="V408" s="621"/>
      <c r="W408" s="40" t="s">
        <v>86</v>
      </c>
      <c r="X408" s="41">
        <f>IFERROR(X407/H407,"0")</f>
        <v>0</v>
      </c>
      <c r="Y408" s="41">
        <f>IFERROR(Y407/H407,"0")</f>
        <v>0</v>
      </c>
      <c r="Z408" s="41">
        <f>IFERROR(IF(Z407="",0,Z407),"0")</f>
        <v>0</v>
      </c>
      <c r="AA408" s="64"/>
      <c r="AB408" s="64"/>
      <c r="AC408" s="64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85</v>
      </c>
      <c r="Q409" s="620"/>
      <c r="R409" s="620"/>
      <c r="S409" s="620"/>
      <c r="T409" s="620"/>
      <c r="U409" s="620"/>
      <c r="V409" s="621"/>
      <c r="W409" s="40" t="s">
        <v>68</v>
      </c>
      <c r="X409" s="41">
        <f>IFERROR(SUM(X407:X407),"0")</f>
        <v>0</v>
      </c>
      <c r="Y409" s="41">
        <f>IFERROR(SUM(Y407:Y407),"0")</f>
        <v>0</v>
      </c>
      <c r="Z409" s="40"/>
      <c r="AA409" s="64"/>
      <c r="AB409" s="64"/>
      <c r="AC409" s="64"/>
    </row>
    <row r="410" spans="1:68" ht="27.75" customHeight="1" x14ac:dyDescent="0.2">
      <c r="A410" s="633" t="s">
        <v>632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52"/>
      <c r="AB410" s="52"/>
      <c r="AC410" s="52"/>
    </row>
    <row r="411" spans="1:68" ht="16.5" customHeight="1" x14ac:dyDescent="0.25">
      <c r="A411" s="673" t="s">
        <v>633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2"/>
      <c r="AB411" s="62"/>
      <c r="AC411" s="62"/>
    </row>
    <row r="412" spans="1:68" ht="14.25" customHeight="1" x14ac:dyDescent="0.25">
      <c r="A412" s="622" t="s">
        <v>143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3"/>
      <c r="AB412" s="63"/>
      <c r="AC412" s="63"/>
    </row>
    <row r="413" spans="1:68" ht="27" customHeight="1" x14ac:dyDescent="0.25">
      <c r="A413" s="60" t="s">
        <v>634</v>
      </c>
      <c r="B413" s="60" t="s">
        <v>635</v>
      </c>
      <c r="C413" s="34">
        <v>4301031405</v>
      </c>
      <c r="D413" s="617">
        <v>4680115886100</v>
      </c>
      <c r="E413" s="618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103</v>
      </c>
      <c r="L413" s="35"/>
      <c r="M413" s="36" t="s">
        <v>67</v>
      </c>
      <c r="N413" s="36"/>
      <c r="O413" s="35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7"/>
      <c r="V413" s="37"/>
      <c r="W413" s="38" t="s">
        <v>68</v>
      </c>
      <c r="X413" s="56">
        <v>0</v>
      </c>
      <c r="Y413" s="53">
        <f t="shared" ref="Y413:Y422" si="62">IFERROR(IF(X413="",0,CEILING((X413/$H413),1)*$H413),"")</f>
        <v>0</v>
      </c>
      <c r="Z413" s="39" t="str">
        <f>IFERROR(IF(Y413=0,"",ROUNDUP(Y413/H413,0)*0.00902),"")</f>
        <v/>
      </c>
      <c r="AA413" s="65"/>
      <c r="AB413" s="66"/>
      <c r="AC413" s="471" t="s">
        <v>636</v>
      </c>
      <c r="AG413" s="75"/>
      <c r="AJ413" s="79"/>
      <c r="AK413" s="79">
        <v>0</v>
      </c>
      <c r="BB413" s="472" t="s">
        <v>1</v>
      </c>
      <c r="BM413" s="75">
        <f t="shared" ref="BM413:BM422" si="63">IFERROR(X413*I413/H413,"0")</f>
        <v>0</v>
      </c>
      <c r="BN413" s="75">
        <f t="shared" ref="BN413:BN422" si="64">IFERROR(Y413*I413/H413,"0")</f>
        <v>0</v>
      </c>
      <c r="BO413" s="75">
        <f t="shared" ref="BO413:BO422" si="65">IFERROR(1/J413*(X413/H413),"0")</f>
        <v>0</v>
      </c>
      <c r="BP413" s="75">
        <f t="shared" ref="BP413:BP422" si="66">IFERROR(1/J413*(Y413/H413),"0")</f>
        <v>0</v>
      </c>
    </row>
    <row r="414" spans="1:68" ht="27" customHeight="1" x14ac:dyDescent="0.25">
      <c r="A414" s="60" t="s">
        <v>637</v>
      </c>
      <c r="B414" s="60" t="s">
        <v>638</v>
      </c>
      <c r="C414" s="34">
        <v>4301031406</v>
      </c>
      <c r="D414" s="617">
        <v>4680115886117</v>
      </c>
      <c r="E414" s="618"/>
      <c r="F414" s="59">
        <v>0.9</v>
      </c>
      <c r="G414" s="35">
        <v>6</v>
      </c>
      <c r="H414" s="59">
        <v>5.4</v>
      </c>
      <c r="I414" s="59">
        <v>5.61</v>
      </c>
      <c r="J414" s="35">
        <v>132</v>
      </c>
      <c r="K414" s="35" t="s">
        <v>103</v>
      </c>
      <c r="L414" s="35"/>
      <c r="M414" s="36" t="s">
        <v>67</v>
      </c>
      <c r="N414" s="36"/>
      <c r="O414" s="35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7"/>
      <c r="V414" s="37"/>
      <c r="W414" s="38" t="s">
        <v>68</v>
      </c>
      <c r="X414" s="56">
        <v>0</v>
      </c>
      <c r="Y414" s="53">
        <f t="shared" si="62"/>
        <v>0</v>
      </c>
      <c r="Z414" s="39" t="str">
        <f>IFERROR(IF(Y414=0,"",ROUNDUP(Y414/H414,0)*0.00902),"")</f>
        <v/>
      </c>
      <c r="AA414" s="65"/>
      <c r="AB414" s="66"/>
      <c r="AC414" s="473" t="s">
        <v>639</v>
      </c>
      <c r="AG414" s="75"/>
      <c r="AJ414" s="79"/>
      <c r="AK414" s="79">
        <v>0</v>
      </c>
      <c r="BB414" s="474" t="s">
        <v>1</v>
      </c>
      <c r="BM414" s="75">
        <f t="shared" si="63"/>
        <v>0</v>
      </c>
      <c r="BN414" s="75">
        <f t="shared" si="64"/>
        <v>0</v>
      </c>
      <c r="BO414" s="75">
        <f t="shared" si="65"/>
        <v>0</v>
      </c>
      <c r="BP414" s="75">
        <f t="shared" si="66"/>
        <v>0</v>
      </c>
    </row>
    <row r="415" spans="1:68" ht="27" customHeight="1" x14ac:dyDescent="0.25">
      <c r="A415" s="60" t="s">
        <v>637</v>
      </c>
      <c r="B415" s="60" t="s">
        <v>640</v>
      </c>
      <c r="C415" s="34">
        <v>4301031382</v>
      </c>
      <c r="D415" s="617">
        <v>4680115886117</v>
      </c>
      <c r="E415" s="618"/>
      <c r="F415" s="59">
        <v>0.9</v>
      </c>
      <c r="G415" s="35">
        <v>6</v>
      </c>
      <c r="H415" s="59">
        <v>5.4</v>
      </c>
      <c r="I415" s="59">
        <v>5.61</v>
      </c>
      <c r="J415" s="35">
        <v>132</v>
      </c>
      <c r="K415" s="35" t="s">
        <v>103</v>
      </c>
      <c r="L415" s="35"/>
      <c r="M415" s="36" t="s">
        <v>67</v>
      </c>
      <c r="N415" s="36"/>
      <c r="O415" s="35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7"/>
      <c r="V415" s="37"/>
      <c r="W415" s="38" t="s">
        <v>68</v>
      </c>
      <c r="X415" s="56">
        <v>0</v>
      </c>
      <c r="Y415" s="53">
        <f t="shared" si="62"/>
        <v>0</v>
      </c>
      <c r="Z415" s="39" t="str">
        <f>IFERROR(IF(Y415=0,"",ROUNDUP(Y415/H415,0)*0.00902),"")</f>
        <v/>
      </c>
      <c r="AA415" s="65"/>
      <c r="AB415" s="66"/>
      <c r="AC415" s="475" t="s">
        <v>639</v>
      </c>
      <c r="AG415" s="75"/>
      <c r="AJ415" s="79"/>
      <c r="AK415" s="79">
        <v>0</v>
      </c>
      <c r="BB415" s="476" t="s">
        <v>1</v>
      </c>
      <c r="BM415" s="75">
        <f t="shared" si="63"/>
        <v>0</v>
      </c>
      <c r="BN415" s="75">
        <f t="shared" si="64"/>
        <v>0</v>
      </c>
      <c r="BO415" s="75">
        <f t="shared" si="65"/>
        <v>0</v>
      </c>
      <c r="BP415" s="75">
        <f t="shared" si="66"/>
        <v>0</v>
      </c>
    </row>
    <row r="416" spans="1:68" ht="27" customHeight="1" x14ac:dyDescent="0.25">
      <c r="A416" s="60" t="s">
        <v>641</v>
      </c>
      <c r="B416" s="60" t="s">
        <v>642</v>
      </c>
      <c r="C416" s="34">
        <v>4301031402</v>
      </c>
      <c r="D416" s="617">
        <v>4680115886124</v>
      </c>
      <c r="E416" s="618"/>
      <c r="F416" s="59">
        <v>0.9</v>
      </c>
      <c r="G416" s="35">
        <v>6</v>
      </c>
      <c r="H416" s="59">
        <v>5.4</v>
      </c>
      <c r="I416" s="59">
        <v>5.61</v>
      </c>
      <c r="J416" s="35">
        <v>132</v>
      </c>
      <c r="K416" s="35" t="s">
        <v>103</v>
      </c>
      <c r="L416" s="35"/>
      <c r="M416" s="36" t="s">
        <v>67</v>
      </c>
      <c r="N416" s="36"/>
      <c r="O416" s="35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7"/>
      <c r="V416" s="37"/>
      <c r="W416" s="38" t="s">
        <v>68</v>
      </c>
      <c r="X416" s="56">
        <v>0</v>
      </c>
      <c r="Y416" s="53">
        <f t="shared" si="62"/>
        <v>0</v>
      </c>
      <c r="Z416" s="39" t="str">
        <f>IFERROR(IF(Y416=0,"",ROUNDUP(Y416/H416,0)*0.00902),"")</f>
        <v/>
      </c>
      <c r="AA416" s="65"/>
      <c r="AB416" s="66"/>
      <c r="AC416" s="477" t="s">
        <v>643</v>
      </c>
      <c r="AG416" s="75"/>
      <c r="AJ416" s="79"/>
      <c r="AK416" s="79">
        <v>0</v>
      </c>
      <c r="BB416" s="478" t="s">
        <v>1</v>
      </c>
      <c r="BM416" s="75">
        <f t="shared" si="63"/>
        <v>0</v>
      </c>
      <c r="BN416" s="75">
        <f t="shared" si="64"/>
        <v>0</v>
      </c>
      <c r="BO416" s="75">
        <f t="shared" si="65"/>
        <v>0</v>
      </c>
      <c r="BP416" s="75">
        <f t="shared" si="66"/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4301031366</v>
      </c>
      <c r="D417" s="617">
        <v>4680115883147</v>
      </c>
      <c r="E417" s="618"/>
      <c r="F417" s="59">
        <v>0.28000000000000003</v>
      </c>
      <c r="G417" s="35">
        <v>6</v>
      </c>
      <c r="H417" s="59">
        <v>1.68</v>
      </c>
      <c r="I417" s="59">
        <v>1.81</v>
      </c>
      <c r="J417" s="35">
        <v>234</v>
      </c>
      <c r="K417" s="35" t="s">
        <v>146</v>
      </c>
      <c r="L417" s="35"/>
      <c r="M417" s="36" t="s">
        <v>67</v>
      </c>
      <c r="N417" s="36"/>
      <c r="O417" s="35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7"/>
      <c r="V417" s="37"/>
      <c r="W417" s="38" t="s">
        <v>68</v>
      </c>
      <c r="X417" s="56">
        <v>0</v>
      </c>
      <c r="Y417" s="53">
        <f t="shared" si="62"/>
        <v>0</v>
      </c>
      <c r="Z417" s="39" t="str">
        <f t="shared" ref="Z417:Z422" si="67">IFERROR(IF(Y417=0,"",ROUNDUP(Y417/H417,0)*0.00502),"")</f>
        <v/>
      </c>
      <c r="AA417" s="65"/>
      <c r="AB417" s="66"/>
      <c r="AC417" s="479" t="s">
        <v>636</v>
      </c>
      <c r="AG417" s="75"/>
      <c r="AJ417" s="79"/>
      <c r="AK417" s="79">
        <v>0</v>
      </c>
      <c r="BB417" s="480" t="s">
        <v>1</v>
      </c>
      <c r="BM417" s="75">
        <f t="shared" si="63"/>
        <v>0</v>
      </c>
      <c r="BN417" s="75">
        <f t="shared" si="64"/>
        <v>0</v>
      </c>
      <c r="BO417" s="75">
        <f t="shared" si="65"/>
        <v>0</v>
      </c>
      <c r="BP417" s="75">
        <f t="shared" si="66"/>
        <v>0</v>
      </c>
    </row>
    <row r="418" spans="1:68" ht="27" customHeight="1" x14ac:dyDescent="0.25">
      <c r="A418" s="60" t="s">
        <v>646</v>
      </c>
      <c r="B418" s="60" t="s">
        <v>647</v>
      </c>
      <c r="C418" s="34">
        <v>4301031362</v>
      </c>
      <c r="D418" s="617">
        <v>4607091384338</v>
      </c>
      <c r="E418" s="618"/>
      <c r="F418" s="59">
        <v>0.35</v>
      </c>
      <c r="G418" s="35">
        <v>6</v>
      </c>
      <c r="H418" s="59">
        <v>2.1</v>
      </c>
      <c r="I418" s="59">
        <v>2.23</v>
      </c>
      <c r="J418" s="35">
        <v>234</v>
      </c>
      <c r="K418" s="35" t="s">
        <v>146</v>
      </c>
      <c r="L418" s="35"/>
      <c r="M418" s="36" t="s">
        <v>67</v>
      </c>
      <c r="N418" s="36"/>
      <c r="O418" s="35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 t="shared" si="67"/>
        <v/>
      </c>
      <c r="AA418" s="65"/>
      <c r="AB418" s="66"/>
      <c r="AC418" s="481" t="s">
        <v>636</v>
      </c>
      <c r="AG418" s="75"/>
      <c r="AJ418" s="79"/>
      <c r="AK418" s="79">
        <v>0</v>
      </c>
      <c r="BB418" s="482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37.5" customHeight="1" x14ac:dyDescent="0.25">
      <c r="A419" s="60" t="s">
        <v>648</v>
      </c>
      <c r="B419" s="60" t="s">
        <v>649</v>
      </c>
      <c r="C419" s="34">
        <v>4301031361</v>
      </c>
      <c r="D419" s="617">
        <v>4607091389524</v>
      </c>
      <c r="E419" s="618"/>
      <c r="F419" s="59">
        <v>0.35</v>
      </c>
      <c r="G419" s="35">
        <v>6</v>
      </c>
      <c r="H419" s="59">
        <v>2.1</v>
      </c>
      <c r="I419" s="59">
        <v>2.23</v>
      </c>
      <c r="J419" s="35">
        <v>234</v>
      </c>
      <c r="K419" s="35" t="s">
        <v>146</v>
      </c>
      <c r="L419" s="35"/>
      <c r="M419" s="36" t="s">
        <v>67</v>
      </c>
      <c r="N419" s="36"/>
      <c r="O419" s="35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 t="shared" si="67"/>
        <v/>
      </c>
      <c r="AA419" s="65"/>
      <c r="AB419" s="66"/>
      <c r="AC419" s="483" t="s">
        <v>650</v>
      </c>
      <c r="AG419" s="75"/>
      <c r="AJ419" s="79"/>
      <c r="AK419" s="79">
        <v>0</v>
      </c>
      <c r="BB419" s="484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651</v>
      </c>
      <c r="B420" s="60" t="s">
        <v>652</v>
      </c>
      <c r="C420" s="34">
        <v>4301031364</v>
      </c>
      <c r="D420" s="617">
        <v>4680115883161</v>
      </c>
      <c r="E420" s="618"/>
      <c r="F420" s="59">
        <v>0.28000000000000003</v>
      </c>
      <c r="G420" s="35">
        <v>6</v>
      </c>
      <c r="H420" s="59">
        <v>1.68</v>
      </c>
      <c r="I420" s="59">
        <v>1.81</v>
      </c>
      <c r="J420" s="35">
        <v>234</v>
      </c>
      <c r="K420" s="35" t="s">
        <v>146</v>
      </c>
      <c r="L420" s="35"/>
      <c r="M420" s="36" t="s">
        <v>67</v>
      </c>
      <c r="N420" s="36"/>
      <c r="O420" s="35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 t="shared" si="67"/>
        <v/>
      </c>
      <c r="AA420" s="65"/>
      <c r="AB420" s="66"/>
      <c r="AC420" s="485" t="s">
        <v>653</v>
      </c>
      <c r="AG420" s="75"/>
      <c r="AJ420" s="79"/>
      <c r="AK420" s="79">
        <v>0</v>
      </c>
      <c r="BB420" s="486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customHeight="1" x14ac:dyDescent="0.25">
      <c r="A421" s="60" t="s">
        <v>654</v>
      </c>
      <c r="B421" s="60" t="s">
        <v>655</v>
      </c>
      <c r="C421" s="34">
        <v>4301031358</v>
      </c>
      <c r="D421" s="617">
        <v>4607091389531</v>
      </c>
      <c r="E421" s="618"/>
      <c r="F421" s="59">
        <v>0.35</v>
      </c>
      <c r="G421" s="35">
        <v>6</v>
      </c>
      <c r="H421" s="59">
        <v>2.1</v>
      </c>
      <c r="I421" s="59">
        <v>2.23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si="67"/>
        <v/>
      </c>
      <c r="AA421" s="65"/>
      <c r="AB421" s="66"/>
      <c r="AC421" s="487" t="s">
        <v>656</v>
      </c>
      <c r="AG421" s="75"/>
      <c r="AJ421" s="79"/>
      <c r="AK421" s="79">
        <v>0</v>
      </c>
      <c r="BB421" s="488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37.5" customHeight="1" x14ac:dyDescent="0.25">
      <c r="A422" s="60" t="s">
        <v>657</v>
      </c>
      <c r="B422" s="60" t="s">
        <v>658</v>
      </c>
      <c r="C422" s="34">
        <v>4301031360</v>
      </c>
      <c r="D422" s="617">
        <v>4607091384345</v>
      </c>
      <c r="E422" s="61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9" t="s">
        <v>653</v>
      </c>
      <c r="AG422" s="75"/>
      <c r="AJ422" s="79"/>
      <c r="AK422" s="79">
        <v>0</v>
      </c>
      <c r="BB422" s="490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85</v>
      </c>
      <c r="Q423" s="620"/>
      <c r="R423" s="620"/>
      <c r="S423" s="620"/>
      <c r="T423" s="620"/>
      <c r="U423" s="620"/>
      <c r="V423" s="621"/>
      <c r="W423" s="40" t="s">
        <v>86</v>
      </c>
      <c r="X423" s="41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41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4"/>
      <c r="AB423" s="64"/>
      <c r="AC423" s="64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85</v>
      </c>
      <c r="Q424" s="620"/>
      <c r="R424" s="620"/>
      <c r="S424" s="620"/>
      <c r="T424" s="620"/>
      <c r="U424" s="620"/>
      <c r="V424" s="621"/>
      <c r="W424" s="40" t="s">
        <v>68</v>
      </c>
      <c r="X424" s="41">
        <f>IFERROR(SUM(X413:X422),"0")</f>
        <v>0</v>
      </c>
      <c r="Y424" s="41">
        <f>IFERROR(SUM(Y413:Y422),"0")</f>
        <v>0</v>
      </c>
      <c r="Z424" s="40"/>
      <c r="AA424" s="64"/>
      <c r="AB424" s="64"/>
      <c r="AC424" s="64"/>
    </row>
    <row r="425" spans="1:68" ht="14.25" customHeight="1" x14ac:dyDescent="0.25">
      <c r="A425" s="622" t="s">
        <v>63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3"/>
      <c r="AB425" s="63"/>
      <c r="AC425" s="63"/>
    </row>
    <row r="426" spans="1:68" ht="27" customHeight="1" x14ac:dyDescent="0.25">
      <c r="A426" s="60" t="s">
        <v>659</v>
      </c>
      <c r="B426" s="60" t="s">
        <v>660</v>
      </c>
      <c r="C426" s="34">
        <v>4301051284</v>
      </c>
      <c r="D426" s="617">
        <v>4607091384352</v>
      </c>
      <c r="E426" s="618"/>
      <c r="F426" s="59">
        <v>0.6</v>
      </c>
      <c r="G426" s="35">
        <v>4</v>
      </c>
      <c r="H426" s="59">
        <v>2.4</v>
      </c>
      <c r="I426" s="59">
        <v>2.6459999999999999</v>
      </c>
      <c r="J426" s="35">
        <v>132</v>
      </c>
      <c r="K426" s="35" t="s">
        <v>103</v>
      </c>
      <c r="L426" s="35"/>
      <c r="M426" s="36" t="s">
        <v>104</v>
      </c>
      <c r="N426" s="36"/>
      <c r="O426" s="35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7"/>
      <c r="V426" s="37"/>
      <c r="W426" s="38" t="s">
        <v>68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IFERROR(IF(Y426=0,"",ROUNDUP(Y426/H426,0)*0.00902),"")</f>
        <v/>
      </c>
      <c r="AA426" s="65"/>
      <c r="AB426" s="66"/>
      <c r="AC426" s="491" t="s">
        <v>661</v>
      </c>
      <c r="AG426" s="75"/>
      <c r="AJ426" s="79"/>
      <c r="AK426" s="79">
        <v>0</v>
      </c>
      <c r="BB426" s="492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t="27" customHeight="1" x14ac:dyDescent="0.25">
      <c r="A427" s="60" t="s">
        <v>662</v>
      </c>
      <c r="B427" s="60" t="s">
        <v>663</v>
      </c>
      <c r="C427" s="34">
        <v>4301051431</v>
      </c>
      <c r="D427" s="617">
        <v>4607091389654</v>
      </c>
      <c r="E427" s="618"/>
      <c r="F427" s="59">
        <v>0.33</v>
      </c>
      <c r="G427" s="35">
        <v>6</v>
      </c>
      <c r="H427" s="59">
        <v>1.98</v>
      </c>
      <c r="I427" s="59">
        <v>2.238</v>
      </c>
      <c r="J427" s="35">
        <v>182</v>
      </c>
      <c r="K427" s="35" t="s">
        <v>66</v>
      </c>
      <c r="L427" s="35"/>
      <c r="M427" s="36" t="s">
        <v>104</v>
      </c>
      <c r="N427" s="36"/>
      <c r="O427" s="35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7"/>
      <c r="V427" s="37"/>
      <c r="W427" s="38" t="s">
        <v>68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IFERROR(IF(Y427=0,"",ROUNDUP(Y427/H427,0)*0.00651),"")</f>
        <v/>
      </c>
      <c r="AA427" s="65"/>
      <c r="AB427" s="66"/>
      <c r="AC427" s="493" t="s">
        <v>664</v>
      </c>
      <c r="AG427" s="75"/>
      <c r="AJ427" s="79"/>
      <c r="AK427" s="79">
        <v>0</v>
      </c>
      <c r="BB427" s="494" t="s">
        <v>1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85</v>
      </c>
      <c r="Q428" s="620"/>
      <c r="R428" s="620"/>
      <c r="S428" s="620"/>
      <c r="T428" s="620"/>
      <c r="U428" s="620"/>
      <c r="V428" s="621"/>
      <c r="W428" s="40" t="s">
        <v>86</v>
      </c>
      <c r="X428" s="41">
        <f>IFERROR(X426/H426,"0")+IFERROR(X427/H427,"0")</f>
        <v>0</v>
      </c>
      <c r="Y428" s="41">
        <f>IFERROR(Y426/H426,"0")+IFERROR(Y427/H427,"0")</f>
        <v>0</v>
      </c>
      <c r="Z428" s="41">
        <f>IFERROR(IF(Z426="",0,Z426),"0")+IFERROR(IF(Z427="",0,Z427),"0")</f>
        <v>0</v>
      </c>
      <c r="AA428" s="64"/>
      <c r="AB428" s="64"/>
      <c r="AC428" s="64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85</v>
      </c>
      <c r="Q429" s="620"/>
      <c r="R429" s="620"/>
      <c r="S429" s="620"/>
      <c r="T429" s="620"/>
      <c r="U429" s="620"/>
      <c r="V429" s="621"/>
      <c r="W429" s="40" t="s">
        <v>68</v>
      </c>
      <c r="X429" s="41">
        <f>IFERROR(SUM(X426:X427),"0")</f>
        <v>0</v>
      </c>
      <c r="Y429" s="41">
        <f>IFERROR(SUM(Y426:Y427),"0")</f>
        <v>0</v>
      </c>
      <c r="Z429" s="40"/>
      <c r="AA429" s="64"/>
      <c r="AB429" s="64"/>
      <c r="AC429" s="64"/>
    </row>
    <row r="430" spans="1:68" ht="16.5" customHeight="1" x14ac:dyDescent="0.25">
      <c r="A430" s="673" t="s">
        <v>665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2"/>
      <c r="AB430" s="62"/>
      <c r="AC430" s="62"/>
    </row>
    <row r="431" spans="1:68" ht="14.25" customHeight="1" x14ac:dyDescent="0.25">
      <c r="A431" s="622" t="s">
        <v>132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3"/>
      <c r="AB431" s="63"/>
      <c r="AC431" s="63"/>
    </row>
    <row r="432" spans="1:68" ht="27" customHeight="1" x14ac:dyDescent="0.25">
      <c r="A432" s="60" t="s">
        <v>666</v>
      </c>
      <c r="B432" s="60" t="s">
        <v>667</v>
      </c>
      <c r="C432" s="34">
        <v>4301020319</v>
      </c>
      <c r="D432" s="617">
        <v>4680115885240</v>
      </c>
      <c r="E432" s="618"/>
      <c r="F432" s="59">
        <v>0.35</v>
      </c>
      <c r="G432" s="35">
        <v>6</v>
      </c>
      <c r="H432" s="59">
        <v>2.1</v>
      </c>
      <c r="I432" s="59">
        <v>2.31</v>
      </c>
      <c r="J432" s="35">
        <v>182</v>
      </c>
      <c r="K432" s="35" t="s">
        <v>66</v>
      </c>
      <c r="L432" s="35"/>
      <c r="M432" s="36" t="s">
        <v>67</v>
      </c>
      <c r="N432" s="36"/>
      <c r="O432" s="35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7"/>
      <c r="V432" s="37"/>
      <c r="W432" s="38" t="s">
        <v>68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IFERROR(IF(Y432=0,"",ROUNDUP(Y432/H432,0)*0.00651),"")</f>
        <v/>
      </c>
      <c r="AA432" s="65"/>
      <c r="AB432" s="66"/>
      <c r="AC432" s="495" t="s">
        <v>668</v>
      </c>
      <c r="AG432" s="75"/>
      <c r="AJ432" s="79"/>
      <c r="AK432" s="79">
        <v>0</v>
      </c>
      <c r="BB432" s="496" t="s">
        <v>1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669</v>
      </c>
      <c r="B433" s="60" t="s">
        <v>670</v>
      </c>
      <c r="C433" s="34">
        <v>4301020315</v>
      </c>
      <c r="D433" s="617">
        <v>4607091389364</v>
      </c>
      <c r="E433" s="618"/>
      <c r="F433" s="59">
        <v>0.42</v>
      </c>
      <c r="G433" s="35">
        <v>6</v>
      </c>
      <c r="H433" s="59">
        <v>2.52</v>
      </c>
      <c r="I433" s="59">
        <v>2.73</v>
      </c>
      <c r="J433" s="35">
        <v>182</v>
      </c>
      <c r="K433" s="35" t="s">
        <v>66</v>
      </c>
      <c r="L433" s="35"/>
      <c r="M433" s="36" t="s">
        <v>67</v>
      </c>
      <c r="N433" s="36"/>
      <c r="O433" s="35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7"/>
      <c r="V433" s="37"/>
      <c r="W433" s="38" t="s">
        <v>68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/>
      <c r="AB433" s="66"/>
      <c r="AC433" s="497" t="s">
        <v>671</v>
      </c>
      <c r="AG433" s="75"/>
      <c r="AJ433" s="79"/>
      <c r="AK433" s="79">
        <v>0</v>
      </c>
      <c r="BB433" s="498" t="s">
        <v>1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85</v>
      </c>
      <c r="Q434" s="620"/>
      <c r="R434" s="620"/>
      <c r="S434" s="620"/>
      <c r="T434" s="620"/>
      <c r="U434" s="620"/>
      <c r="V434" s="621"/>
      <c r="W434" s="40" t="s">
        <v>86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85</v>
      </c>
      <c r="Q435" s="620"/>
      <c r="R435" s="620"/>
      <c r="S435" s="620"/>
      <c r="T435" s="620"/>
      <c r="U435" s="620"/>
      <c r="V435" s="621"/>
      <c r="W435" s="40" t="s">
        <v>68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4.25" customHeight="1" x14ac:dyDescent="0.25">
      <c r="A436" s="622" t="s">
        <v>143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3"/>
      <c r="AB436" s="63"/>
      <c r="AC436" s="63"/>
    </row>
    <row r="437" spans="1:68" ht="27" customHeight="1" x14ac:dyDescent="0.25">
      <c r="A437" s="60" t="s">
        <v>672</v>
      </c>
      <c r="B437" s="60" t="s">
        <v>673</v>
      </c>
      <c r="C437" s="34">
        <v>4301031403</v>
      </c>
      <c r="D437" s="617">
        <v>4680115886094</v>
      </c>
      <c r="E437" s="618"/>
      <c r="F437" s="59">
        <v>0.9</v>
      </c>
      <c r="G437" s="35">
        <v>6</v>
      </c>
      <c r="H437" s="59">
        <v>5.4</v>
      </c>
      <c r="I437" s="59">
        <v>5.61</v>
      </c>
      <c r="J437" s="35">
        <v>132</v>
      </c>
      <c r="K437" s="35" t="s">
        <v>103</v>
      </c>
      <c r="L437" s="35"/>
      <c r="M437" s="36" t="s">
        <v>99</v>
      </c>
      <c r="N437" s="36"/>
      <c r="O437" s="35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IFERROR(IF(Y437=0,"",ROUNDUP(Y437/H437,0)*0.00902),"")</f>
        <v/>
      </c>
      <c r="AA437" s="65"/>
      <c r="AB437" s="66"/>
      <c r="AC437" s="499" t="s">
        <v>674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t="27" customHeight="1" x14ac:dyDescent="0.25">
      <c r="A438" s="60" t="s">
        <v>675</v>
      </c>
      <c r="B438" s="60" t="s">
        <v>676</v>
      </c>
      <c r="C438" s="34">
        <v>4301031363</v>
      </c>
      <c r="D438" s="617">
        <v>4607091389425</v>
      </c>
      <c r="E438" s="618"/>
      <c r="F438" s="59">
        <v>0.35</v>
      </c>
      <c r="G438" s="35">
        <v>6</v>
      </c>
      <c r="H438" s="59">
        <v>2.1</v>
      </c>
      <c r="I438" s="59">
        <v>2.23</v>
      </c>
      <c r="J438" s="35">
        <v>234</v>
      </c>
      <c r="K438" s="35" t="s">
        <v>146</v>
      </c>
      <c r="L438" s="35"/>
      <c r="M438" s="36" t="s">
        <v>67</v>
      </c>
      <c r="N438" s="36"/>
      <c r="O438" s="35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7"/>
      <c r="V438" s="37"/>
      <c r="W438" s="38" t="s">
        <v>68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IFERROR(IF(Y438=0,"",ROUNDUP(Y438/H438,0)*0.00502),"")</f>
        <v/>
      </c>
      <c r="AA438" s="65"/>
      <c r="AB438" s="66"/>
      <c r="AC438" s="501" t="s">
        <v>677</v>
      </c>
      <c r="AG438" s="75"/>
      <c r="AJ438" s="79"/>
      <c r="AK438" s="79">
        <v>0</v>
      </c>
      <c r="BB438" s="502" t="s">
        <v>1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678</v>
      </c>
      <c r="B439" s="60" t="s">
        <v>679</v>
      </c>
      <c r="C439" s="34">
        <v>4301031373</v>
      </c>
      <c r="D439" s="617">
        <v>4680115880771</v>
      </c>
      <c r="E439" s="618"/>
      <c r="F439" s="59">
        <v>0.28000000000000003</v>
      </c>
      <c r="G439" s="35">
        <v>6</v>
      </c>
      <c r="H439" s="59">
        <v>1.68</v>
      </c>
      <c r="I439" s="59">
        <v>1.81</v>
      </c>
      <c r="J439" s="35">
        <v>234</v>
      </c>
      <c r="K439" s="35" t="s">
        <v>146</v>
      </c>
      <c r="L439" s="35"/>
      <c r="M439" s="36" t="s">
        <v>67</v>
      </c>
      <c r="N439" s="36"/>
      <c r="O439" s="35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7"/>
      <c r="V439" s="37"/>
      <c r="W439" s="38" t="s">
        <v>68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IFERROR(IF(Y439=0,"",ROUNDUP(Y439/H439,0)*0.00502),"")</f>
        <v/>
      </c>
      <c r="AA439" s="65"/>
      <c r="AB439" s="66"/>
      <c r="AC439" s="503" t="s">
        <v>680</v>
      </c>
      <c r="AG439" s="75"/>
      <c r="AJ439" s="79"/>
      <c r="AK439" s="79">
        <v>0</v>
      </c>
      <c r="BB439" s="504" t="s">
        <v>1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681</v>
      </c>
      <c r="B440" s="60" t="s">
        <v>682</v>
      </c>
      <c r="C440" s="34">
        <v>4301031359</v>
      </c>
      <c r="D440" s="617">
        <v>4607091389500</v>
      </c>
      <c r="E440" s="618"/>
      <c r="F440" s="59">
        <v>0.35</v>
      </c>
      <c r="G440" s="35">
        <v>6</v>
      </c>
      <c r="H440" s="59">
        <v>2.1</v>
      </c>
      <c r="I440" s="59">
        <v>2.23</v>
      </c>
      <c r="J440" s="35">
        <v>234</v>
      </c>
      <c r="K440" s="35" t="s">
        <v>146</v>
      </c>
      <c r="L440" s="35"/>
      <c r="M440" s="36" t="s">
        <v>67</v>
      </c>
      <c r="N440" s="36"/>
      <c r="O440" s="35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7"/>
      <c r="V440" s="37"/>
      <c r="W440" s="38" t="s">
        <v>68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IFERROR(IF(Y440=0,"",ROUNDUP(Y440/H440,0)*0.00502),"")</f>
        <v/>
      </c>
      <c r="AA440" s="65"/>
      <c r="AB440" s="66"/>
      <c r="AC440" s="505" t="s">
        <v>680</v>
      </c>
      <c r="AG440" s="75"/>
      <c r="AJ440" s="79"/>
      <c r="AK440" s="79">
        <v>0</v>
      </c>
      <c r="BB440" s="506" t="s">
        <v>1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85</v>
      </c>
      <c r="Q441" s="620"/>
      <c r="R441" s="620"/>
      <c r="S441" s="620"/>
      <c r="T441" s="620"/>
      <c r="U441" s="620"/>
      <c r="V441" s="621"/>
      <c r="W441" s="40" t="s">
        <v>86</v>
      </c>
      <c r="X441" s="41">
        <f>IFERROR(X437/H437,"0")+IFERROR(X438/H438,"0")+IFERROR(X439/H439,"0")+IFERROR(X440/H440,"0")</f>
        <v>0</v>
      </c>
      <c r="Y441" s="41">
        <f>IFERROR(Y437/H437,"0")+IFERROR(Y438/H438,"0")+IFERROR(Y439/H439,"0")+IFERROR(Y440/H440,"0")</f>
        <v>0</v>
      </c>
      <c r="Z441" s="41">
        <f>IFERROR(IF(Z437="",0,Z437),"0")+IFERROR(IF(Z438="",0,Z438),"0")+IFERROR(IF(Z439="",0,Z439),"0")+IFERROR(IF(Z440="",0,Z440),"0")</f>
        <v>0</v>
      </c>
      <c r="AA441" s="64"/>
      <c r="AB441" s="64"/>
      <c r="AC441" s="64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85</v>
      </c>
      <c r="Q442" s="620"/>
      <c r="R442" s="620"/>
      <c r="S442" s="620"/>
      <c r="T442" s="620"/>
      <c r="U442" s="620"/>
      <c r="V442" s="621"/>
      <c r="W442" s="40" t="s">
        <v>68</v>
      </c>
      <c r="X442" s="41">
        <f>IFERROR(SUM(X437:X440),"0")</f>
        <v>0</v>
      </c>
      <c r="Y442" s="41">
        <f>IFERROR(SUM(Y437:Y440),"0")</f>
        <v>0</v>
      </c>
      <c r="Z442" s="40"/>
      <c r="AA442" s="64"/>
      <c r="AB442" s="64"/>
      <c r="AC442" s="64"/>
    </row>
    <row r="443" spans="1:68" ht="16.5" customHeight="1" x14ac:dyDescent="0.25">
      <c r="A443" s="673" t="s">
        <v>683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2"/>
      <c r="AB443" s="62"/>
      <c r="AC443" s="62"/>
    </row>
    <row r="444" spans="1:68" ht="14.25" customHeight="1" x14ac:dyDescent="0.25">
      <c r="A444" s="622" t="s">
        <v>143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3"/>
      <c r="AB444" s="63"/>
      <c r="AC444" s="63"/>
    </row>
    <row r="445" spans="1:68" ht="27" customHeight="1" x14ac:dyDescent="0.25">
      <c r="A445" s="60" t="s">
        <v>684</v>
      </c>
      <c r="B445" s="60" t="s">
        <v>685</v>
      </c>
      <c r="C445" s="34">
        <v>4301031294</v>
      </c>
      <c r="D445" s="617">
        <v>4680115885189</v>
      </c>
      <c r="E445" s="618"/>
      <c r="F445" s="59">
        <v>0.2</v>
      </c>
      <c r="G445" s="35">
        <v>6</v>
      </c>
      <c r="H445" s="59">
        <v>1.2</v>
      </c>
      <c r="I445" s="59">
        <v>1.3720000000000001</v>
      </c>
      <c r="J445" s="35">
        <v>234</v>
      </c>
      <c r="K445" s="35" t="s">
        <v>146</v>
      </c>
      <c r="L445" s="35"/>
      <c r="M445" s="36" t="s">
        <v>67</v>
      </c>
      <c r="N445" s="36"/>
      <c r="O445" s="35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7"/>
      <c r="V445" s="37"/>
      <c r="W445" s="38" t="s">
        <v>68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/>
      <c r="AB445" s="66"/>
      <c r="AC445" s="507" t="s">
        <v>686</v>
      </c>
      <c r="AG445" s="75"/>
      <c r="AJ445" s="79"/>
      <c r="AK445" s="79">
        <v>0</v>
      </c>
      <c r="BB445" s="508" t="s">
        <v>1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687</v>
      </c>
      <c r="B446" s="60" t="s">
        <v>688</v>
      </c>
      <c r="C446" s="34">
        <v>4301031347</v>
      </c>
      <c r="D446" s="617">
        <v>4680115885110</v>
      </c>
      <c r="E446" s="618"/>
      <c r="F446" s="59">
        <v>0.2</v>
      </c>
      <c r="G446" s="35">
        <v>6</v>
      </c>
      <c r="H446" s="59">
        <v>1.2</v>
      </c>
      <c r="I446" s="59">
        <v>2.1</v>
      </c>
      <c r="J446" s="35">
        <v>182</v>
      </c>
      <c r="K446" s="35" t="s">
        <v>66</v>
      </c>
      <c r="L446" s="35"/>
      <c r="M446" s="36" t="s">
        <v>67</v>
      </c>
      <c r="N446" s="36"/>
      <c r="O446" s="35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7"/>
      <c r="V446" s="37"/>
      <c r="W446" s="38" t="s">
        <v>68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IFERROR(IF(Y446=0,"",ROUNDUP(Y446/H446,0)*0.00651),"")</f>
        <v/>
      </c>
      <c r="AA446" s="65"/>
      <c r="AB446" s="66"/>
      <c r="AC446" s="509" t="s">
        <v>689</v>
      </c>
      <c r="AG446" s="75"/>
      <c r="AJ446" s="79"/>
      <c r="AK446" s="79">
        <v>0</v>
      </c>
      <c r="BB446" s="510" t="s">
        <v>1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85</v>
      </c>
      <c r="Q447" s="620"/>
      <c r="R447" s="620"/>
      <c r="S447" s="620"/>
      <c r="T447" s="620"/>
      <c r="U447" s="620"/>
      <c r="V447" s="621"/>
      <c r="W447" s="40" t="s">
        <v>86</v>
      </c>
      <c r="X447" s="41">
        <f>IFERROR(X445/H445,"0")+IFERROR(X446/H446,"0")</f>
        <v>0</v>
      </c>
      <c r="Y447" s="41">
        <f>IFERROR(Y445/H445,"0")+IFERROR(Y446/H446,"0")</f>
        <v>0</v>
      </c>
      <c r="Z447" s="41">
        <f>IFERROR(IF(Z445="",0,Z445),"0")+IFERROR(IF(Z446="",0,Z446),"0")</f>
        <v>0</v>
      </c>
      <c r="AA447" s="64"/>
      <c r="AB447" s="64"/>
      <c r="AC447" s="64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85</v>
      </c>
      <c r="Q448" s="620"/>
      <c r="R448" s="620"/>
      <c r="S448" s="620"/>
      <c r="T448" s="620"/>
      <c r="U448" s="620"/>
      <c r="V448" s="621"/>
      <c r="W448" s="40" t="s">
        <v>68</v>
      </c>
      <c r="X448" s="41">
        <f>IFERROR(SUM(X445:X446),"0")</f>
        <v>0</v>
      </c>
      <c r="Y448" s="41">
        <f>IFERROR(SUM(Y445:Y446),"0")</f>
        <v>0</v>
      </c>
      <c r="Z448" s="40"/>
      <c r="AA448" s="64"/>
      <c r="AB448" s="64"/>
      <c r="AC448" s="64"/>
    </row>
    <row r="449" spans="1:68" ht="16.5" customHeight="1" x14ac:dyDescent="0.25">
      <c r="A449" s="673" t="s">
        <v>690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2"/>
      <c r="AB449" s="62"/>
      <c r="AC449" s="62"/>
    </row>
    <row r="450" spans="1:68" ht="14.25" customHeight="1" x14ac:dyDescent="0.25">
      <c r="A450" s="622" t="s">
        <v>143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3"/>
      <c r="AB450" s="63"/>
      <c r="AC450" s="63"/>
    </row>
    <row r="451" spans="1:68" ht="27" customHeight="1" x14ac:dyDescent="0.25">
      <c r="A451" s="60" t="s">
        <v>691</v>
      </c>
      <c r="B451" s="60" t="s">
        <v>692</v>
      </c>
      <c r="C451" s="34">
        <v>4301031261</v>
      </c>
      <c r="D451" s="617">
        <v>4680115885103</v>
      </c>
      <c r="E451" s="618"/>
      <c r="F451" s="59">
        <v>0.27</v>
      </c>
      <c r="G451" s="35">
        <v>6</v>
      </c>
      <c r="H451" s="59">
        <v>1.62</v>
      </c>
      <c r="I451" s="59">
        <v>1.8</v>
      </c>
      <c r="J451" s="35">
        <v>182</v>
      </c>
      <c r="K451" s="35" t="s">
        <v>66</v>
      </c>
      <c r="L451" s="35"/>
      <c r="M451" s="36" t="s">
        <v>67</v>
      </c>
      <c r="N451" s="36"/>
      <c r="O451" s="35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7"/>
      <c r="V451" s="37"/>
      <c r="W451" s="38" t="s">
        <v>68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1" t="s">
        <v>693</v>
      </c>
      <c r="AG451" s="75"/>
      <c r="AJ451" s="79"/>
      <c r="AK451" s="79">
        <v>0</v>
      </c>
      <c r="BB451" s="512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85</v>
      </c>
      <c r="Q452" s="620"/>
      <c r="R452" s="620"/>
      <c r="S452" s="620"/>
      <c r="T452" s="620"/>
      <c r="U452" s="620"/>
      <c r="V452" s="621"/>
      <c r="W452" s="40" t="s">
        <v>86</v>
      </c>
      <c r="X452" s="41">
        <f>IFERROR(X451/H451,"0")</f>
        <v>0</v>
      </c>
      <c r="Y452" s="41">
        <f>IFERROR(Y451/H451,"0")</f>
        <v>0</v>
      </c>
      <c r="Z452" s="41">
        <f>IFERROR(IF(Z451="",0,Z451),"0")</f>
        <v>0</v>
      </c>
      <c r="AA452" s="64"/>
      <c r="AB452" s="64"/>
      <c r="AC452" s="64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85</v>
      </c>
      <c r="Q453" s="620"/>
      <c r="R453" s="620"/>
      <c r="S453" s="620"/>
      <c r="T453" s="620"/>
      <c r="U453" s="620"/>
      <c r="V453" s="621"/>
      <c r="W453" s="40" t="s">
        <v>68</v>
      </c>
      <c r="X453" s="41">
        <f>IFERROR(SUM(X451:X451),"0")</f>
        <v>0</v>
      </c>
      <c r="Y453" s="41">
        <f>IFERROR(SUM(Y451:Y451),"0")</f>
        <v>0</v>
      </c>
      <c r="Z453" s="40"/>
      <c r="AA453" s="64"/>
      <c r="AB453" s="64"/>
      <c r="AC453" s="64"/>
    </row>
    <row r="454" spans="1:68" ht="14.25" customHeight="1" x14ac:dyDescent="0.25">
      <c r="A454" s="622" t="s">
        <v>169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3"/>
      <c r="AB454" s="63"/>
      <c r="AC454" s="63"/>
    </row>
    <row r="455" spans="1:68" ht="27" customHeight="1" x14ac:dyDescent="0.25">
      <c r="A455" s="60" t="s">
        <v>694</v>
      </c>
      <c r="B455" s="60" t="s">
        <v>695</v>
      </c>
      <c r="C455" s="34">
        <v>4301060412</v>
      </c>
      <c r="D455" s="617">
        <v>4680115885509</v>
      </c>
      <c r="E455" s="618"/>
      <c r="F455" s="59">
        <v>0.27</v>
      </c>
      <c r="G455" s="35">
        <v>6</v>
      </c>
      <c r="H455" s="59">
        <v>1.62</v>
      </c>
      <c r="I455" s="59">
        <v>1.8660000000000001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696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85</v>
      </c>
      <c r="Q456" s="620"/>
      <c r="R456" s="620"/>
      <c r="S456" s="620"/>
      <c r="T456" s="620"/>
      <c r="U456" s="620"/>
      <c r="V456" s="621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85</v>
      </c>
      <c r="Q457" s="620"/>
      <c r="R457" s="620"/>
      <c r="S457" s="620"/>
      <c r="T457" s="620"/>
      <c r="U457" s="620"/>
      <c r="V457" s="621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27.75" customHeight="1" x14ac:dyDescent="0.2">
      <c r="A458" s="633" t="s">
        <v>697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52"/>
      <c r="AB458" s="52"/>
      <c r="AC458" s="52"/>
    </row>
    <row r="459" spans="1:68" ht="16.5" customHeight="1" x14ac:dyDescent="0.25">
      <c r="A459" s="673" t="s">
        <v>697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2"/>
      <c r="AB459" s="62"/>
      <c r="AC459" s="62"/>
    </row>
    <row r="460" spans="1:68" ht="14.25" customHeight="1" x14ac:dyDescent="0.25">
      <c r="A460" s="622" t="s">
        <v>95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3"/>
      <c r="AB460" s="63"/>
      <c r="AC460" s="63"/>
    </row>
    <row r="461" spans="1:68" ht="27" customHeight="1" x14ac:dyDescent="0.25">
      <c r="A461" s="60" t="s">
        <v>698</v>
      </c>
      <c r="B461" s="60" t="s">
        <v>699</v>
      </c>
      <c r="C461" s="34">
        <v>4301011795</v>
      </c>
      <c r="D461" s="617">
        <v>4607091389067</v>
      </c>
      <c r="E461" s="618"/>
      <c r="F461" s="59">
        <v>0.88</v>
      </c>
      <c r="G461" s="35">
        <v>6</v>
      </c>
      <c r="H461" s="59">
        <v>5.28</v>
      </c>
      <c r="I461" s="59">
        <v>5.64</v>
      </c>
      <c r="J461" s="35">
        <v>104</v>
      </c>
      <c r="K461" s="35" t="s">
        <v>98</v>
      </c>
      <c r="L461" s="35"/>
      <c r="M461" s="36" t="s">
        <v>99</v>
      </c>
      <c r="N461" s="36"/>
      <c r="O461" s="35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7"/>
      <c r="V461" s="37"/>
      <c r="W461" s="38" t="s">
        <v>68</v>
      </c>
      <c r="X461" s="56">
        <v>0</v>
      </c>
      <c r="Y461" s="53">
        <f t="shared" ref="Y461:Y476" si="68">IFERROR(IF(X461="",0,CEILING((X461/$H461),1)*$H461),"")</f>
        <v>0</v>
      </c>
      <c r="Z461" s="39" t="str">
        <f t="shared" ref="Z461:Z466" si="69">IFERROR(IF(Y461=0,"",ROUNDUP(Y461/H461,0)*0.01196),"")</f>
        <v/>
      </c>
      <c r="AA461" s="65"/>
      <c r="AB461" s="66"/>
      <c r="AC461" s="515" t="s">
        <v>700</v>
      </c>
      <c r="AG461" s="75"/>
      <c r="AJ461" s="79"/>
      <c r="AK461" s="79">
        <v>0</v>
      </c>
      <c r="BB461" s="516" t="s">
        <v>1</v>
      </c>
      <c r="BM461" s="75">
        <f t="shared" ref="BM461:BM476" si="70">IFERROR(X461*I461/H461,"0")</f>
        <v>0</v>
      </c>
      <c r="BN461" s="75">
        <f t="shared" ref="BN461:BN476" si="71">IFERROR(Y461*I461/H461,"0")</f>
        <v>0</v>
      </c>
      <c r="BO461" s="75">
        <f t="shared" ref="BO461:BO476" si="72">IFERROR(1/J461*(X461/H461),"0")</f>
        <v>0</v>
      </c>
      <c r="BP461" s="75">
        <f t="shared" ref="BP461:BP476" si="73">IFERROR(1/J461*(Y461/H461),"0")</f>
        <v>0</v>
      </c>
    </row>
    <row r="462" spans="1:68" ht="27" customHeight="1" x14ac:dyDescent="0.25">
      <c r="A462" s="60" t="s">
        <v>701</v>
      </c>
      <c r="B462" s="60" t="s">
        <v>702</v>
      </c>
      <c r="C462" s="34">
        <v>4301011961</v>
      </c>
      <c r="D462" s="617">
        <v>4680115885271</v>
      </c>
      <c r="E462" s="61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98</v>
      </c>
      <c r="L462" s="35"/>
      <c r="M462" s="36" t="s">
        <v>99</v>
      </c>
      <c r="N462" s="36"/>
      <c r="O462" s="35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7"/>
      <c r="V462" s="37"/>
      <c r="W462" s="38" t="s">
        <v>68</v>
      </c>
      <c r="X462" s="56">
        <v>26</v>
      </c>
      <c r="Y462" s="53">
        <f t="shared" si="68"/>
        <v>26.400000000000002</v>
      </c>
      <c r="Z462" s="39">
        <f t="shared" si="69"/>
        <v>5.9799999999999999E-2</v>
      </c>
      <c r="AA462" s="65"/>
      <c r="AB462" s="66"/>
      <c r="AC462" s="517" t="s">
        <v>703</v>
      </c>
      <c r="AG462" s="75"/>
      <c r="AJ462" s="79"/>
      <c r="AK462" s="79">
        <v>0</v>
      </c>
      <c r="BB462" s="518" t="s">
        <v>1</v>
      </c>
      <c r="BM462" s="75">
        <f t="shared" si="70"/>
        <v>27.77272727272727</v>
      </c>
      <c r="BN462" s="75">
        <f t="shared" si="71"/>
        <v>28.200000000000003</v>
      </c>
      <c r="BO462" s="75">
        <f t="shared" si="72"/>
        <v>4.7348484848484848E-2</v>
      </c>
      <c r="BP462" s="75">
        <f t="shared" si="73"/>
        <v>4.807692307692308E-2</v>
      </c>
    </row>
    <row r="463" spans="1:68" ht="27" customHeight="1" x14ac:dyDescent="0.25">
      <c r="A463" s="60" t="s">
        <v>704</v>
      </c>
      <c r="B463" s="60" t="s">
        <v>705</v>
      </c>
      <c r="C463" s="34">
        <v>4301011376</v>
      </c>
      <c r="D463" s="617">
        <v>4680115885226</v>
      </c>
      <c r="E463" s="61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98</v>
      </c>
      <c r="L463" s="35"/>
      <c r="M463" s="36" t="s">
        <v>104</v>
      </c>
      <c r="N463" s="36"/>
      <c r="O463" s="35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7"/>
      <c r="V463" s="37"/>
      <c r="W463" s="38" t="s">
        <v>68</v>
      </c>
      <c r="X463" s="56">
        <v>162</v>
      </c>
      <c r="Y463" s="53">
        <f t="shared" si="68"/>
        <v>163.68</v>
      </c>
      <c r="Z463" s="39">
        <f t="shared" si="69"/>
        <v>0.37075999999999998</v>
      </c>
      <c r="AA463" s="65"/>
      <c r="AB463" s="66"/>
      <c r="AC463" s="519" t="s">
        <v>706</v>
      </c>
      <c r="AG463" s="75"/>
      <c r="AJ463" s="79"/>
      <c r="AK463" s="79">
        <v>0</v>
      </c>
      <c r="BB463" s="520" t="s">
        <v>1</v>
      </c>
      <c r="BM463" s="75">
        <f t="shared" si="70"/>
        <v>173.04545454545453</v>
      </c>
      <c r="BN463" s="75">
        <f t="shared" si="71"/>
        <v>174.84</v>
      </c>
      <c r="BO463" s="75">
        <f t="shared" si="72"/>
        <v>0.2950174825174825</v>
      </c>
      <c r="BP463" s="75">
        <f t="shared" si="73"/>
        <v>0.29807692307692307</v>
      </c>
    </row>
    <row r="464" spans="1:68" ht="16.5" customHeight="1" x14ac:dyDescent="0.25">
      <c r="A464" s="60" t="s">
        <v>707</v>
      </c>
      <c r="B464" s="60" t="s">
        <v>708</v>
      </c>
      <c r="C464" s="34">
        <v>4301011774</v>
      </c>
      <c r="D464" s="617">
        <v>4680115884502</v>
      </c>
      <c r="E464" s="61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98</v>
      </c>
      <c r="L464" s="35"/>
      <c r="M464" s="36" t="s">
        <v>99</v>
      </c>
      <c r="N464" s="36"/>
      <c r="O464" s="35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7"/>
      <c r="V464" s="37"/>
      <c r="W464" s="38" t="s">
        <v>68</v>
      </c>
      <c r="X464" s="56">
        <v>0</v>
      </c>
      <c r="Y464" s="53">
        <f t="shared" si="68"/>
        <v>0</v>
      </c>
      <c r="Z464" s="39" t="str">
        <f t="shared" si="69"/>
        <v/>
      </c>
      <c r="AA464" s="65"/>
      <c r="AB464" s="66"/>
      <c r="AC464" s="521" t="s">
        <v>709</v>
      </c>
      <c r="AG464" s="75"/>
      <c r="AJ464" s="79"/>
      <c r="AK464" s="79">
        <v>0</v>
      </c>
      <c r="BB464" s="522" t="s">
        <v>1</v>
      </c>
      <c r="BM464" s="75">
        <f t="shared" si="70"/>
        <v>0</v>
      </c>
      <c r="BN464" s="75">
        <f t="shared" si="71"/>
        <v>0</v>
      </c>
      <c r="BO464" s="75">
        <f t="shared" si="72"/>
        <v>0</v>
      </c>
      <c r="BP464" s="75">
        <f t="shared" si="73"/>
        <v>0</v>
      </c>
    </row>
    <row r="465" spans="1:68" ht="27" customHeight="1" x14ac:dyDescent="0.25">
      <c r="A465" s="60" t="s">
        <v>710</v>
      </c>
      <c r="B465" s="60" t="s">
        <v>711</v>
      </c>
      <c r="C465" s="34">
        <v>4301011771</v>
      </c>
      <c r="D465" s="617">
        <v>4607091389104</v>
      </c>
      <c r="E465" s="61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7"/>
      <c r="V465" s="37"/>
      <c r="W465" s="38" t="s">
        <v>68</v>
      </c>
      <c r="X465" s="56">
        <v>544</v>
      </c>
      <c r="Y465" s="53">
        <f t="shared" si="68"/>
        <v>549.12</v>
      </c>
      <c r="Z465" s="39">
        <f t="shared" si="69"/>
        <v>1.2438400000000001</v>
      </c>
      <c r="AA465" s="65"/>
      <c r="AB465" s="66"/>
      <c r="AC465" s="523" t="s">
        <v>712</v>
      </c>
      <c r="AG465" s="75"/>
      <c r="AJ465" s="79"/>
      <c r="AK465" s="79">
        <v>0</v>
      </c>
      <c r="BB465" s="524" t="s">
        <v>1</v>
      </c>
      <c r="BM465" s="75">
        <f t="shared" si="70"/>
        <v>581.09090909090901</v>
      </c>
      <c r="BN465" s="75">
        <f t="shared" si="71"/>
        <v>586.55999999999995</v>
      </c>
      <c r="BO465" s="75">
        <f t="shared" si="72"/>
        <v>0.99067599067599077</v>
      </c>
      <c r="BP465" s="75">
        <f t="shared" si="73"/>
        <v>1</v>
      </c>
    </row>
    <row r="466" spans="1:68" ht="16.5" customHeight="1" x14ac:dyDescent="0.25">
      <c r="A466" s="60" t="s">
        <v>713</v>
      </c>
      <c r="B466" s="60" t="s">
        <v>714</v>
      </c>
      <c r="C466" s="34">
        <v>4301011799</v>
      </c>
      <c r="D466" s="617">
        <v>4680115884519</v>
      </c>
      <c r="E466" s="61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104</v>
      </c>
      <c r="N466" s="36"/>
      <c r="O466" s="35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25" t="s">
        <v>715</v>
      </c>
      <c r="AG466" s="75"/>
      <c r="AJ466" s="79"/>
      <c r="AK466" s="79">
        <v>0</v>
      </c>
      <c r="BB466" s="526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4301012125</v>
      </c>
      <c r="D467" s="617">
        <v>4680115886391</v>
      </c>
      <c r="E467" s="618"/>
      <c r="F467" s="59">
        <v>0.4</v>
      </c>
      <c r="G467" s="35">
        <v>6</v>
      </c>
      <c r="H467" s="59">
        <v>2.4</v>
      </c>
      <c r="I467" s="59">
        <v>2.58</v>
      </c>
      <c r="J467" s="35">
        <v>182</v>
      </c>
      <c r="K467" s="35" t="s">
        <v>66</v>
      </c>
      <c r="L467" s="35"/>
      <c r="M467" s="36" t="s">
        <v>104</v>
      </c>
      <c r="N467" s="36"/>
      <c r="O467" s="35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>IFERROR(IF(Y467=0,"",ROUNDUP(Y467/H467,0)*0.00651),"")</f>
        <v/>
      </c>
      <c r="AA467" s="65"/>
      <c r="AB467" s="66"/>
      <c r="AC467" s="527" t="s">
        <v>700</v>
      </c>
      <c r="AG467" s="75"/>
      <c r="AJ467" s="79"/>
      <c r="AK467" s="79">
        <v>0</v>
      </c>
      <c r="BB467" s="528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4301011778</v>
      </c>
      <c r="D468" s="617">
        <v>4680115880603</v>
      </c>
      <c r="E468" s="618"/>
      <c r="F468" s="59">
        <v>0.6</v>
      </c>
      <c r="G468" s="35">
        <v>6</v>
      </c>
      <c r="H468" s="59">
        <v>3.6</v>
      </c>
      <c r="I468" s="59">
        <v>3.81</v>
      </c>
      <c r="J468" s="35">
        <v>132</v>
      </c>
      <c r="K468" s="35" t="s">
        <v>103</v>
      </c>
      <c r="L468" s="35"/>
      <c r="M468" s="36" t="s">
        <v>99</v>
      </c>
      <c r="N468" s="36"/>
      <c r="O468" s="35">
        <v>60</v>
      </c>
      <c r="P468" s="6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5"/>
      <c r="R468" s="625"/>
      <c r="S468" s="625"/>
      <c r="T468" s="626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>IFERROR(IF(Y468=0,"",ROUNDUP(Y468/H468,0)*0.00902),"")</f>
        <v/>
      </c>
      <c r="AA468" s="65"/>
      <c r="AB468" s="66"/>
      <c r="AC468" s="529" t="s">
        <v>700</v>
      </c>
      <c r="AG468" s="75"/>
      <c r="AJ468" s="79"/>
      <c r="AK468" s="79">
        <v>0</v>
      </c>
      <c r="BB468" s="530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718</v>
      </c>
      <c r="B469" s="60" t="s">
        <v>720</v>
      </c>
      <c r="C469" s="34">
        <v>4301012035</v>
      </c>
      <c r="D469" s="617">
        <v>4680115880603</v>
      </c>
      <c r="E469" s="618"/>
      <c r="F469" s="59">
        <v>0.6</v>
      </c>
      <c r="G469" s="35">
        <v>8</v>
      </c>
      <c r="H469" s="59">
        <v>4.8</v>
      </c>
      <c r="I469" s="59">
        <v>6.93</v>
      </c>
      <c r="J469" s="35">
        <v>132</v>
      </c>
      <c r="K469" s="35" t="s">
        <v>103</v>
      </c>
      <c r="L469" s="35"/>
      <c r="M469" s="36" t="s">
        <v>99</v>
      </c>
      <c r="N469" s="36"/>
      <c r="O469" s="35">
        <v>60</v>
      </c>
      <c r="P469" s="7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5"/>
      <c r="R469" s="625"/>
      <c r="S469" s="625"/>
      <c r="T469" s="626"/>
      <c r="U469" s="37"/>
      <c r="V469" s="37"/>
      <c r="W469" s="38" t="s">
        <v>68</v>
      </c>
      <c r="X469" s="56">
        <v>0</v>
      </c>
      <c r="Y469" s="53">
        <f t="shared" si="68"/>
        <v>0</v>
      </c>
      <c r="Z469" s="39" t="str">
        <f>IFERROR(IF(Y469=0,"",ROUNDUP(Y469/H469,0)*0.00902),"")</f>
        <v/>
      </c>
      <c r="AA469" s="65"/>
      <c r="AB469" s="66"/>
      <c r="AC469" s="531" t="s">
        <v>700</v>
      </c>
      <c r="AG469" s="75"/>
      <c r="AJ469" s="79"/>
      <c r="AK469" s="79">
        <v>0</v>
      </c>
      <c r="BB469" s="532" t="s">
        <v>1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27" customHeight="1" x14ac:dyDescent="0.25">
      <c r="A470" s="60" t="s">
        <v>721</v>
      </c>
      <c r="B470" s="60" t="s">
        <v>722</v>
      </c>
      <c r="C470" s="34">
        <v>4301012036</v>
      </c>
      <c r="D470" s="617">
        <v>4680115882782</v>
      </c>
      <c r="E470" s="618"/>
      <c r="F470" s="59">
        <v>0.6</v>
      </c>
      <c r="G470" s="35">
        <v>8</v>
      </c>
      <c r="H470" s="59">
        <v>4.8</v>
      </c>
      <c r="I470" s="59">
        <v>6.96</v>
      </c>
      <c r="J470" s="35">
        <v>120</v>
      </c>
      <c r="K470" s="35" t="s">
        <v>103</v>
      </c>
      <c r="L470" s="35"/>
      <c r="M470" s="36" t="s">
        <v>99</v>
      </c>
      <c r="N470" s="36"/>
      <c r="O470" s="35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>IFERROR(IF(Y470=0,"",ROUNDUP(Y470/H470,0)*0.00937),"")</f>
        <v/>
      </c>
      <c r="AA470" s="65"/>
      <c r="AB470" s="66"/>
      <c r="AC470" s="533" t="s">
        <v>703</v>
      </c>
      <c r="AG470" s="75"/>
      <c r="AJ470" s="79"/>
      <c r="AK470" s="79">
        <v>0</v>
      </c>
      <c r="BB470" s="534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customHeight="1" x14ac:dyDescent="0.25">
      <c r="A471" s="60" t="s">
        <v>723</v>
      </c>
      <c r="B471" s="60" t="s">
        <v>724</v>
      </c>
      <c r="C471" s="34">
        <v>4301012055</v>
      </c>
      <c r="D471" s="617">
        <v>4680115886469</v>
      </c>
      <c r="E471" s="618"/>
      <c r="F471" s="59">
        <v>0.55000000000000004</v>
      </c>
      <c r="G471" s="35">
        <v>8</v>
      </c>
      <c r="H471" s="59">
        <v>4.4000000000000004</v>
      </c>
      <c r="I471" s="59">
        <v>4.6100000000000003</v>
      </c>
      <c r="J471" s="35">
        <v>132</v>
      </c>
      <c r="K471" s="35" t="s">
        <v>103</v>
      </c>
      <c r="L471" s="35"/>
      <c r="M471" s="36" t="s">
        <v>99</v>
      </c>
      <c r="N471" s="36"/>
      <c r="O471" s="35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IFERROR(IF(Y471=0,"",ROUNDUP(Y471/H471,0)*0.00902),"")</f>
        <v/>
      </c>
      <c r="AA471" s="65"/>
      <c r="AB471" s="66"/>
      <c r="AC471" s="535" t="s">
        <v>706</v>
      </c>
      <c r="AG471" s="75"/>
      <c r="AJ471" s="79"/>
      <c r="AK471" s="79">
        <v>0</v>
      </c>
      <c r="BB471" s="536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customHeight="1" x14ac:dyDescent="0.25">
      <c r="A472" s="60" t="s">
        <v>725</v>
      </c>
      <c r="B472" s="60" t="s">
        <v>726</v>
      </c>
      <c r="C472" s="34">
        <v>4301012057</v>
      </c>
      <c r="D472" s="617">
        <v>4680115886483</v>
      </c>
      <c r="E472" s="618"/>
      <c r="F472" s="59">
        <v>0.55000000000000004</v>
      </c>
      <c r="G472" s="35">
        <v>8</v>
      </c>
      <c r="H472" s="59">
        <v>4.4000000000000004</v>
      </c>
      <c r="I472" s="59">
        <v>4.6100000000000003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7" t="s">
        <v>709</v>
      </c>
      <c r="AG472" s="75"/>
      <c r="AJ472" s="79"/>
      <c r="AK472" s="79">
        <v>0</v>
      </c>
      <c r="BB472" s="538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customHeight="1" x14ac:dyDescent="0.25">
      <c r="A473" s="60" t="s">
        <v>727</v>
      </c>
      <c r="B473" s="60" t="s">
        <v>728</v>
      </c>
      <c r="C473" s="34">
        <v>4301012050</v>
      </c>
      <c r="D473" s="617">
        <v>4680115885479</v>
      </c>
      <c r="E473" s="618"/>
      <c r="F473" s="59">
        <v>0.4</v>
      </c>
      <c r="G473" s="35">
        <v>6</v>
      </c>
      <c r="H473" s="59">
        <v>2.4</v>
      </c>
      <c r="I473" s="59">
        <v>2.58</v>
      </c>
      <c r="J473" s="35">
        <v>182</v>
      </c>
      <c r="K473" s="35" t="s">
        <v>66</v>
      </c>
      <c r="L473" s="35"/>
      <c r="M473" s="36" t="s">
        <v>99</v>
      </c>
      <c r="N473" s="36"/>
      <c r="O473" s="35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IFERROR(IF(Y473=0,"",ROUNDUP(Y473/H473,0)*0.00651),"")</f>
        <v/>
      </c>
      <c r="AA473" s="65"/>
      <c r="AB473" s="66"/>
      <c r="AC473" s="539" t="s">
        <v>712</v>
      </c>
      <c r="AG473" s="75"/>
      <c r="AJ473" s="79"/>
      <c r="AK473" s="79">
        <v>0</v>
      </c>
      <c r="BB473" s="540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customHeight="1" x14ac:dyDescent="0.25">
      <c r="A474" s="60" t="s">
        <v>729</v>
      </c>
      <c r="B474" s="60" t="s">
        <v>730</v>
      </c>
      <c r="C474" s="34">
        <v>4301011784</v>
      </c>
      <c r="D474" s="617">
        <v>4607091389982</v>
      </c>
      <c r="E474" s="618"/>
      <c r="F474" s="59">
        <v>0.6</v>
      </c>
      <c r="G474" s="35">
        <v>6</v>
      </c>
      <c r="H474" s="59">
        <v>3.6</v>
      </c>
      <c r="I474" s="59">
        <v>3.81</v>
      </c>
      <c r="J474" s="35">
        <v>132</v>
      </c>
      <c r="K474" s="35" t="s">
        <v>103</v>
      </c>
      <c r="L474" s="35"/>
      <c r="M474" s="36" t="s">
        <v>99</v>
      </c>
      <c r="N474" s="36"/>
      <c r="O474" s="35">
        <v>60</v>
      </c>
      <c r="P474" s="7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IFERROR(IF(Y474=0,"",ROUNDUP(Y474/H474,0)*0.00902),"")</f>
        <v/>
      </c>
      <c r="AA474" s="65"/>
      <c r="AB474" s="66"/>
      <c r="AC474" s="541" t="s">
        <v>712</v>
      </c>
      <c r="AG474" s="75"/>
      <c r="AJ474" s="79"/>
      <c r="AK474" s="79">
        <v>0</v>
      </c>
      <c r="BB474" s="542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customHeight="1" x14ac:dyDescent="0.25">
      <c r="A475" s="60" t="s">
        <v>729</v>
      </c>
      <c r="B475" s="60" t="s">
        <v>731</v>
      </c>
      <c r="C475" s="34">
        <v>4301012034</v>
      </c>
      <c r="D475" s="617">
        <v>4607091389982</v>
      </c>
      <c r="E475" s="618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103</v>
      </c>
      <c r="L475" s="35"/>
      <c r="M475" s="36" t="s">
        <v>99</v>
      </c>
      <c r="N475" s="36"/>
      <c r="O475" s="35">
        <v>60</v>
      </c>
      <c r="P475" s="8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/>
      <c r="AB475" s="66"/>
      <c r="AC475" s="543" t="s">
        <v>712</v>
      </c>
      <c r="AG475" s="75"/>
      <c r="AJ475" s="79"/>
      <c r="AK475" s="79">
        <v>0</v>
      </c>
      <c r="BB475" s="544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customHeight="1" x14ac:dyDescent="0.25">
      <c r="A476" s="60" t="s">
        <v>732</v>
      </c>
      <c r="B476" s="60" t="s">
        <v>733</v>
      </c>
      <c r="C476" s="34">
        <v>4301012058</v>
      </c>
      <c r="D476" s="617">
        <v>4680115886490</v>
      </c>
      <c r="E476" s="61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45" t="s">
        <v>715</v>
      </c>
      <c r="AG476" s="75"/>
      <c r="AJ476" s="79"/>
      <c r="AK476" s="79">
        <v>0</v>
      </c>
      <c r="BB476" s="546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85</v>
      </c>
      <c r="Q477" s="620"/>
      <c r="R477" s="620"/>
      <c r="S477" s="620"/>
      <c r="T477" s="620"/>
      <c r="U477" s="620"/>
      <c r="V477" s="621"/>
      <c r="W477" s="40" t="s">
        <v>86</v>
      </c>
      <c r="X477" s="41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138.63636363636363</v>
      </c>
      <c r="Y477" s="41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140</v>
      </c>
      <c r="Z477" s="41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1.6744000000000001</v>
      </c>
      <c r="AA477" s="64"/>
      <c r="AB477" s="64"/>
      <c r="AC477" s="64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85</v>
      </c>
      <c r="Q478" s="620"/>
      <c r="R478" s="620"/>
      <c r="S478" s="620"/>
      <c r="T478" s="620"/>
      <c r="U478" s="620"/>
      <c r="V478" s="621"/>
      <c r="W478" s="40" t="s">
        <v>68</v>
      </c>
      <c r="X478" s="41">
        <f>IFERROR(SUM(X461:X476),"0")</f>
        <v>732</v>
      </c>
      <c r="Y478" s="41">
        <f>IFERROR(SUM(Y461:Y476),"0")</f>
        <v>739.2</v>
      </c>
      <c r="Z478" s="40"/>
      <c r="AA478" s="64"/>
      <c r="AB478" s="64"/>
      <c r="AC478" s="64"/>
    </row>
    <row r="479" spans="1:68" ht="14.25" customHeight="1" x14ac:dyDescent="0.25">
      <c r="A479" s="622" t="s">
        <v>132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3"/>
      <c r="AB479" s="63"/>
      <c r="AC479" s="63"/>
    </row>
    <row r="480" spans="1:68" ht="16.5" customHeight="1" x14ac:dyDescent="0.25">
      <c r="A480" s="60" t="s">
        <v>734</v>
      </c>
      <c r="B480" s="60" t="s">
        <v>735</v>
      </c>
      <c r="C480" s="34">
        <v>4301020334</v>
      </c>
      <c r="D480" s="617">
        <v>4607091388930</v>
      </c>
      <c r="E480" s="618"/>
      <c r="F480" s="59">
        <v>0.88</v>
      </c>
      <c r="G480" s="35">
        <v>6</v>
      </c>
      <c r="H480" s="59">
        <v>5.28</v>
      </c>
      <c r="I480" s="59">
        <v>5.64</v>
      </c>
      <c r="J480" s="35">
        <v>104</v>
      </c>
      <c r="K480" s="35" t="s">
        <v>98</v>
      </c>
      <c r="L480" s="35"/>
      <c r="M480" s="36" t="s">
        <v>104</v>
      </c>
      <c r="N480" s="36"/>
      <c r="O480" s="35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7"/>
      <c r="V480" s="37"/>
      <c r="W480" s="38" t="s">
        <v>68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IFERROR(IF(Y480=0,"",ROUNDUP(Y480/H480,0)*0.01196),"")</f>
        <v/>
      </c>
      <c r="AA480" s="65"/>
      <c r="AB480" s="66"/>
      <c r="AC480" s="547" t="s">
        <v>736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16.5" customHeight="1" x14ac:dyDescent="0.25">
      <c r="A481" s="60" t="s">
        <v>737</v>
      </c>
      <c r="B481" s="60" t="s">
        <v>738</v>
      </c>
      <c r="C481" s="34">
        <v>4301020384</v>
      </c>
      <c r="D481" s="617">
        <v>4680115886407</v>
      </c>
      <c r="E481" s="618"/>
      <c r="F481" s="59">
        <v>0.4</v>
      </c>
      <c r="G481" s="35">
        <v>6</v>
      </c>
      <c r="H481" s="59">
        <v>2.4</v>
      </c>
      <c r="I481" s="59">
        <v>2.58</v>
      </c>
      <c r="J481" s="35">
        <v>182</v>
      </c>
      <c r="K481" s="35" t="s">
        <v>66</v>
      </c>
      <c r="L481" s="35"/>
      <c r="M481" s="36" t="s">
        <v>104</v>
      </c>
      <c r="N481" s="36"/>
      <c r="O481" s="35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7"/>
      <c r="V481" s="37"/>
      <c r="W481" s="38" t="s">
        <v>68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IFERROR(IF(Y481=0,"",ROUNDUP(Y481/H481,0)*0.00651),"")</f>
        <v/>
      </c>
      <c r="AA481" s="65"/>
      <c r="AB481" s="66"/>
      <c r="AC481" s="549" t="s">
        <v>736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16.5" customHeight="1" x14ac:dyDescent="0.25">
      <c r="A482" s="60" t="s">
        <v>739</v>
      </c>
      <c r="B482" s="60" t="s">
        <v>740</v>
      </c>
      <c r="C482" s="34">
        <v>4301020385</v>
      </c>
      <c r="D482" s="617">
        <v>4680115880054</v>
      </c>
      <c r="E482" s="618"/>
      <c r="F482" s="59">
        <v>0.6</v>
      </c>
      <c r="G482" s="35">
        <v>8</v>
      </c>
      <c r="H482" s="59">
        <v>4.8</v>
      </c>
      <c r="I482" s="59">
        <v>6.93</v>
      </c>
      <c r="J482" s="35">
        <v>132</v>
      </c>
      <c r="K482" s="35" t="s">
        <v>103</v>
      </c>
      <c r="L482" s="35"/>
      <c r="M482" s="36" t="s">
        <v>99</v>
      </c>
      <c r="N482" s="36"/>
      <c r="O482" s="35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7"/>
      <c r="V482" s="37"/>
      <c r="W482" s="38" t="s">
        <v>68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IFERROR(IF(Y482=0,"",ROUNDUP(Y482/H482,0)*0.00902),"")</f>
        <v/>
      </c>
      <c r="AA482" s="65"/>
      <c r="AB482" s="66"/>
      <c r="AC482" s="551" t="s">
        <v>736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85</v>
      </c>
      <c r="Q483" s="620"/>
      <c r="R483" s="620"/>
      <c r="S483" s="620"/>
      <c r="T483" s="620"/>
      <c r="U483" s="620"/>
      <c r="V483" s="621"/>
      <c r="W483" s="40" t="s">
        <v>86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85</v>
      </c>
      <c r="Q484" s="620"/>
      <c r="R484" s="620"/>
      <c r="S484" s="620"/>
      <c r="T484" s="620"/>
      <c r="U484" s="620"/>
      <c r="V484" s="621"/>
      <c r="W484" s="40" t="s">
        <v>68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622" t="s">
        <v>143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3"/>
      <c r="AB485" s="63"/>
      <c r="AC485" s="63"/>
    </row>
    <row r="486" spans="1:68" ht="27" customHeight="1" x14ac:dyDescent="0.25">
      <c r="A486" s="60" t="s">
        <v>741</v>
      </c>
      <c r="B486" s="60" t="s">
        <v>742</v>
      </c>
      <c r="C486" s="34">
        <v>4301031349</v>
      </c>
      <c r="D486" s="617">
        <v>4680115883116</v>
      </c>
      <c r="E486" s="618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98</v>
      </c>
      <c r="L486" s="35"/>
      <c r="M486" s="36" t="s">
        <v>99</v>
      </c>
      <c r="N486" s="36"/>
      <c r="O486" s="35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7"/>
      <c r="V486" s="37"/>
      <c r="W486" s="38" t="s">
        <v>68</v>
      </c>
      <c r="X486" s="56">
        <v>146</v>
      </c>
      <c r="Y486" s="53">
        <f t="shared" ref="Y486:Y494" si="74">IFERROR(IF(X486="",0,CEILING((X486/$H486),1)*$H486),"")</f>
        <v>147.84</v>
      </c>
      <c r="Z486" s="39">
        <f>IFERROR(IF(Y486=0,"",ROUNDUP(Y486/H486,0)*0.01196),"")</f>
        <v>0.33488000000000001</v>
      </c>
      <c r="AA486" s="65"/>
      <c r="AB486" s="66"/>
      <c r="AC486" s="553" t="s">
        <v>743</v>
      </c>
      <c r="AG486" s="75"/>
      <c r="AJ486" s="79"/>
      <c r="AK486" s="79">
        <v>0</v>
      </c>
      <c r="BB486" s="554" t="s">
        <v>1</v>
      </c>
      <c r="BM486" s="75">
        <f t="shared" ref="BM486:BM494" si="75">IFERROR(X486*I486/H486,"0")</f>
        <v>155.95454545454544</v>
      </c>
      <c r="BN486" s="75">
        <f t="shared" ref="BN486:BN494" si="76">IFERROR(Y486*I486/H486,"0")</f>
        <v>157.91999999999999</v>
      </c>
      <c r="BO486" s="75">
        <f t="shared" ref="BO486:BO494" si="77">IFERROR(1/J486*(X486/H486),"0")</f>
        <v>0.26587995337995335</v>
      </c>
      <c r="BP486" s="75">
        <f t="shared" ref="BP486:BP494" si="78">IFERROR(1/J486*(Y486/H486),"0")</f>
        <v>0.26923076923076927</v>
      </c>
    </row>
    <row r="487" spans="1:68" ht="27" customHeight="1" x14ac:dyDescent="0.25">
      <c r="A487" s="60" t="s">
        <v>744</v>
      </c>
      <c r="B487" s="60" t="s">
        <v>745</v>
      </c>
      <c r="C487" s="34">
        <v>4301031350</v>
      </c>
      <c r="D487" s="617">
        <v>4680115883093</v>
      </c>
      <c r="E487" s="618"/>
      <c r="F487" s="59">
        <v>0.88</v>
      </c>
      <c r="G487" s="35">
        <v>6</v>
      </c>
      <c r="H487" s="59">
        <v>5.28</v>
      </c>
      <c r="I487" s="59">
        <v>5.64</v>
      </c>
      <c r="J487" s="35">
        <v>104</v>
      </c>
      <c r="K487" s="35" t="s">
        <v>98</v>
      </c>
      <c r="L487" s="35"/>
      <c r="M487" s="36" t="s">
        <v>67</v>
      </c>
      <c r="N487" s="36"/>
      <c r="O487" s="35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7"/>
      <c r="V487" s="37"/>
      <c r="W487" s="38" t="s">
        <v>68</v>
      </c>
      <c r="X487" s="56">
        <v>0</v>
      </c>
      <c r="Y487" s="53">
        <f t="shared" si="74"/>
        <v>0</v>
      </c>
      <c r="Z487" s="39" t="str">
        <f>IFERROR(IF(Y487=0,"",ROUNDUP(Y487/H487,0)*0.01196),"")</f>
        <v/>
      </c>
      <c r="AA487" s="65"/>
      <c r="AB487" s="66"/>
      <c r="AC487" s="555" t="s">
        <v>746</v>
      </c>
      <c r="AG487" s="75"/>
      <c r="AJ487" s="79"/>
      <c r="AK487" s="79">
        <v>0</v>
      </c>
      <c r="BB487" s="556" t="s">
        <v>1</v>
      </c>
      <c r="BM487" s="75">
        <f t="shared" si="75"/>
        <v>0</v>
      </c>
      <c r="BN487" s="75">
        <f t="shared" si="76"/>
        <v>0</v>
      </c>
      <c r="BO487" s="75">
        <f t="shared" si="77"/>
        <v>0</v>
      </c>
      <c r="BP487" s="75">
        <f t="shared" si="78"/>
        <v>0</v>
      </c>
    </row>
    <row r="488" spans="1:68" ht="27" customHeight="1" x14ac:dyDescent="0.25">
      <c r="A488" s="60" t="s">
        <v>747</v>
      </c>
      <c r="B488" s="60" t="s">
        <v>748</v>
      </c>
      <c r="C488" s="34">
        <v>4301031353</v>
      </c>
      <c r="D488" s="617">
        <v>4680115883109</v>
      </c>
      <c r="E488" s="618"/>
      <c r="F488" s="59">
        <v>0.88</v>
      </c>
      <c r="G488" s="35">
        <v>6</v>
      </c>
      <c r="H488" s="59">
        <v>5.28</v>
      </c>
      <c r="I488" s="59">
        <v>5.64</v>
      </c>
      <c r="J488" s="35">
        <v>104</v>
      </c>
      <c r="K488" s="35" t="s">
        <v>98</v>
      </c>
      <c r="L488" s="35"/>
      <c r="M488" s="36" t="s">
        <v>67</v>
      </c>
      <c r="N488" s="36"/>
      <c r="O488" s="35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7"/>
      <c r="V488" s="37"/>
      <c r="W488" s="38" t="s">
        <v>68</v>
      </c>
      <c r="X488" s="56">
        <v>275</v>
      </c>
      <c r="Y488" s="53">
        <f t="shared" si="74"/>
        <v>279.84000000000003</v>
      </c>
      <c r="Z488" s="39">
        <f>IFERROR(IF(Y488=0,"",ROUNDUP(Y488/H488,0)*0.01196),"")</f>
        <v>0.63388</v>
      </c>
      <c r="AA488" s="65"/>
      <c r="AB488" s="66"/>
      <c r="AC488" s="557" t="s">
        <v>749</v>
      </c>
      <c r="AG488" s="75"/>
      <c r="AJ488" s="79"/>
      <c r="AK488" s="79">
        <v>0</v>
      </c>
      <c r="BB488" s="558" t="s">
        <v>1</v>
      </c>
      <c r="BM488" s="75">
        <f t="shared" si="75"/>
        <v>293.75</v>
      </c>
      <c r="BN488" s="75">
        <f t="shared" si="76"/>
        <v>298.92</v>
      </c>
      <c r="BO488" s="75">
        <f t="shared" si="77"/>
        <v>0.50080128205128205</v>
      </c>
      <c r="BP488" s="75">
        <f t="shared" si="78"/>
        <v>0.50961538461538469</v>
      </c>
    </row>
    <row r="489" spans="1:68" ht="27" customHeight="1" x14ac:dyDescent="0.25">
      <c r="A489" s="60" t="s">
        <v>750</v>
      </c>
      <c r="B489" s="60" t="s">
        <v>751</v>
      </c>
      <c r="C489" s="34">
        <v>4301031409</v>
      </c>
      <c r="D489" s="617">
        <v>4680115886438</v>
      </c>
      <c r="E489" s="618"/>
      <c r="F489" s="59">
        <v>0.4</v>
      </c>
      <c r="G489" s="35">
        <v>6</v>
      </c>
      <c r="H489" s="59">
        <v>2.4</v>
      </c>
      <c r="I489" s="59">
        <v>2.58</v>
      </c>
      <c r="J489" s="35">
        <v>182</v>
      </c>
      <c r="K489" s="35" t="s">
        <v>66</v>
      </c>
      <c r="L489" s="35"/>
      <c r="M489" s="36" t="s">
        <v>99</v>
      </c>
      <c r="N489" s="36"/>
      <c r="O489" s="35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7"/>
      <c r="V489" s="37"/>
      <c r="W489" s="38" t="s">
        <v>68</v>
      </c>
      <c r="X489" s="56">
        <v>0</v>
      </c>
      <c r="Y489" s="53">
        <f t="shared" si="74"/>
        <v>0</v>
      </c>
      <c r="Z489" s="39" t="str">
        <f>IFERROR(IF(Y489=0,"",ROUNDUP(Y489/H489,0)*0.00651),"")</f>
        <v/>
      </c>
      <c r="AA489" s="65"/>
      <c r="AB489" s="66"/>
      <c r="AC489" s="559" t="s">
        <v>743</v>
      </c>
      <c r="AG489" s="75"/>
      <c r="AJ489" s="79"/>
      <c r="AK489" s="79">
        <v>0</v>
      </c>
      <c r="BB489" s="560" t="s">
        <v>1</v>
      </c>
      <c r="BM489" s="75">
        <f t="shared" si="75"/>
        <v>0</v>
      </c>
      <c r="BN489" s="75">
        <f t="shared" si="76"/>
        <v>0</v>
      </c>
      <c r="BO489" s="75">
        <f t="shared" si="77"/>
        <v>0</v>
      </c>
      <c r="BP489" s="75">
        <f t="shared" si="78"/>
        <v>0</v>
      </c>
    </row>
    <row r="490" spans="1:68" ht="27" customHeight="1" x14ac:dyDescent="0.25">
      <c r="A490" s="60" t="s">
        <v>752</v>
      </c>
      <c r="B490" s="60" t="s">
        <v>753</v>
      </c>
      <c r="C490" s="34">
        <v>4301031419</v>
      </c>
      <c r="D490" s="617">
        <v>4680115882072</v>
      </c>
      <c r="E490" s="618"/>
      <c r="F490" s="59">
        <v>0.6</v>
      </c>
      <c r="G490" s="35">
        <v>8</v>
      </c>
      <c r="H490" s="59">
        <v>4.8</v>
      </c>
      <c r="I490" s="59">
        <v>6.93</v>
      </c>
      <c r="J490" s="35">
        <v>132</v>
      </c>
      <c r="K490" s="35" t="s">
        <v>103</v>
      </c>
      <c r="L490" s="35"/>
      <c r="M490" s="36" t="s">
        <v>99</v>
      </c>
      <c r="N490" s="36"/>
      <c r="O490" s="35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7"/>
      <c r="V490" s="37"/>
      <c r="W490" s="38" t="s">
        <v>68</v>
      </c>
      <c r="X490" s="56">
        <v>0</v>
      </c>
      <c r="Y490" s="53">
        <f t="shared" si="74"/>
        <v>0</v>
      </c>
      <c r="Z490" s="39" t="str">
        <f>IFERROR(IF(Y490=0,"",ROUNDUP(Y490/H490,0)*0.00902),"")</f>
        <v/>
      </c>
      <c r="AA490" s="65"/>
      <c r="AB490" s="66"/>
      <c r="AC490" s="561" t="s">
        <v>743</v>
      </c>
      <c r="AG490" s="75"/>
      <c r="AJ490" s="79"/>
      <c r="AK490" s="79">
        <v>0</v>
      </c>
      <c r="BB490" s="562" t="s">
        <v>1</v>
      </c>
      <c r="BM490" s="75">
        <f t="shared" si="75"/>
        <v>0</v>
      </c>
      <c r="BN490" s="75">
        <f t="shared" si="76"/>
        <v>0</v>
      </c>
      <c r="BO490" s="75">
        <f t="shared" si="77"/>
        <v>0</v>
      </c>
      <c r="BP490" s="75">
        <f t="shared" si="78"/>
        <v>0</v>
      </c>
    </row>
    <row r="491" spans="1:68" ht="27" customHeight="1" x14ac:dyDescent="0.25">
      <c r="A491" s="60" t="s">
        <v>752</v>
      </c>
      <c r="B491" s="60" t="s">
        <v>754</v>
      </c>
      <c r="C491" s="34">
        <v>4301031351</v>
      </c>
      <c r="D491" s="617">
        <v>4680115882072</v>
      </c>
      <c r="E491" s="618"/>
      <c r="F491" s="59">
        <v>0.6</v>
      </c>
      <c r="G491" s="35">
        <v>6</v>
      </c>
      <c r="H491" s="59">
        <v>3.6</v>
      </c>
      <c r="I491" s="59">
        <v>3.81</v>
      </c>
      <c r="J491" s="35">
        <v>132</v>
      </c>
      <c r="K491" s="35" t="s">
        <v>103</v>
      </c>
      <c r="L491" s="35"/>
      <c r="M491" s="36" t="s">
        <v>99</v>
      </c>
      <c r="N491" s="36"/>
      <c r="O491" s="35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IFERROR(IF(Y491=0,"",ROUNDUP(Y491/H491,0)*0.00902),"")</f>
        <v/>
      </c>
      <c r="AA491" s="65"/>
      <c r="AB491" s="66"/>
      <c r="AC491" s="563" t="s">
        <v>743</v>
      </c>
      <c r="AG491" s="75"/>
      <c r="AJ491" s="79"/>
      <c r="AK491" s="79">
        <v>0</v>
      </c>
      <c r="BB491" s="564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755</v>
      </c>
      <c r="B492" s="60" t="s">
        <v>756</v>
      </c>
      <c r="C492" s="34">
        <v>4301031418</v>
      </c>
      <c r="D492" s="617">
        <v>4680115882102</v>
      </c>
      <c r="E492" s="618"/>
      <c r="F492" s="59">
        <v>0.6</v>
      </c>
      <c r="G492" s="35">
        <v>8</v>
      </c>
      <c r="H492" s="59">
        <v>4.8</v>
      </c>
      <c r="I492" s="59">
        <v>6.69</v>
      </c>
      <c r="J492" s="35">
        <v>132</v>
      </c>
      <c r="K492" s="35" t="s">
        <v>103</v>
      </c>
      <c r="L492" s="35"/>
      <c r="M492" s="36" t="s">
        <v>67</v>
      </c>
      <c r="N492" s="36"/>
      <c r="O492" s="35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7"/>
      <c r="V492" s="37"/>
      <c r="W492" s="38" t="s">
        <v>68</v>
      </c>
      <c r="X492" s="56">
        <v>0</v>
      </c>
      <c r="Y492" s="53">
        <f t="shared" si="74"/>
        <v>0</v>
      </c>
      <c r="Z492" s="39" t="str">
        <f>IFERROR(IF(Y492=0,"",ROUNDUP(Y492/H492,0)*0.00902),"")</f>
        <v/>
      </c>
      <c r="AA492" s="65"/>
      <c r="AB492" s="66"/>
      <c r="AC492" s="565" t="s">
        <v>746</v>
      </c>
      <c r="AG492" s="75"/>
      <c r="AJ492" s="79"/>
      <c r="AK492" s="79">
        <v>0</v>
      </c>
      <c r="BB492" s="566" t="s">
        <v>1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customHeight="1" x14ac:dyDescent="0.25">
      <c r="A493" s="60" t="s">
        <v>757</v>
      </c>
      <c r="B493" s="60" t="s">
        <v>758</v>
      </c>
      <c r="C493" s="34">
        <v>4301031417</v>
      </c>
      <c r="D493" s="617">
        <v>4680115882096</v>
      </c>
      <c r="E493" s="618"/>
      <c r="F493" s="59">
        <v>0.6</v>
      </c>
      <c r="G493" s="35">
        <v>8</v>
      </c>
      <c r="H493" s="59">
        <v>4.8</v>
      </c>
      <c r="I493" s="59">
        <v>6.69</v>
      </c>
      <c r="J493" s="35">
        <v>132</v>
      </c>
      <c r="K493" s="35" t="s">
        <v>103</v>
      </c>
      <c r="L493" s="35"/>
      <c r="M493" s="36" t="s">
        <v>67</v>
      </c>
      <c r="N493" s="36"/>
      <c r="O493" s="35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IFERROR(IF(Y493=0,"",ROUNDUP(Y493/H493,0)*0.00902),"")</f>
        <v/>
      </c>
      <c r="AA493" s="65"/>
      <c r="AB493" s="66"/>
      <c r="AC493" s="567" t="s">
        <v>749</v>
      </c>
      <c r="AG493" s="75"/>
      <c r="AJ493" s="79"/>
      <c r="AK493" s="79">
        <v>0</v>
      </c>
      <c r="BB493" s="568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customHeight="1" x14ac:dyDescent="0.25">
      <c r="A494" s="60" t="s">
        <v>757</v>
      </c>
      <c r="B494" s="60" t="s">
        <v>759</v>
      </c>
      <c r="C494" s="34">
        <v>4301031384</v>
      </c>
      <c r="D494" s="617">
        <v>4680115882096</v>
      </c>
      <c r="E494" s="618"/>
      <c r="F494" s="59">
        <v>0.6</v>
      </c>
      <c r="G494" s="35">
        <v>8</v>
      </c>
      <c r="H494" s="59">
        <v>4.8</v>
      </c>
      <c r="I494" s="59">
        <v>6.69</v>
      </c>
      <c r="J494" s="35">
        <v>120</v>
      </c>
      <c r="K494" s="35" t="s">
        <v>103</v>
      </c>
      <c r="L494" s="35"/>
      <c r="M494" s="36" t="s">
        <v>67</v>
      </c>
      <c r="N494" s="36"/>
      <c r="O494" s="35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IFERROR(IF(Y494=0,"",ROUNDUP(Y494/H494,0)*0.00937),"")</f>
        <v/>
      </c>
      <c r="AA494" s="65"/>
      <c r="AB494" s="66"/>
      <c r="AC494" s="569" t="s">
        <v>749</v>
      </c>
      <c r="AG494" s="75"/>
      <c r="AJ494" s="79"/>
      <c r="AK494" s="79">
        <v>0</v>
      </c>
      <c r="BB494" s="570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85</v>
      </c>
      <c r="Q495" s="620"/>
      <c r="R495" s="620"/>
      <c r="S495" s="620"/>
      <c r="T495" s="620"/>
      <c r="U495" s="620"/>
      <c r="V495" s="621"/>
      <c r="W495" s="40" t="s">
        <v>86</v>
      </c>
      <c r="X495" s="41">
        <f>IFERROR(X486/H486,"0")+IFERROR(X487/H487,"0")+IFERROR(X488/H488,"0")+IFERROR(X489/H489,"0")+IFERROR(X490/H490,"0")+IFERROR(X491/H491,"0")+IFERROR(X492/H492,"0")+IFERROR(X493/H493,"0")+IFERROR(X494/H494,"0")</f>
        <v>79.73484848484847</v>
      </c>
      <c r="Y495" s="41">
        <f>IFERROR(Y486/H486,"0")+IFERROR(Y487/H487,"0")+IFERROR(Y488/H488,"0")+IFERROR(Y489/H489,"0")+IFERROR(Y490/H490,"0")+IFERROR(Y491/H491,"0")+IFERROR(Y492/H492,"0")+IFERROR(Y493/H493,"0")+IFERROR(Y494/H494,"0")</f>
        <v>81</v>
      </c>
      <c r="Z495" s="41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0.96876000000000007</v>
      </c>
      <c r="AA495" s="64"/>
      <c r="AB495" s="64"/>
      <c r="AC495" s="64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85</v>
      </c>
      <c r="Q496" s="620"/>
      <c r="R496" s="620"/>
      <c r="S496" s="620"/>
      <c r="T496" s="620"/>
      <c r="U496" s="620"/>
      <c r="V496" s="621"/>
      <c r="W496" s="40" t="s">
        <v>68</v>
      </c>
      <c r="X496" s="41">
        <f>IFERROR(SUM(X486:X494),"0")</f>
        <v>421</v>
      </c>
      <c r="Y496" s="41">
        <f>IFERROR(SUM(Y486:Y494),"0")</f>
        <v>427.68000000000006</v>
      </c>
      <c r="Z496" s="40"/>
      <c r="AA496" s="64"/>
      <c r="AB496" s="64"/>
      <c r="AC496" s="64"/>
    </row>
    <row r="497" spans="1:68" ht="14.25" customHeight="1" x14ac:dyDescent="0.25">
      <c r="A497" s="622" t="s">
        <v>63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3"/>
      <c r="AB497" s="63"/>
      <c r="AC497" s="63"/>
    </row>
    <row r="498" spans="1:68" ht="16.5" customHeight="1" x14ac:dyDescent="0.25">
      <c r="A498" s="60" t="s">
        <v>760</v>
      </c>
      <c r="B498" s="60" t="s">
        <v>761</v>
      </c>
      <c r="C498" s="34">
        <v>4301051232</v>
      </c>
      <c r="D498" s="617">
        <v>4607091383409</v>
      </c>
      <c r="E498" s="618"/>
      <c r="F498" s="59">
        <v>1.3</v>
      </c>
      <c r="G498" s="35">
        <v>6</v>
      </c>
      <c r="H498" s="59">
        <v>7.8</v>
      </c>
      <c r="I498" s="59">
        <v>8.3010000000000002</v>
      </c>
      <c r="J498" s="35">
        <v>64</v>
      </c>
      <c r="K498" s="35" t="s">
        <v>98</v>
      </c>
      <c r="L498" s="35"/>
      <c r="M498" s="36" t="s">
        <v>104</v>
      </c>
      <c r="N498" s="36"/>
      <c r="O498" s="35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7"/>
      <c r="V498" s="37"/>
      <c r="W498" s="38" t="s">
        <v>68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71" t="s">
        <v>762</v>
      </c>
      <c r="AG498" s="75"/>
      <c r="AJ498" s="79"/>
      <c r="AK498" s="79">
        <v>0</v>
      </c>
      <c r="BB498" s="572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16.5" customHeight="1" x14ac:dyDescent="0.25">
      <c r="A499" s="60" t="s">
        <v>763</v>
      </c>
      <c r="B499" s="60" t="s">
        <v>764</v>
      </c>
      <c r="C499" s="34">
        <v>4301051233</v>
      </c>
      <c r="D499" s="617">
        <v>4607091383416</v>
      </c>
      <c r="E499" s="618"/>
      <c r="F499" s="59">
        <v>1.3</v>
      </c>
      <c r="G499" s="35">
        <v>6</v>
      </c>
      <c r="H499" s="59">
        <v>7.8</v>
      </c>
      <c r="I499" s="59">
        <v>8.3010000000000002</v>
      </c>
      <c r="J499" s="35">
        <v>64</v>
      </c>
      <c r="K499" s="35" t="s">
        <v>98</v>
      </c>
      <c r="L499" s="35"/>
      <c r="M499" s="36" t="s">
        <v>104</v>
      </c>
      <c r="N499" s="36"/>
      <c r="O499" s="35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7"/>
      <c r="V499" s="37"/>
      <c r="W499" s="38" t="s">
        <v>68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73" t="s">
        <v>765</v>
      </c>
      <c r="AG499" s="75"/>
      <c r="AJ499" s="79"/>
      <c r="AK499" s="79">
        <v>0</v>
      </c>
      <c r="BB499" s="574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766</v>
      </c>
      <c r="B500" s="60" t="s">
        <v>767</v>
      </c>
      <c r="C500" s="34">
        <v>4301051064</v>
      </c>
      <c r="D500" s="617">
        <v>4680115883536</v>
      </c>
      <c r="E500" s="618"/>
      <c r="F500" s="59">
        <v>0.3</v>
      </c>
      <c r="G500" s="35">
        <v>6</v>
      </c>
      <c r="H500" s="59">
        <v>1.8</v>
      </c>
      <c r="I500" s="59">
        <v>2.0459999999999998</v>
      </c>
      <c r="J500" s="35">
        <v>182</v>
      </c>
      <c r="K500" s="35" t="s">
        <v>66</v>
      </c>
      <c r="L500" s="35"/>
      <c r="M500" s="36" t="s">
        <v>104</v>
      </c>
      <c r="N500" s="36"/>
      <c r="O500" s="35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7"/>
      <c r="V500" s="37"/>
      <c r="W500" s="38" t="s">
        <v>68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IFERROR(IF(Y500=0,"",ROUNDUP(Y500/H500,0)*0.00651),"")</f>
        <v/>
      </c>
      <c r="AA500" s="65"/>
      <c r="AB500" s="66"/>
      <c r="AC500" s="575" t="s">
        <v>768</v>
      </c>
      <c r="AG500" s="75"/>
      <c r="AJ500" s="79"/>
      <c r="AK500" s="79">
        <v>0</v>
      </c>
      <c r="BB500" s="576" t="s">
        <v>1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85</v>
      </c>
      <c r="Q501" s="620"/>
      <c r="R501" s="620"/>
      <c r="S501" s="620"/>
      <c r="T501" s="620"/>
      <c r="U501" s="620"/>
      <c r="V501" s="621"/>
      <c r="W501" s="40" t="s">
        <v>86</v>
      </c>
      <c r="X501" s="41">
        <f>IFERROR(X498/H498,"0")+IFERROR(X499/H499,"0")+IFERROR(X500/H500,"0")</f>
        <v>0</v>
      </c>
      <c r="Y501" s="41">
        <f>IFERROR(Y498/H498,"0")+IFERROR(Y499/H499,"0")+IFERROR(Y500/H500,"0")</f>
        <v>0</v>
      </c>
      <c r="Z501" s="41">
        <f>IFERROR(IF(Z498="",0,Z498),"0")+IFERROR(IF(Z499="",0,Z499),"0")+IFERROR(IF(Z500="",0,Z500),"0")</f>
        <v>0</v>
      </c>
      <c r="AA501" s="64"/>
      <c r="AB501" s="64"/>
      <c r="AC501" s="64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85</v>
      </c>
      <c r="Q502" s="620"/>
      <c r="R502" s="620"/>
      <c r="S502" s="620"/>
      <c r="T502" s="620"/>
      <c r="U502" s="620"/>
      <c r="V502" s="621"/>
      <c r="W502" s="40" t="s">
        <v>68</v>
      </c>
      <c r="X502" s="41">
        <f>IFERROR(SUM(X498:X500),"0")</f>
        <v>0</v>
      </c>
      <c r="Y502" s="41">
        <f>IFERROR(SUM(Y498:Y500),"0")</f>
        <v>0</v>
      </c>
      <c r="Z502" s="40"/>
      <c r="AA502" s="64"/>
      <c r="AB502" s="64"/>
      <c r="AC502" s="64"/>
    </row>
    <row r="503" spans="1:68" ht="14.25" customHeight="1" x14ac:dyDescent="0.25">
      <c r="A503" s="622" t="s">
        <v>169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3"/>
      <c r="AB503" s="63"/>
      <c r="AC503" s="63"/>
    </row>
    <row r="504" spans="1:68" ht="27" customHeight="1" x14ac:dyDescent="0.25">
      <c r="A504" s="60" t="s">
        <v>769</v>
      </c>
      <c r="B504" s="60" t="s">
        <v>770</v>
      </c>
      <c r="C504" s="34">
        <v>4301060450</v>
      </c>
      <c r="D504" s="617">
        <v>4680115885035</v>
      </c>
      <c r="E504" s="618"/>
      <c r="F504" s="59">
        <v>1</v>
      </c>
      <c r="G504" s="35">
        <v>4</v>
      </c>
      <c r="H504" s="59">
        <v>4</v>
      </c>
      <c r="I504" s="59">
        <v>4.4160000000000004</v>
      </c>
      <c r="J504" s="35">
        <v>104</v>
      </c>
      <c r="K504" s="35" t="s">
        <v>98</v>
      </c>
      <c r="L504" s="35"/>
      <c r="M504" s="36" t="s">
        <v>104</v>
      </c>
      <c r="N504" s="36"/>
      <c r="O504" s="35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IFERROR(IF(Y504=0,"",ROUNDUP(Y504/H504,0)*0.01196),"")</f>
        <v/>
      </c>
      <c r="AA504" s="65"/>
      <c r="AB504" s="66"/>
      <c r="AC504" s="577" t="s">
        <v>771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772</v>
      </c>
      <c r="B505" s="60" t="s">
        <v>773</v>
      </c>
      <c r="C505" s="34">
        <v>4301060448</v>
      </c>
      <c r="D505" s="617">
        <v>4680115885936</v>
      </c>
      <c r="E505" s="61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98</v>
      </c>
      <c r="L505" s="35"/>
      <c r="M505" s="36" t="s">
        <v>104</v>
      </c>
      <c r="N505" s="36"/>
      <c r="O505" s="35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7"/>
      <c r="V505" s="37"/>
      <c r="W505" s="38" t="s">
        <v>68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9" t="s">
        <v>771</v>
      </c>
      <c r="AG505" s="75"/>
      <c r="AJ505" s="79"/>
      <c r="AK505" s="79">
        <v>0</v>
      </c>
      <c r="BB505" s="580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85</v>
      </c>
      <c r="Q506" s="620"/>
      <c r="R506" s="620"/>
      <c r="S506" s="620"/>
      <c r="T506" s="620"/>
      <c r="U506" s="620"/>
      <c r="V506" s="621"/>
      <c r="W506" s="40" t="s">
        <v>86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85</v>
      </c>
      <c r="Q507" s="620"/>
      <c r="R507" s="620"/>
      <c r="S507" s="620"/>
      <c r="T507" s="620"/>
      <c r="U507" s="620"/>
      <c r="V507" s="621"/>
      <c r="W507" s="40" t="s">
        <v>68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27.75" customHeight="1" x14ac:dyDescent="0.2">
      <c r="A508" s="633" t="s">
        <v>774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52"/>
      <c r="AB508" s="52"/>
      <c r="AC508" s="52"/>
    </row>
    <row r="509" spans="1:68" ht="16.5" customHeight="1" x14ac:dyDescent="0.25">
      <c r="A509" s="673" t="s">
        <v>774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2"/>
      <c r="AB509" s="62"/>
      <c r="AC509" s="62"/>
    </row>
    <row r="510" spans="1:68" ht="14.25" customHeight="1" x14ac:dyDescent="0.25">
      <c r="A510" s="622" t="s">
        <v>95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3"/>
      <c r="AB510" s="63"/>
      <c r="AC510" s="63"/>
    </row>
    <row r="511" spans="1:68" ht="27" customHeight="1" x14ac:dyDescent="0.25">
      <c r="A511" s="60" t="s">
        <v>775</v>
      </c>
      <c r="B511" s="60" t="s">
        <v>776</v>
      </c>
      <c r="C511" s="34">
        <v>4301011763</v>
      </c>
      <c r="D511" s="617">
        <v>4640242181011</v>
      </c>
      <c r="E511" s="618"/>
      <c r="F511" s="59">
        <v>1.35</v>
      </c>
      <c r="G511" s="35">
        <v>8</v>
      </c>
      <c r="H511" s="59">
        <v>10.8</v>
      </c>
      <c r="I511" s="59">
        <v>11.234999999999999</v>
      </c>
      <c r="J511" s="35">
        <v>64</v>
      </c>
      <c r="K511" s="35" t="s">
        <v>98</v>
      </c>
      <c r="L511" s="35"/>
      <c r="M511" s="36" t="s">
        <v>104</v>
      </c>
      <c r="N511" s="36"/>
      <c r="O511" s="35">
        <v>55</v>
      </c>
      <c r="P511" s="819" t="s">
        <v>777</v>
      </c>
      <c r="Q511" s="625"/>
      <c r="R511" s="625"/>
      <c r="S511" s="625"/>
      <c r="T511" s="626"/>
      <c r="U511" s="37"/>
      <c r="V511" s="37"/>
      <c r="W511" s="38" t="s">
        <v>68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81" t="s">
        <v>778</v>
      </c>
      <c r="AG511" s="75"/>
      <c r="AJ511" s="79"/>
      <c r="AK511" s="79">
        <v>0</v>
      </c>
      <c r="BB511" s="582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t="27" customHeight="1" x14ac:dyDescent="0.25">
      <c r="A512" s="60" t="s">
        <v>779</v>
      </c>
      <c r="B512" s="60" t="s">
        <v>780</v>
      </c>
      <c r="C512" s="34">
        <v>4301011585</v>
      </c>
      <c r="D512" s="617">
        <v>4640242180441</v>
      </c>
      <c r="E512" s="618"/>
      <c r="F512" s="59">
        <v>1.5</v>
      </c>
      <c r="G512" s="35">
        <v>8</v>
      </c>
      <c r="H512" s="59">
        <v>12</v>
      </c>
      <c r="I512" s="59">
        <v>12.435</v>
      </c>
      <c r="J512" s="35">
        <v>64</v>
      </c>
      <c r="K512" s="35" t="s">
        <v>98</v>
      </c>
      <c r="L512" s="35"/>
      <c r="M512" s="36" t="s">
        <v>99</v>
      </c>
      <c r="N512" s="36"/>
      <c r="O512" s="35">
        <v>50</v>
      </c>
      <c r="P512" s="852" t="s">
        <v>781</v>
      </c>
      <c r="Q512" s="625"/>
      <c r="R512" s="625"/>
      <c r="S512" s="625"/>
      <c r="T512" s="626"/>
      <c r="U512" s="37"/>
      <c r="V512" s="37"/>
      <c r="W512" s="38" t="s">
        <v>68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IFERROR(IF(Y512=0,"",ROUNDUP(Y512/H512,0)*0.01898),"")</f>
        <v/>
      </c>
      <c r="AA512" s="65"/>
      <c r="AB512" s="66"/>
      <c r="AC512" s="583" t="s">
        <v>782</v>
      </c>
      <c r="AG512" s="75"/>
      <c r="AJ512" s="79"/>
      <c r="AK512" s="79">
        <v>0</v>
      </c>
      <c r="BB512" s="584" t="s">
        <v>1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783</v>
      </c>
      <c r="B513" s="60" t="s">
        <v>784</v>
      </c>
      <c r="C513" s="34">
        <v>4301011584</v>
      </c>
      <c r="D513" s="617">
        <v>4640242180564</v>
      </c>
      <c r="E513" s="618"/>
      <c r="F513" s="59">
        <v>1.5</v>
      </c>
      <c r="G513" s="35">
        <v>8</v>
      </c>
      <c r="H513" s="59">
        <v>12</v>
      </c>
      <c r="I513" s="59">
        <v>12.435</v>
      </c>
      <c r="J513" s="35">
        <v>64</v>
      </c>
      <c r="K513" s="35" t="s">
        <v>98</v>
      </c>
      <c r="L513" s="35"/>
      <c r="M513" s="36" t="s">
        <v>99</v>
      </c>
      <c r="N513" s="36"/>
      <c r="O513" s="35">
        <v>50</v>
      </c>
      <c r="P513" s="775" t="s">
        <v>785</v>
      </c>
      <c r="Q513" s="625"/>
      <c r="R513" s="625"/>
      <c r="S513" s="625"/>
      <c r="T513" s="626"/>
      <c r="U513" s="37"/>
      <c r="V513" s="37"/>
      <c r="W513" s="38" t="s">
        <v>68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IFERROR(IF(Y513=0,"",ROUNDUP(Y513/H513,0)*0.01898),"")</f>
        <v/>
      </c>
      <c r="AA513" s="65"/>
      <c r="AB513" s="66"/>
      <c r="AC513" s="585" t="s">
        <v>786</v>
      </c>
      <c r="AG513" s="75"/>
      <c r="AJ513" s="79"/>
      <c r="AK513" s="79">
        <v>0</v>
      </c>
      <c r="BB513" s="586" t="s">
        <v>1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85</v>
      </c>
      <c r="Q514" s="620"/>
      <c r="R514" s="620"/>
      <c r="S514" s="620"/>
      <c r="T514" s="620"/>
      <c r="U514" s="620"/>
      <c r="V514" s="621"/>
      <c r="W514" s="40" t="s">
        <v>86</v>
      </c>
      <c r="X514" s="41">
        <f>IFERROR(X511/H511,"0")+IFERROR(X512/H512,"0")+IFERROR(X513/H513,"0")</f>
        <v>0</v>
      </c>
      <c r="Y514" s="41">
        <f>IFERROR(Y511/H511,"0")+IFERROR(Y512/H512,"0")+IFERROR(Y513/H513,"0")</f>
        <v>0</v>
      </c>
      <c r="Z514" s="41">
        <f>IFERROR(IF(Z511="",0,Z511),"0")+IFERROR(IF(Z512="",0,Z512),"0")+IFERROR(IF(Z513="",0,Z513),"0")</f>
        <v>0</v>
      </c>
      <c r="AA514" s="64"/>
      <c r="AB514" s="64"/>
      <c r="AC514" s="64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85</v>
      </c>
      <c r="Q515" s="620"/>
      <c r="R515" s="620"/>
      <c r="S515" s="620"/>
      <c r="T515" s="620"/>
      <c r="U515" s="620"/>
      <c r="V515" s="621"/>
      <c r="W515" s="40" t="s">
        <v>68</v>
      </c>
      <c r="X515" s="41">
        <f>IFERROR(SUM(X511:X513),"0")</f>
        <v>0</v>
      </c>
      <c r="Y515" s="41">
        <f>IFERROR(SUM(Y511:Y513),"0")</f>
        <v>0</v>
      </c>
      <c r="Z515" s="40"/>
      <c r="AA515" s="64"/>
      <c r="AB515" s="64"/>
      <c r="AC515" s="64"/>
    </row>
    <row r="516" spans="1:68" ht="14.25" customHeight="1" x14ac:dyDescent="0.25">
      <c r="A516" s="622" t="s">
        <v>132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3"/>
      <c r="AB516" s="63"/>
      <c r="AC516" s="63"/>
    </row>
    <row r="517" spans="1:68" ht="27" customHeight="1" x14ac:dyDescent="0.25">
      <c r="A517" s="60" t="s">
        <v>787</v>
      </c>
      <c r="B517" s="60" t="s">
        <v>788</v>
      </c>
      <c r="C517" s="34">
        <v>4301020400</v>
      </c>
      <c r="D517" s="617">
        <v>4640242180519</v>
      </c>
      <c r="E517" s="61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3" t="s">
        <v>789</v>
      </c>
      <c r="Q517" s="625"/>
      <c r="R517" s="625"/>
      <c r="S517" s="625"/>
      <c r="T517" s="626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790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787</v>
      </c>
      <c r="B518" s="60" t="s">
        <v>791</v>
      </c>
      <c r="C518" s="34">
        <v>4301020269</v>
      </c>
      <c r="D518" s="617">
        <v>4640242180519</v>
      </c>
      <c r="E518" s="618"/>
      <c r="F518" s="59">
        <v>1.35</v>
      </c>
      <c r="G518" s="35">
        <v>8</v>
      </c>
      <c r="H518" s="59">
        <v>10.8</v>
      </c>
      <c r="I518" s="59">
        <v>11.234999999999999</v>
      </c>
      <c r="J518" s="35">
        <v>64</v>
      </c>
      <c r="K518" s="35" t="s">
        <v>98</v>
      </c>
      <c r="L518" s="35"/>
      <c r="M518" s="36" t="s">
        <v>104</v>
      </c>
      <c r="N518" s="36"/>
      <c r="O518" s="35">
        <v>50</v>
      </c>
      <c r="P518" s="645" t="s">
        <v>792</v>
      </c>
      <c r="Q518" s="625"/>
      <c r="R518" s="625"/>
      <c r="S518" s="625"/>
      <c r="T518" s="626"/>
      <c r="U518" s="37"/>
      <c r="V518" s="37"/>
      <c r="W518" s="38" t="s">
        <v>68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IFERROR(IF(Y518=0,"",ROUNDUP(Y518/H518,0)*0.01898),"")</f>
        <v/>
      </c>
      <c r="AA518" s="65"/>
      <c r="AB518" s="66"/>
      <c r="AC518" s="589" t="s">
        <v>793</v>
      </c>
      <c r="AG518" s="75"/>
      <c r="AJ518" s="79"/>
      <c r="AK518" s="79">
        <v>0</v>
      </c>
      <c r="BB518" s="590" t="s">
        <v>1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794</v>
      </c>
      <c r="B519" s="60" t="s">
        <v>795</v>
      </c>
      <c r="C519" s="34">
        <v>4301020260</v>
      </c>
      <c r="D519" s="617">
        <v>4640242180526</v>
      </c>
      <c r="E519" s="618"/>
      <c r="F519" s="59">
        <v>1.8</v>
      </c>
      <c r="G519" s="35">
        <v>6</v>
      </c>
      <c r="H519" s="59">
        <v>10.8</v>
      </c>
      <c r="I519" s="59">
        <v>11.234999999999999</v>
      </c>
      <c r="J519" s="35">
        <v>64</v>
      </c>
      <c r="K519" s="35" t="s">
        <v>98</v>
      </c>
      <c r="L519" s="35"/>
      <c r="M519" s="36" t="s">
        <v>99</v>
      </c>
      <c r="N519" s="36"/>
      <c r="O519" s="35">
        <v>50</v>
      </c>
      <c r="P519" s="784" t="s">
        <v>796</v>
      </c>
      <c r="Q519" s="625"/>
      <c r="R519" s="625"/>
      <c r="S519" s="625"/>
      <c r="T519" s="626"/>
      <c r="U519" s="37"/>
      <c r="V519" s="37"/>
      <c r="W519" s="38" t="s">
        <v>68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IFERROR(IF(Y519=0,"",ROUNDUP(Y519/H519,0)*0.01898),"")</f>
        <v/>
      </c>
      <c r="AA519" s="65"/>
      <c r="AB519" s="66"/>
      <c r="AC519" s="591" t="s">
        <v>793</v>
      </c>
      <c r="AG519" s="75"/>
      <c r="AJ519" s="79"/>
      <c r="AK519" s="79">
        <v>0</v>
      </c>
      <c r="BB519" s="592" t="s">
        <v>1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ht="27" customHeight="1" x14ac:dyDescent="0.25">
      <c r="A520" s="60" t="s">
        <v>797</v>
      </c>
      <c r="B520" s="60" t="s">
        <v>798</v>
      </c>
      <c r="C520" s="34">
        <v>4301020295</v>
      </c>
      <c r="D520" s="617">
        <v>4640242181363</v>
      </c>
      <c r="E520" s="618"/>
      <c r="F520" s="59">
        <v>0.4</v>
      </c>
      <c r="G520" s="35">
        <v>10</v>
      </c>
      <c r="H520" s="59">
        <v>4</v>
      </c>
      <c r="I520" s="59">
        <v>4.21</v>
      </c>
      <c r="J520" s="35">
        <v>132</v>
      </c>
      <c r="K520" s="35" t="s">
        <v>103</v>
      </c>
      <c r="L520" s="35"/>
      <c r="M520" s="36" t="s">
        <v>99</v>
      </c>
      <c r="N520" s="36"/>
      <c r="O520" s="35">
        <v>50</v>
      </c>
      <c r="P520" s="650" t="s">
        <v>799</v>
      </c>
      <c r="Q520" s="625"/>
      <c r="R520" s="625"/>
      <c r="S520" s="625"/>
      <c r="T520" s="626"/>
      <c r="U520" s="37"/>
      <c r="V520" s="37"/>
      <c r="W520" s="38" t="s">
        <v>68</v>
      </c>
      <c r="X520" s="56">
        <v>0</v>
      </c>
      <c r="Y520" s="53">
        <f>IFERROR(IF(X520="",0,CEILING((X520/$H520),1)*$H520),"")</f>
        <v>0</v>
      </c>
      <c r="Z520" s="39" t="str">
        <f>IFERROR(IF(Y520=0,"",ROUNDUP(Y520/H520,0)*0.00902),"")</f>
        <v/>
      </c>
      <c r="AA520" s="65"/>
      <c r="AB520" s="66"/>
      <c r="AC520" s="593" t="s">
        <v>800</v>
      </c>
      <c r="AG520" s="75"/>
      <c r="AJ520" s="79"/>
      <c r="AK520" s="79">
        <v>0</v>
      </c>
      <c r="BB520" s="594" t="s">
        <v>1</v>
      </c>
      <c r="BM520" s="75">
        <f>IFERROR(X520*I520/H520,"0")</f>
        <v>0</v>
      </c>
      <c r="BN520" s="75">
        <f>IFERROR(Y520*I520/H520,"0")</f>
        <v>0</v>
      </c>
      <c r="BO520" s="75">
        <f>IFERROR(1/J520*(X520/H520),"0")</f>
        <v>0</v>
      </c>
      <c r="BP520" s="75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85</v>
      </c>
      <c r="Q521" s="620"/>
      <c r="R521" s="620"/>
      <c r="S521" s="620"/>
      <c r="T521" s="620"/>
      <c r="U521" s="620"/>
      <c r="V521" s="621"/>
      <c r="W521" s="40" t="s">
        <v>86</v>
      </c>
      <c r="X521" s="41">
        <f>IFERROR(X517/H517,"0")+IFERROR(X518/H518,"0")+IFERROR(X519/H519,"0")+IFERROR(X520/H520,"0")</f>
        <v>0</v>
      </c>
      <c r="Y521" s="41">
        <f>IFERROR(Y517/H517,"0")+IFERROR(Y518/H518,"0")+IFERROR(Y519/H519,"0")+IFERROR(Y520/H520,"0")</f>
        <v>0</v>
      </c>
      <c r="Z521" s="41">
        <f>IFERROR(IF(Z517="",0,Z517),"0")+IFERROR(IF(Z518="",0,Z518),"0")+IFERROR(IF(Z519="",0,Z519),"0")+IFERROR(IF(Z520="",0,Z520),"0")</f>
        <v>0</v>
      </c>
      <c r="AA521" s="64"/>
      <c r="AB521" s="64"/>
      <c r="AC521" s="64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85</v>
      </c>
      <c r="Q522" s="620"/>
      <c r="R522" s="620"/>
      <c r="S522" s="620"/>
      <c r="T522" s="620"/>
      <c r="U522" s="620"/>
      <c r="V522" s="621"/>
      <c r="W522" s="40" t="s">
        <v>68</v>
      </c>
      <c r="X522" s="41">
        <f>IFERROR(SUM(X517:X520),"0")</f>
        <v>0</v>
      </c>
      <c r="Y522" s="41">
        <f>IFERROR(SUM(Y517:Y520),"0")</f>
        <v>0</v>
      </c>
      <c r="Z522" s="40"/>
      <c r="AA522" s="64"/>
      <c r="AB522" s="64"/>
      <c r="AC522" s="64"/>
    </row>
    <row r="523" spans="1:68" ht="14.25" customHeight="1" x14ac:dyDescent="0.25">
      <c r="A523" s="622" t="s">
        <v>143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3"/>
      <c r="AB523" s="63"/>
      <c r="AC523" s="63"/>
    </row>
    <row r="524" spans="1:68" ht="27" customHeight="1" x14ac:dyDescent="0.25">
      <c r="A524" s="60" t="s">
        <v>801</v>
      </c>
      <c r="B524" s="60" t="s">
        <v>802</v>
      </c>
      <c r="C524" s="34">
        <v>4301031280</v>
      </c>
      <c r="D524" s="617">
        <v>4640242180816</v>
      </c>
      <c r="E524" s="618"/>
      <c r="F524" s="59">
        <v>0.7</v>
      </c>
      <c r="G524" s="35">
        <v>6</v>
      </c>
      <c r="H524" s="59">
        <v>4.2</v>
      </c>
      <c r="I524" s="59">
        <v>4.47</v>
      </c>
      <c r="J524" s="35">
        <v>132</v>
      </c>
      <c r="K524" s="35" t="s">
        <v>103</v>
      </c>
      <c r="L524" s="35"/>
      <c r="M524" s="36" t="s">
        <v>67</v>
      </c>
      <c r="N524" s="36"/>
      <c r="O524" s="35">
        <v>40</v>
      </c>
      <c r="P524" s="774" t="s">
        <v>803</v>
      </c>
      <c r="Q524" s="625"/>
      <c r="R524" s="625"/>
      <c r="S524" s="625"/>
      <c r="T524" s="626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804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805</v>
      </c>
      <c r="B525" s="60" t="s">
        <v>806</v>
      </c>
      <c r="C525" s="34">
        <v>4301031244</v>
      </c>
      <c r="D525" s="617">
        <v>4640242180595</v>
      </c>
      <c r="E525" s="618"/>
      <c r="F525" s="59">
        <v>0.7</v>
      </c>
      <c r="G525" s="35">
        <v>6</v>
      </c>
      <c r="H525" s="59">
        <v>4.2</v>
      </c>
      <c r="I525" s="59">
        <v>4.47</v>
      </c>
      <c r="J525" s="35">
        <v>132</v>
      </c>
      <c r="K525" s="35" t="s">
        <v>103</v>
      </c>
      <c r="L525" s="35"/>
      <c r="M525" s="36" t="s">
        <v>67</v>
      </c>
      <c r="N525" s="36"/>
      <c r="O525" s="35">
        <v>40</v>
      </c>
      <c r="P525" s="879" t="s">
        <v>807</v>
      </c>
      <c r="Q525" s="625"/>
      <c r="R525" s="625"/>
      <c r="S525" s="625"/>
      <c r="T525" s="626"/>
      <c r="U525" s="37"/>
      <c r="V525" s="37"/>
      <c r="W525" s="38" t="s">
        <v>68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IFERROR(IF(Y525=0,"",ROUNDUP(Y525/H525,0)*0.00902),"")</f>
        <v/>
      </c>
      <c r="AA525" s="65"/>
      <c r="AB525" s="66"/>
      <c r="AC525" s="597" t="s">
        <v>808</v>
      </c>
      <c r="AG525" s="75"/>
      <c r="AJ525" s="79"/>
      <c r="AK525" s="79">
        <v>0</v>
      </c>
      <c r="BB525" s="598" t="s">
        <v>1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85</v>
      </c>
      <c r="Q526" s="620"/>
      <c r="R526" s="620"/>
      <c r="S526" s="620"/>
      <c r="T526" s="620"/>
      <c r="U526" s="620"/>
      <c r="V526" s="621"/>
      <c r="W526" s="40" t="s">
        <v>86</v>
      </c>
      <c r="X526" s="41">
        <f>IFERROR(X524/H524,"0")+IFERROR(X525/H525,"0")</f>
        <v>0</v>
      </c>
      <c r="Y526" s="41">
        <f>IFERROR(Y524/H524,"0")+IFERROR(Y525/H525,"0")</f>
        <v>0</v>
      </c>
      <c r="Z526" s="41">
        <f>IFERROR(IF(Z524="",0,Z524),"0")+IFERROR(IF(Z525="",0,Z525),"0")</f>
        <v>0</v>
      </c>
      <c r="AA526" s="64"/>
      <c r="AB526" s="64"/>
      <c r="AC526" s="64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85</v>
      </c>
      <c r="Q527" s="620"/>
      <c r="R527" s="620"/>
      <c r="S527" s="620"/>
      <c r="T527" s="620"/>
      <c r="U527" s="620"/>
      <c r="V527" s="621"/>
      <c r="W527" s="40" t="s">
        <v>68</v>
      </c>
      <c r="X527" s="41">
        <f>IFERROR(SUM(X524:X525),"0")</f>
        <v>0</v>
      </c>
      <c r="Y527" s="41">
        <f>IFERROR(SUM(Y524:Y525),"0")</f>
        <v>0</v>
      </c>
      <c r="Z527" s="40"/>
      <c r="AA527" s="64"/>
      <c r="AB527" s="64"/>
      <c r="AC527" s="64"/>
    </row>
    <row r="528" spans="1:68" ht="14.25" customHeight="1" x14ac:dyDescent="0.25">
      <c r="A528" s="622" t="s">
        <v>63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3"/>
      <c r="AB528" s="63"/>
      <c r="AC528" s="63"/>
    </row>
    <row r="529" spans="1:68" ht="27" customHeight="1" x14ac:dyDescent="0.25">
      <c r="A529" s="60" t="s">
        <v>809</v>
      </c>
      <c r="B529" s="60" t="s">
        <v>810</v>
      </c>
      <c r="C529" s="34">
        <v>4301052046</v>
      </c>
      <c r="D529" s="617">
        <v>4640242180533</v>
      </c>
      <c r="E529" s="618"/>
      <c r="F529" s="59">
        <v>1.5</v>
      </c>
      <c r="G529" s="35">
        <v>6</v>
      </c>
      <c r="H529" s="59">
        <v>9</v>
      </c>
      <c r="I529" s="59">
        <v>9.5190000000000001</v>
      </c>
      <c r="J529" s="35">
        <v>64</v>
      </c>
      <c r="K529" s="35" t="s">
        <v>98</v>
      </c>
      <c r="L529" s="35"/>
      <c r="M529" s="36" t="s">
        <v>127</v>
      </c>
      <c r="N529" s="36"/>
      <c r="O529" s="35">
        <v>45</v>
      </c>
      <c r="P529" s="764" t="s">
        <v>811</v>
      </c>
      <c r="Q529" s="625"/>
      <c r="R529" s="625"/>
      <c r="S529" s="625"/>
      <c r="T529" s="626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/>
      <c r="AB529" s="66"/>
      <c r="AC529" s="599" t="s">
        <v>812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809</v>
      </c>
      <c r="B530" s="60" t="s">
        <v>813</v>
      </c>
      <c r="C530" s="34">
        <v>4301051887</v>
      </c>
      <c r="D530" s="617">
        <v>4640242180533</v>
      </c>
      <c r="E530" s="618"/>
      <c r="F530" s="59">
        <v>1.3</v>
      </c>
      <c r="G530" s="35">
        <v>6</v>
      </c>
      <c r="H530" s="59">
        <v>7.8</v>
      </c>
      <c r="I530" s="59">
        <v>8.3190000000000008</v>
      </c>
      <c r="J530" s="35">
        <v>64</v>
      </c>
      <c r="K530" s="35" t="s">
        <v>98</v>
      </c>
      <c r="L530" s="35"/>
      <c r="M530" s="36" t="s">
        <v>104</v>
      </c>
      <c r="N530" s="36"/>
      <c r="O530" s="35">
        <v>45</v>
      </c>
      <c r="P530" s="854" t="s">
        <v>811</v>
      </c>
      <c r="Q530" s="625"/>
      <c r="R530" s="625"/>
      <c r="S530" s="625"/>
      <c r="T530" s="626"/>
      <c r="U530" s="37"/>
      <c r="V530" s="37"/>
      <c r="W530" s="38" t="s">
        <v>68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/>
      <c r="AB530" s="66"/>
      <c r="AC530" s="601" t="s">
        <v>812</v>
      </c>
      <c r="AG530" s="75"/>
      <c r="AJ530" s="79"/>
      <c r="AK530" s="79">
        <v>0</v>
      </c>
      <c r="BB530" s="602" t="s">
        <v>1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85</v>
      </c>
      <c r="Q531" s="620"/>
      <c r="R531" s="620"/>
      <c r="S531" s="620"/>
      <c r="T531" s="620"/>
      <c r="U531" s="620"/>
      <c r="V531" s="621"/>
      <c r="W531" s="40" t="s">
        <v>86</v>
      </c>
      <c r="X531" s="41">
        <f>IFERROR(X529/H529,"0")+IFERROR(X530/H530,"0")</f>
        <v>0</v>
      </c>
      <c r="Y531" s="41">
        <f>IFERROR(Y529/H529,"0")+IFERROR(Y530/H530,"0")</f>
        <v>0</v>
      </c>
      <c r="Z531" s="41">
        <f>IFERROR(IF(Z529="",0,Z529),"0")+IFERROR(IF(Z530="",0,Z530),"0")</f>
        <v>0</v>
      </c>
      <c r="AA531" s="64"/>
      <c r="AB531" s="64"/>
      <c r="AC531" s="64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85</v>
      </c>
      <c r="Q532" s="620"/>
      <c r="R532" s="620"/>
      <c r="S532" s="620"/>
      <c r="T532" s="620"/>
      <c r="U532" s="620"/>
      <c r="V532" s="621"/>
      <c r="W532" s="40" t="s">
        <v>68</v>
      </c>
      <c r="X532" s="41">
        <f>IFERROR(SUM(X529:X530),"0")</f>
        <v>0</v>
      </c>
      <c r="Y532" s="41">
        <f>IFERROR(SUM(Y529:Y530),"0")</f>
        <v>0</v>
      </c>
      <c r="Z532" s="40"/>
      <c r="AA532" s="64"/>
      <c r="AB532" s="64"/>
      <c r="AC532" s="64"/>
    </row>
    <row r="533" spans="1:68" ht="14.25" customHeight="1" x14ac:dyDescent="0.25">
      <c r="A533" s="622" t="s">
        <v>169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3"/>
      <c r="AB533" s="63"/>
      <c r="AC533" s="63"/>
    </row>
    <row r="534" spans="1:68" ht="27" customHeight="1" x14ac:dyDescent="0.25">
      <c r="A534" s="60" t="s">
        <v>814</v>
      </c>
      <c r="B534" s="60" t="s">
        <v>815</v>
      </c>
      <c r="C534" s="34">
        <v>4301060485</v>
      </c>
      <c r="D534" s="617">
        <v>4640242180120</v>
      </c>
      <c r="E534" s="618"/>
      <c r="F534" s="59">
        <v>1.3</v>
      </c>
      <c r="G534" s="35">
        <v>6</v>
      </c>
      <c r="H534" s="59">
        <v>7.8</v>
      </c>
      <c r="I534" s="59">
        <v>8.2349999999999994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40</v>
      </c>
      <c r="P534" s="969" t="s">
        <v>816</v>
      </c>
      <c r="Q534" s="625"/>
      <c r="R534" s="625"/>
      <c r="S534" s="625"/>
      <c r="T534" s="626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817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t="27" customHeight="1" x14ac:dyDescent="0.25">
      <c r="A535" s="60" t="s">
        <v>814</v>
      </c>
      <c r="B535" s="60" t="s">
        <v>818</v>
      </c>
      <c r="C535" s="34">
        <v>4301060496</v>
      </c>
      <c r="D535" s="617">
        <v>4640242180120</v>
      </c>
      <c r="E535" s="618"/>
      <c r="F535" s="59">
        <v>1.5</v>
      </c>
      <c r="G535" s="35">
        <v>6</v>
      </c>
      <c r="H535" s="59">
        <v>9</v>
      </c>
      <c r="I535" s="59">
        <v>9.4350000000000005</v>
      </c>
      <c r="J535" s="35">
        <v>64</v>
      </c>
      <c r="K535" s="35" t="s">
        <v>98</v>
      </c>
      <c r="L535" s="35"/>
      <c r="M535" s="36" t="s">
        <v>127</v>
      </c>
      <c r="N535" s="36"/>
      <c r="O535" s="35">
        <v>40</v>
      </c>
      <c r="P535" s="845" t="s">
        <v>819</v>
      </c>
      <c r="Q535" s="625"/>
      <c r="R535" s="625"/>
      <c r="S535" s="625"/>
      <c r="T535" s="626"/>
      <c r="U535" s="37"/>
      <c r="V535" s="37"/>
      <c r="W535" s="38" t="s">
        <v>68</v>
      </c>
      <c r="X535" s="56">
        <v>0</v>
      </c>
      <c r="Y535" s="53">
        <f>IFERROR(IF(X535="",0,CEILING((X535/$H535),1)*$H535),"")</f>
        <v>0</v>
      </c>
      <c r="Z535" s="39" t="str">
        <f>IFERROR(IF(Y535=0,"",ROUNDUP(Y535/H535,0)*0.01898),"")</f>
        <v/>
      </c>
      <c r="AA535" s="65"/>
      <c r="AB535" s="66"/>
      <c r="AC535" s="605" t="s">
        <v>817</v>
      </c>
      <c r="AG535" s="75"/>
      <c r="AJ535" s="79"/>
      <c r="AK535" s="79">
        <v>0</v>
      </c>
      <c r="BB535" s="606" t="s">
        <v>1</v>
      </c>
      <c r="BM535" s="75">
        <f>IFERROR(X535*I535/H535,"0")</f>
        <v>0</v>
      </c>
      <c r="BN535" s="75">
        <f>IFERROR(Y535*I535/H535,"0")</f>
        <v>0</v>
      </c>
      <c r="BO535" s="75">
        <f>IFERROR(1/J535*(X535/H535),"0")</f>
        <v>0</v>
      </c>
      <c r="BP535" s="75">
        <f>IFERROR(1/J535*(Y535/H535),"0")</f>
        <v>0</v>
      </c>
    </row>
    <row r="536" spans="1:68" ht="27" customHeight="1" x14ac:dyDescent="0.25">
      <c r="A536" s="60" t="s">
        <v>820</v>
      </c>
      <c r="B536" s="60" t="s">
        <v>821</v>
      </c>
      <c r="C536" s="34">
        <v>4301060486</v>
      </c>
      <c r="D536" s="617">
        <v>4640242180137</v>
      </c>
      <c r="E536" s="618"/>
      <c r="F536" s="59">
        <v>1.3</v>
      </c>
      <c r="G536" s="35">
        <v>6</v>
      </c>
      <c r="H536" s="59">
        <v>7.8</v>
      </c>
      <c r="I536" s="59">
        <v>8.2349999999999994</v>
      </c>
      <c r="J536" s="35">
        <v>64</v>
      </c>
      <c r="K536" s="35" t="s">
        <v>98</v>
      </c>
      <c r="L536" s="35"/>
      <c r="M536" s="36" t="s">
        <v>104</v>
      </c>
      <c r="N536" s="36"/>
      <c r="O536" s="35">
        <v>40</v>
      </c>
      <c r="P536" s="939" t="s">
        <v>822</v>
      </c>
      <c r="Q536" s="625"/>
      <c r="R536" s="625"/>
      <c r="S536" s="625"/>
      <c r="T536" s="626"/>
      <c r="U536" s="37"/>
      <c r="V536" s="37"/>
      <c r="W536" s="38" t="s">
        <v>68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IFERROR(IF(Y536=0,"",ROUNDUP(Y536/H536,0)*0.01898),"")</f>
        <v/>
      </c>
      <c r="AA536" s="65"/>
      <c r="AB536" s="66"/>
      <c r="AC536" s="607" t="s">
        <v>823</v>
      </c>
      <c r="AG536" s="75"/>
      <c r="AJ536" s="79"/>
      <c r="AK536" s="79">
        <v>0</v>
      </c>
      <c r="BB536" s="608" t="s">
        <v>1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ht="27" customHeight="1" x14ac:dyDescent="0.25">
      <c r="A537" s="60" t="s">
        <v>820</v>
      </c>
      <c r="B537" s="60" t="s">
        <v>824</v>
      </c>
      <c r="C537" s="34">
        <v>4301060498</v>
      </c>
      <c r="D537" s="617">
        <v>4640242180137</v>
      </c>
      <c r="E537" s="618"/>
      <c r="F537" s="59">
        <v>1.5</v>
      </c>
      <c r="G537" s="35">
        <v>6</v>
      </c>
      <c r="H537" s="59">
        <v>9</v>
      </c>
      <c r="I537" s="59">
        <v>9.4350000000000005</v>
      </c>
      <c r="J537" s="35">
        <v>64</v>
      </c>
      <c r="K537" s="35" t="s">
        <v>98</v>
      </c>
      <c r="L537" s="35"/>
      <c r="M537" s="36" t="s">
        <v>127</v>
      </c>
      <c r="N537" s="36"/>
      <c r="O537" s="35">
        <v>40</v>
      </c>
      <c r="P537" s="709" t="s">
        <v>825</v>
      </c>
      <c r="Q537" s="625"/>
      <c r="R537" s="625"/>
      <c r="S537" s="625"/>
      <c r="T537" s="626"/>
      <c r="U537" s="37"/>
      <c r="V537" s="37"/>
      <c r="W537" s="38" t="s">
        <v>68</v>
      </c>
      <c r="X537" s="56">
        <v>0</v>
      </c>
      <c r="Y537" s="53">
        <f>IFERROR(IF(X537="",0,CEILING((X537/$H537),1)*$H537),"")</f>
        <v>0</v>
      </c>
      <c r="Z537" s="39" t="str">
        <f>IFERROR(IF(Y537=0,"",ROUNDUP(Y537/H537,0)*0.01898),"")</f>
        <v/>
      </c>
      <c r="AA537" s="65"/>
      <c r="AB537" s="66"/>
      <c r="AC537" s="609" t="s">
        <v>823</v>
      </c>
      <c r="AG537" s="75"/>
      <c r="AJ537" s="79"/>
      <c r="AK537" s="79">
        <v>0</v>
      </c>
      <c r="BB537" s="610" t="s">
        <v>1</v>
      </c>
      <c r="BM537" s="75">
        <f>IFERROR(X537*I537/H537,"0")</f>
        <v>0</v>
      </c>
      <c r="BN537" s="75">
        <f>IFERROR(Y537*I537/H537,"0")</f>
        <v>0</v>
      </c>
      <c r="BO537" s="75">
        <f>IFERROR(1/J537*(X537/H537),"0")</f>
        <v>0</v>
      </c>
      <c r="BP537" s="75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85</v>
      </c>
      <c r="Q538" s="620"/>
      <c r="R538" s="620"/>
      <c r="S538" s="620"/>
      <c r="T538" s="620"/>
      <c r="U538" s="620"/>
      <c r="V538" s="621"/>
      <c r="W538" s="40" t="s">
        <v>86</v>
      </c>
      <c r="X538" s="41">
        <f>IFERROR(X534/H534,"0")+IFERROR(X535/H535,"0")+IFERROR(X536/H536,"0")+IFERROR(X537/H537,"0")</f>
        <v>0</v>
      </c>
      <c r="Y538" s="41">
        <f>IFERROR(Y534/H534,"0")+IFERROR(Y535/H535,"0")+IFERROR(Y536/H536,"0")+IFERROR(Y537/H537,"0")</f>
        <v>0</v>
      </c>
      <c r="Z538" s="41">
        <f>IFERROR(IF(Z534="",0,Z534),"0")+IFERROR(IF(Z535="",0,Z535),"0")+IFERROR(IF(Z536="",0,Z536),"0")+IFERROR(IF(Z537="",0,Z537),"0")</f>
        <v>0</v>
      </c>
      <c r="AA538" s="64"/>
      <c r="AB538" s="64"/>
      <c r="AC538" s="64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85</v>
      </c>
      <c r="Q539" s="620"/>
      <c r="R539" s="620"/>
      <c r="S539" s="620"/>
      <c r="T539" s="620"/>
      <c r="U539" s="620"/>
      <c r="V539" s="621"/>
      <c r="W539" s="40" t="s">
        <v>68</v>
      </c>
      <c r="X539" s="41">
        <f>IFERROR(SUM(X534:X537),"0")</f>
        <v>0</v>
      </c>
      <c r="Y539" s="41">
        <f>IFERROR(SUM(Y534:Y537),"0")</f>
        <v>0</v>
      </c>
      <c r="Z539" s="40"/>
      <c r="AA539" s="64"/>
      <c r="AB539" s="64"/>
      <c r="AC539" s="64"/>
    </row>
    <row r="540" spans="1:68" ht="16.5" customHeight="1" x14ac:dyDescent="0.25">
      <c r="A540" s="673" t="s">
        <v>826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2"/>
      <c r="AB540" s="62"/>
      <c r="AC540" s="62"/>
    </row>
    <row r="541" spans="1:68" ht="14.25" customHeight="1" x14ac:dyDescent="0.25">
      <c r="A541" s="622" t="s">
        <v>95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3"/>
      <c r="AB541" s="63"/>
      <c r="AC541" s="63"/>
    </row>
    <row r="542" spans="1:68" ht="27" customHeight="1" x14ac:dyDescent="0.25">
      <c r="A542" s="60" t="s">
        <v>827</v>
      </c>
      <c r="B542" s="60" t="s">
        <v>828</v>
      </c>
      <c r="C542" s="34">
        <v>4301011951</v>
      </c>
      <c r="D542" s="617">
        <v>4640242180045</v>
      </c>
      <c r="E542" s="618"/>
      <c r="F542" s="59">
        <v>1.5</v>
      </c>
      <c r="G542" s="35">
        <v>8</v>
      </c>
      <c r="H542" s="59">
        <v>12</v>
      </c>
      <c r="I542" s="59">
        <v>12.435</v>
      </c>
      <c r="J542" s="35">
        <v>64</v>
      </c>
      <c r="K542" s="35" t="s">
        <v>98</v>
      </c>
      <c r="L542" s="35"/>
      <c r="M542" s="36" t="s">
        <v>99</v>
      </c>
      <c r="N542" s="36"/>
      <c r="O542" s="35">
        <v>55</v>
      </c>
      <c r="P542" s="706" t="s">
        <v>829</v>
      </c>
      <c r="Q542" s="625"/>
      <c r="R542" s="625"/>
      <c r="S542" s="625"/>
      <c r="T542" s="626"/>
      <c r="U542" s="37"/>
      <c r="V542" s="37"/>
      <c r="W542" s="38" t="s">
        <v>68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IFERROR(IF(Y542=0,"",ROUNDUP(Y542/H542,0)*0.01898),"")</f>
        <v/>
      </c>
      <c r="AA542" s="65"/>
      <c r="AB542" s="66"/>
      <c r="AC542" s="611" t="s">
        <v>830</v>
      </c>
      <c r="AG542" s="75"/>
      <c r="AJ542" s="79"/>
      <c r="AK542" s="79">
        <v>0</v>
      </c>
      <c r="BB542" s="612" t="s">
        <v>1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85</v>
      </c>
      <c r="Q543" s="620"/>
      <c r="R543" s="620"/>
      <c r="S543" s="620"/>
      <c r="T543" s="620"/>
      <c r="U543" s="620"/>
      <c r="V543" s="621"/>
      <c r="W543" s="40" t="s">
        <v>86</v>
      </c>
      <c r="X543" s="41">
        <f>IFERROR(X542/H542,"0")</f>
        <v>0</v>
      </c>
      <c r="Y543" s="41">
        <f>IFERROR(Y542/H542,"0")</f>
        <v>0</v>
      </c>
      <c r="Z543" s="41">
        <f>IFERROR(IF(Z542="",0,Z542),"0")</f>
        <v>0</v>
      </c>
      <c r="AA543" s="64"/>
      <c r="AB543" s="64"/>
      <c r="AC543" s="64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85</v>
      </c>
      <c r="Q544" s="620"/>
      <c r="R544" s="620"/>
      <c r="S544" s="620"/>
      <c r="T544" s="620"/>
      <c r="U544" s="620"/>
      <c r="V544" s="621"/>
      <c r="W544" s="40" t="s">
        <v>68</v>
      </c>
      <c r="X544" s="41">
        <f>IFERROR(SUM(X542:X542),"0")</f>
        <v>0</v>
      </c>
      <c r="Y544" s="41">
        <f>IFERROR(SUM(Y542:Y542),"0")</f>
        <v>0</v>
      </c>
      <c r="Z544" s="40"/>
      <c r="AA544" s="64"/>
      <c r="AB544" s="64"/>
      <c r="AC544" s="64"/>
    </row>
    <row r="545" spans="1:68" ht="14.25" customHeight="1" x14ac:dyDescent="0.25">
      <c r="A545" s="622" t="s">
        <v>132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3"/>
      <c r="AB545" s="63"/>
      <c r="AC545" s="63"/>
    </row>
    <row r="546" spans="1:68" ht="27" customHeight="1" x14ac:dyDescent="0.25">
      <c r="A546" s="60" t="s">
        <v>831</v>
      </c>
      <c r="B546" s="60" t="s">
        <v>832</v>
      </c>
      <c r="C546" s="34">
        <v>4301020314</v>
      </c>
      <c r="D546" s="617">
        <v>4640242180090</v>
      </c>
      <c r="E546" s="61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50</v>
      </c>
      <c r="P546" s="737" t="s">
        <v>833</v>
      </c>
      <c r="Q546" s="625"/>
      <c r="R546" s="625"/>
      <c r="S546" s="625"/>
      <c r="T546" s="626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834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85</v>
      </c>
      <c r="Q547" s="620"/>
      <c r="R547" s="620"/>
      <c r="S547" s="620"/>
      <c r="T547" s="620"/>
      <c r="U547" s="620"/>
      <c r="V547" s="621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85</v>
      </c>
      <c r="Q548" s="620"/>
      <c r="R548" s="620"/>
      <c r="S548" s="620"/>
      <c r="T548" s="620"/>
      <c r="U548" s="620"/>
      <c r="V548" s="621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customHeight="1" x14ac:dyDescent="0.25">
      <c r="A549" s="622" t="s">
        <v>143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3"/>
      <c r="AB549" s="63"/>
      <c r="AC549" s="63"/>
    </row>
    <row r="550" spans="1:68" ht="27" customHeight="1" x14ac:dyDescent="0.25">
      <c r="A550" s="60" t="s">
        <v>835</v>
      </c>
      <c r="B550" s="60" t="s">
        <v>836</v>
      </c>
      <c r="C550" s="34">
        <v>4301031321</v>
      </c>
      <c r="D550" s="617">
        <v>4640242180076</v>
      </c>
      <c r="E550" s="618"/>
      <c r="F550" s="59">
        <v>0.7</v>
      </c>
      <c r="G550" s="35">
        <v>6</v>
      </c>
      <c r="H550" s="59">
        <v>4.2</v>
      </c>
      <c r="I550" s="59">
        <v>4.41</v>
      </c>
      <c r="J550" s="35">
        <v>132</v>
      </c>
      <c r="K550" s="35" t="s">
        <v>103</v>
      </c>
      <c r="L550" s="35"/>
      <c r="M550" s="36" t="s">
        <v>67</v>
      </c>
      <c r="N550" s="36"/>
      <c r="O550" s="35">
        <v>40</v>
      </c>
      <c r="P550" s="686" t="s">
        <v>837</v>
      </c>
      <c r="Q550" s="625"/>
      <c r="R550" s="625"/>
      <c r="S550" s="625"/>
      <c r="T550" s="626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IFERROR(IF(Y550=0,"",ROUNDUP(Y550/H550,0)*0.00902),"")</f>
        <v/>
      </c>
      <c r="AA550" s="65"/>
      <c r="AB550" s="66"/>
      <c r="AC550" s="615" t="s">
        <v>838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85</v>
      </c>
      <c r="Q551" s="620"/>
      <c r="R551" s="620"/>
      <c r="S551" s="620"/>
      <c r="T551" s="620"/>
      <c r="U551" s="620"/>
      <c r="V551" s="621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85</v>
      </c>
      <c r="Q552" s="620"/>
      <c r="R552" s="620"/>
      <c r="S552" s="620"/>
      <c r="T552" s="620"/>
      <c r="U552" s="620"/>
      <c r="V552" s="621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839</v>
      </c>
      <c r="Q553" s="638"/>
      <c r="R553" s="638"/>
      <c r="S553" s="638"/>
      <c r="T553" s="638"/>
      <c r="U553" s="638"/>
      <c r="V553" s="639"/>
      <c r="W553" s="40" t="s">
        <v>68</v>
      </c>
      <c r="X553" s="41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5140</v>
      </c>
      <c r="Y553" s="41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5240.58</v>
      </c>
      <c r="Z553" s="40"/>
      <c r="AA553" s="64"/>
      <c r="AB553" s="64"/>
      <c r="AC553" s="64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840</v>
      </c>
      <c r="Q554" s="638"/>
      <c r="R554" s="638"/>
      <c r="S554" s="638"/>
      <c r="T554" s="638"/>
      <c r="U554" s="638"/>
      <c r="V554" s="639"/>
      <c r="W554" s="40" t="s">
        <v>68</v>
      </c>
      <c r="X554" s="41">
        <f>IFERROR(SUM(BM22:BM550),"0")</f>
        <v>5504.7362812851998</v>
      </c>
      <c r="Y554" s="41">
        <f>IFERROR(SUM(BN22:BN550),"0")</f>
        <v>5611.5550000000003</v>
      </c>
      <c r="Z554" s="40"/>
      <c r="AA554" s="64"/>
      <c r="AB554" s="64"/>
      <c r="AC554" s="64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841</v>
      </c>
      <c r="Q555" s="638"/>
      <c r="R555" s="638"/>
      <c r="S555" s="638"/>
      <c r="T555" s="638"/>
      <c r="U555" s="638"/>
      <c r="V555" s="639"/>
      <c r="W555" s="40" t="s">
        <v>842</v>
      </c>
      <c r="X555" s="42">
        <f>ROUNDUP(SUM(BO22:BO550),0)</f>
        <v>10</v>
      </c>
      <c r="Y555" s="42">
        <f>ROUNDUP(SUM(BP22:BP550),0)</f>
        <v>11</v>
      </c>
      <c r="Z555" s="40"/>
      <c r="AA555" s="64"/>
      <c r="AB555" s="64"/>
      <c r="AC555" s="64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843</v>
      </c>
      <c r="Q556" s="638"/>
      <c r="R556" s="638"/>
      <c r="S556" s="638"/>
      <c r="T556" s="638"/>
      <c r="U556" s="638"/>
      <c r="V556" s="639"/>
      <c r="W556" s="40" t="s">
        <v>68</v>
      </c>
      <c r="X556" s="41">
        <f>GrossWeightTotal+PalletQtyTotal*25</f>
        <v>5754.7362812851998</v>
      </c>
      <c r="Y556" s="41">
        <f>GrossWeightTotalR+PalletQtyTotalR*25</f>
        <v>5886.5550000000003</v>
      </c>
      <c r="Z556" s="40"/>
      <c r="AA556" s="64"/>
      <c r="AB556" s="64"/>
      <c r="AC556" s="64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844</v>
      </c>
      <c r="Q557" s="638"/>
      <c r="R557" s="638"/>
      <c r="S557" s="638"/>
      <c r="T557" s="638"/>
      <c r="U557" s="638"/>
      <c r="V557" s="639"/>
      <c r="W557" s="40" t="s">
        <v>842</v>
      </c>
      <c r="X557" s="41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1306.4425225459036</v>
      </c>
      <c r="Y557" s="41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1325</v>
      </c>
      <c r="Z557" s="40"/>
      <c r="AA557" s="64"/>
      <c r="AB557" s="64"/>
      <c r="AC557" s="64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845</v>
      </c>
      <c r="Q558" s="638"/>
      <c r="R558" s="638"/>
      <c r="S558" s="638"/>
      <c r="T558" s="638"/>
      <c r="U558" s="638"/>
      <c r="V558" s="639"/>
      <c r="W558" s="43" t="s">
        <v>846</v>
      </c>
      <c r="X558" s="40"/>
      <c r="Y558" s="40"/>
      <c r="Z558" s="40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12.17708</v>
      </c>
      <c r="AA558" s="64"/>
      <c r="AB558" s="64"/>
      <c r="AC558" s="64"/>
    </row>
    <row r="559" spans="1:68" ht="13.5" customHeight="1" thickBot="1" x14ac:dyDescent="0.25"/>
    <row r="560" spans="1:68" ht="27" customHeight="1" thickTop="1" thickBot="1" x14ac:dyDescent="0.25">
      <c r="A560" s="44" t="s">
        <v>847</v>
      </c>
      <c r="B560" s="80" t="s">
        <v>62</v>
      </c>
      <c r="C560" s="641" t="s">
        <v>93</v>
      </c>
      <c r="D560" s="704"/>
      <c r="E560" s="704"/>
      <c r="F560" s="704"/>
      <c r="G560" s="704"/>
      <c r="H560" s="705"/>
      <c r="I560" s="641" t="s">
        <v>266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567</v>
      </c>
      <c r="W560" s="705"/>
      <c r="X560" s="641" t="s">
        <v>632</v>
      </c>
      <c r="Y560" s="704"/>
      <c r="Z560" s="704"/>
      <c r="AA560" s="705"/>
      <c r="AB560" s="80" t="s">
        <v>697</v>
      </c>
      <c r="AC560" s="641" t="s">
        <v>774</v>
      </c>
      <c r="AD560" s="705"/>
      <c r="AF560" s="1"/>
    </row>
    <row r="561" spans="1:32" ht="14.25" customHeight="1" thickTop="1" x14ac:dyDescent="0.2">
      <c r="A561" s="789" t="s">
        <v>848</v>
      </c>
      <c r="B561" s="641" t="s">
        <v>62</v>
      </c>
      <c r="C561" s="641" t="s">
        <v>94</v>
      </c>
      <c r="D561" s="641" t="s">
        <v>113</v>
      </c>
      <c r="E561" s="641" t="s">
        <v>176</v>
      </c>
      <c r="F561" s="641" t="s">
        <v>203</v>
      </c>
      <c r="G561" s="641" t="s">
        <v>242</v>
      </c>
      <c r="H561" s="641" t="s">
        <v>93</v>
      </c>
      <c r="I561" s="641" t="s">
        <v>267</v>
      </c>
      <c r="J561" s="641" t="s">
        <v>310</v>
      </c>
      <c r="K561" s="641" t="s">
        <v>371</v>
      </c>
      <c r="L561" s="641" t="s">
        <v>415</v>
      </c>
      <c r="M561" s="641" t="s">
        <v>433</v>
      </c>
      <c r="N561" s="1"/>
      <c r="O561" s="641" t="s">
        <v>446</v>
      </c>
      <c r="P561" s="641" t="s">
        <v>458</v>
      </c>
      <c r="Q561" s="641" t="s">
        <v>465</v>
      </c>
      <c r="R561" s="641" t="s">
        <v>469</v>
      </c>
      <c r="S561" s="641" t="s">
        <v>475</v>
      </c>
      <c r="T561" s="641" t="s">
        <v>480</v>
      </c>
      <c r="U561" s="641" t="s">
        <v>554</v>
      </c>
      <c r="V561" s="641" t="s">
        <v>568</v>
      </c>
      <c r="W561" s="641" t="s">
        <v>602</v>
      </c>
      <c r="X561" s="641" t="s">
        <v>633</v>
      </c>
      <c r="Y561" s="641" t="s">
        <v>665</v>
      </c>
      <c r="Z561" s="641" t="s">
        <v>683</v>
      </c>
      <c r="AA561" s="641" t="s">
        <v>690</v>
      </c>
      <c r="AB561" s="641" t="s">
        <v>697</v>
      </c>
      <c r="AC561" s="641" t="s">
        <v>774</v>
      </c>
      <c r="AD561" s="641" t="s">
        <v>826</v>
      </c>
      <c r="AF561" s="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1"/>
    </row>
    <row r="563" spans="1:32" ht="18" customHeight="1" thickTop="1" thickBot="1" x14ac:dyDescent="0.25">
      <c r="A563" s="44" t="s">
        <v>849</v>
      </c>
      <c r="B563" s="50">
        <f>IFERROR(Y22*1,"0")+IFERROR(Y23*1,"0")+IFERROR(Y24*1,"0")+IFERROR(Y25*1,"0")+IFERROR(Y26*1,"0")+IFERROR(Y27*1,"0")+IFERROR(Y31*1,"0")</f>
        <v>0</v>
      </c>
      <c r="C563" s="50">
        <f>IFERROR(Y37*1,"0")+IFERROR(Y38*1,"0")+IFERROR(Y39*1,"0")+IFERROR(Y40*1,"0")+IFERROR(Y44*1,"0")</f>
        <v>173.70000000000002</v>
      </c>
      <c r="D563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64.8</v>
      </c>
      <c r="E563" s="50">
        <f>IFERROR(Y86*1,"0")+IFERROR(Y87*1,"0")+IFERROR(Y88*1,"0")+IFERROR(Y92*1,"0")+IFERROR(Y93*1,"0")+IFERROR(Y94*1,"0")+IFERROR(Y95*1,"0")+IFERROR(Y96*1,"0")+IFERROR(Y97*1,"0")+IFERROR(Y98*1,"0")+IFERROR(Y99*1,"0")</f>
        <v>300.3</v>
      </c>
      <c r="F563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539.1</v>
      </c>
      <c r="G563" s="50">
        <f>IFERROR(Y133*1,"0")+IFERROR(Y134*1,"0")+IFERROR(Y138*1,"0")+IFERROR(Y139*1,"0")+IFERROR(Y143*1,"0")+IFERROR(Y144*1,"0")</f>
        <v>0</v>
      </c>
      <c r="H563" s="50">
        <f>IFERROR(Y149*1,"0")+IFERROR(Y153*1,"0")+IFERROR(Y154*1,"0")+IFERROR(Y155*1,"0")</f>
        <v>0</v>
      </c>
      <c r="I563" s="50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358.5</v>
      </c>
      <c r="J563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1100.7</v>
      </c>
      <c r="K563" s="50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135.6</v>
      </c>
      <c r="L563" s="50">
        <f>IFERROR(Y256*1,"0")+IFERROR(Y257*1,"0")+IFERROR(Y258*1,"0")+IFERROR(Y259*1,"0")+IFERROR(Y260*1,"0")+IFERROR(Y261*1,"0")</f>
        <v>0</v>
      </c>
      <c r="M563" s="50">
        <f>IFERROR(Y266*1,"0")+IFERROR(Y267*1,"0")+IFERROR(Y268*1,"0")+IFERROR(Y269*1,"0")</f>
        <v>0</v>
      </c>
      <c r="N563" s="1"/>
      <c r="O563" s="50">
        <f>IFERROR(Y274*1,"0")+IFERROR(Y275*1,"0")+IFERROR(Y276*1,"0")+IFERROR(Y277*1,"0")</f>
        <v>120</v>
      </c>
      <c r="P563" s="50">
        <f>IFERROR(Y282*1,"0")+IFERROR(Y286*1,"0")</f>
        <v>0</v>
      </c>
      <c r="Q563" s="50">
        <f>IFERROR(Y291*1,"0")</f>
        <v>0</v>
      </c>
      <c r="R563" s="50">
        <f>IFERROR(Y296*1,"0")+IFERROR(Y297*1,"0")</f>
        <v>0</v>
      </c>
      <c r="S563" s="50">
        <f>IFERROR(Y302*1,"0")</f>
        <v>0</v>
      </c>
      <c r="T563" s="50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224.4</v>
      </c>
      <c r="U563" s="50">
        <f>IFERROR(Y351*1,"0")+IFERROR(Y355*1,"0")+IFERROR(Y356*1,"0")+IFERROR(Y357*1,"0")</f>
        <v>48.599999999999994</v>
      </c>
      <c r="V563" s="50">
        <f>IFERROR(Y363*1,"0")+IFERROR(Y364*1,"0")+IFERROR(Y365*1,"0")+IFERROR(Y366*1,"0")+IFERROR(Y367*1,"0")+IFERROR(Y368*1,"0")+IFERROR(Y369*1,"0")+IFERROR(Y373*1,"0")+IFERROR(Y374*1,"0")+IFERROR(Y378*1,"0")+IFERROR(Y379*1,"0")+IFERROR(Y383*1,"0")</f>
        <v>360</v>
      </c>
      <c r="W563" s="50">
        <f>IFERROR(Y388*1,"0")+IFERROR(Y389*1,"0")+IFERROR(Y390*1,"0")+IFERROR(Y391*1,"0")+IFERROR(Y392*1,"0")+IFERROR(Y396*1,"0")+IFERROR(Y400*1,"0")+IFERROR(Y401*1,"0")+IFERROR(Y402*1,"0")+IFERROR(Y403*1,"0")+IFERROR(Y407*1,"0")</f>
        <v>648</v>
      </c>
      <c r="X563" s="50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50">
        <f>IFERROR(Y432*1,"0")+IFERROR(Y433*1,"0")+IFERROR(Y437*1,"0")+IFERROR(Y438*1,"0")+IFERROR(Y439*1,"0")+IFERROR(Y440*1,"0")</f>
        <v>0</v>
      </c>
      <c r="Z563" s="50">
        <f>IFERROR(Y445*1,"0")+IFERROR(Y446*1,"0")</f>
        <v>0</v>
      </c>
      <c r="AA563" s="50">
        <f>IFERROR(Y451*1,"0")+IFERROR(Y455*1,"0")</f>
        <v>0</v>
      </c>
      <c r="AB563" s="50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1166.8800000000001</v>
      </c>
      <c r="AC563" s="50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50">
        <f>IFERROR(Y542*1,"0")+IFERROR(Y546*1,"0")+IFERROR(Y550*1,"0")</f>
        <v>0</v>
      </c>
      <c r="AF563" s="1"/>
    </row>
  </sheetData>
  <sheetProtection algorithmName="SHA-512" hashValue="lodlrhmJw/l7w9u16GqfTpYuDAvDWvrYhsZHPc8imF5LnVTHUSrA1f0U2LSenJs5ZRoKcrB1TcuHKxeIBF3KaA==" saltValue="A/BOF2H7soLowQG05eIz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850</v>
      </c>
      <c r="H1" s="9"/>
    </row>
    <row r="3" spans="2:8" x14ac:dyDescent="0.2">
      <c r="B3" s="51" t="s">
        <v>851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852</v>
      </c>
      <c r="D6" s="51" t="s">
        <v>853</v>
      </c>
      <c r="E6" s="51"/>
    </row>
    <row r="7" spans="2:8" x14ac:dyDescent="0.2">
      <c r="B7" s="51" t="s">
        <v>854</v>
      </c>
      <c r="C7" s="51" t="s">
        <v>855</v>
      </c>
      <c r="D7" s="51" t="s">
        <v>856</v>
      </c>
      <c r="E7" s="51"/>
    </row>
    <row r="8" spans="2:8" x14ac:dyDescent="0.2">
      <c r="B8" s="51" t="s">
        <v>857</v>
      </c>
      <c r="C8" s="51" t="s">
        <v>858</v>
      </c>
      <c r="D8" s="51" t="s">
        <v>859</v>
      </c>
      <c r="E8" s="51"/>
    </row>
    <row r="9" spans="2:8" x14ac:dyDescent="0.2">
      <c r="B9" s="51" t="s">
        <v>860</v>
      </c>
      <c r="C9" s="51" t="s">
        <v>861</v>
      </c>
      <c r="D9" s="51" t="s">
        <v>862</v>
      </c>
      <c r="E9" s="51"/>
    </row>
    <row r="10" spans="2:8" x14ac:dyDescent="0.2">
      <c r="B10" s="51" t="s">
        <v>863</v>
      </c>
      <c r="C10" s="51" t="s">
        <v>864</v>
      </c>
      <c r="D10" s="51" t="s">
        <v>865</v>
      </c>
      <c r="E10" s="51"/>
    </row>
    <row r="11" spans="2:8" x14ac:dyDescent="0.2">
      <c r="B11" s="51" t="s">
        <v>866</v>
      </c>
      <c r="C11" s="51" t="s">
        <v>867</v>
      </c>
      <c r="D11" s="51" t="s">
        <v>868</v>
      </c>
      <c r="E11" s="51"/>
    </row>
    <row r="13" spans="2:8" x14ac:dyDescent="0.2">
      <c r="B13" s="51" t="s">
        <v>869</v>
      </c>
      <c r="C13" s="51" t="s">
        <v>852</v>
      </c>
      <c r="D13" s="51"/>
      <c r="E13" s="51"/>
    </row>
    <row r="15" spans="2:8" x14ac:dyDescent="0.2">
      <c r="B15" s="51" t="s">
        <v>870</v>
      </c>
      <c r="C15" s="51" t="s">
        <v>855</v>
      </c>
      <c r="D15" s="51"/>
      <c r="E15" s="51"/>
    </row>
    <row r="17" spans="2:5" x14ac:dyDescent="0.2">
      <c r="B17" s="51" t="s">
        <v>871</v>
      </c>
      <c r="C17" s="51" t="s">
        <v>858</v>
      </c>
      <c r="D17" s="51"/>
      <c r="E17" s="51"/>
    </row>
    <row r="19" spans="2:5" x14ac:dyDescent="0.2">
      <c r="B19" s="51" t="s">
        <v>872</v>
      </c>
      <c r="C19" s="51" t="s">
        <v>861</v>
      </c>
      <c r="D19" s="51"/>
      <c r="E19" s="51"/>
    </row>
    <row r="21" spans="2:5" x14ac:dyDescent="0.2">
      <c r="B21" s="51" t="s">
        <v>873</v>
      </c>
      <c r="C21" s="51" t="s">
        <v>864</v>
      </c>
      <c r="D21" s="51"/>
      <c r="E21" s="51"/>
    </row>
    <row r="23" spans="2:5" x14ac:dyDescent="0.2">
      <c r="B23" s="51" t="s">
        <v>874</v>
      </c>
      <c r="C23" s="51" t="s">
        <v>867</v>
      </c>
      <c r="D23" s="51"/>
      <c r="E23" s="51"/>
    </row>
    <row r="25" spans="2:5" x14ac:dyDescent="0.2">
      <c r="B25" s="51" t="s">
        <v>875</v>
      </c>
      <c r="C25" s="51"/>
      <c r="D25" s="51"/>
      <c r="E25" s="51"/>
    </row>
    <row r="26" spans="2:5" x14ac:dyDescent="0.2">
      <c r="B26" s="51" t="s">
        <v>876</v>
      </c>
      <c r="C26" s="51"/>
      <c r="D26" s="51"/>
      <c r="E26" s="51"/>
    </row>
    <row r="27" spans="2:5" x14ac:dyDescent="0.2">
      <c r="B27" s="51" t="s">
        <v>877</v>
      </c>
      <c r="C27" s="51"/>
      <c r="D27" s="51"/>
      <c r="E27" s="51"/>
    </row>
    <row r="28" spans="2:5" x14ac:dyDescent="0.2">
      <c r="B28" s="51" t="s">
        <v>878</v>
      </c>
      <c r="C28" s="51"/>
      <c r="D28" s="51"/>
      <c r="E28" s="51"/>
    </row>
    <row r="29" spans="2:5" x14ac:dyDescent="0.2">
      <c r="B29" s="51" t="s">
        <v>879</v>
      </c>
      <c r="C29" s="51"/>
      <c r="D29" s="51"/>
      <c r="E29" s="51"/>
    </row>
    <row r="30" spans="2:5" x14ac:dyDescent="0.2">
      <c r="B30" s="51" t="s">
        <v>880</v>
      </c>
      <c r="C30" s="51"/>
      <c r="D30" s="51"/>
      <c r="E30" s="51"/>
    </row>
    <row r="31" spans="2:5" x14ac:dyDescent="0.2">
      <c r="B31" s="51" t="s">
        <v>881</v>
      </c>
      <c r="C31" s="51"/>
      <c r="D31" s="51"/>
      <c r="E31" s="51"/>
    </row>
    <row r="32" spans="2:5" x14ac:dyDescent="0.2">
      <c r="B32" s="51" t="s">
        <v>882</v>
      </c>
      <c r="C32" s="51"/>
      <c r="D32" s="51"/>
      <c r="E32" s="51"/>
    </row>
    <row r="33" spans="2:5" x14ac:dyDescent="0.2">
      <c r="B33" s="51" t="s">
        <v>883</v>
      </c>
      <c r="C33" s="51"/>
      <c r="D33" s="51"/>
      <c r="E33" s="51"/>
    </row>
    <row r="34" spans="2:5" x14ac:dyDescent="0.2">
      <c r="B34" s="51" t="s">
        <v>884</v>
      </c>
      <c r="C34" s="51"/>
      <c r="D34" s="51"/>
      <c r="E34" s="51"/>
    </row>
    <row r="35" spans="2:5" x14ac:dyDescent="0.2">
      <c r="B35" s="51" t="s">
        <v>885</v>
      </c>
      <c r="C35" s="51"/>
      <c r="D35" s="51"/>
      <c r="E35" s="51"/>
    </row>
  </sheetData>
  <sheetProtection algorithmName="SHA-512" hashValue="9rqskNoS3L4Knf3R2PonPyaYyHkREtbmVU19y1iRQIJV2qTZkTPq1cGPFWC0QRbNOAcMNUBhjXzW0IH1Qb0UpQ==" saltValue="Dwg96p3Vyfxs6tSvu1Vc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1123</vt:i4>
      </vt:variant>
    </vt:vector>
  </HeadingPairs>
  <TitlesOfParts>
    <vt:vector size="11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2025-05-16T07:19:21Z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