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ПОКОМ КИ Новороссийск\Новороссийск\"/>
    </mc:Choice>
  </mc:AlternateContent>
  <xr:revisionPtr revIDLastSave="0" documentId="13_ncr:1_{4008818A-9393-420B-93B9-979C0D52FB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4" i="1" l="1"/>
  <c r="U114" i="1"/>
  <c r="AG114" i="1"/>
  <c r="Q102" i="1"/>
  <c r="Q101" i="1"/>
  <c r="Q89" i="1"/>
  <c r="Q88" i="1"/>
  <c r="Q82" i="1"/>
  <c r="Q66" i="1"/>
  <c r="Q63" i="1"/>
  <c r="Q60" i="1"/>
  <c r="Q58" i="1"/>
  <c r="Q55" i="1"/>
  <c r="Q53" i="1"/>
  <c r="Q47" i="1"/>
  <c r="Q42" i="1"/>
  <c r="Q30" i="1"/>
  <c r="Q29" i="1"/>
  <c r="Q23" i="1"/>
  <c r="Q22" i="1"/>
  <c r="Q21" i="1"/>
  <c r="Q20" i="1"/>
  <c r="Q18" i="1"/>
  <c r="Q13" i="1"/>
  <c r="Q11" i="1"/>
  <c r="Q10" i="1"/>
  <c r="Q7" i="1"/>
  <c r="Q104" i="1"/>
  <c r="Q100" i="1"/>
  <c r="Q93" i="1"/>
  <c r="Q91" i="1"/>
  <c r="Q86" i="1"/>
  <c r="Q74" i="1"/>
  <c r="Q72" i="1"/>
  <c r="Q71" i="1"/>
  <c r="Q64" i="1"/>
  <c r="Q56" i="1"/>
  <c r="Q54" i="1"/>
  <c r="Q36" i="1"/>
  <c r="Q17" i="1"/>
  <c r="Q8" i="1"/>
  <c r="AG8" i="1" s="1"/>
  <c r="Q9" i="1"/>
  <c r="Q12" i="1"/>
  <c r="AG12" i="1" s="1"/>
  <c r="Q14" i="1"/>
  <c r="AG14" i="1" s="1"/>
  <c r="Q15" i="1"/>
  <c r="Q16" i="1"/>
  <c r="AG16" i="1" s="1"/>
  <c r="Q19" i="1"/>
  <c r="Q24" i="1"/>
  <c r="AG24" i="1" s="1"/>
  <c r="Q25" i="1"/>
  <c r="Q27" i="1"/>
  <c r="Q28" i="1"/>
  <c r="AG28" i="1" s="1"/>
  <c r="Q32" i="1"/>
  <c r="AG32" i="1" s="1"/>
  <c r="Q33" i="1"/>
  <c r="Q37" i="1"/>
  <c r="Q39" i="1"/>
  <c r="Q40" i="1"/>
  <c r="AG40" i="1" s="1"/>
  <c r="Q44" i="1"/>
  <c r="AG44" i="1" s="1"/>
  <c r="Q48" i="1"/>
  <c r="AG48" i="1" s="1"/>
  <c r="Q49" i="1"/>
  <c r="AG49" i="1" s="1"/>
  <c r="Q51" i="1"/>
  <c r="Q61" i="1"/>
  <c r="Q65" i="1"/>
  <c r="Q69" i="1"/>
  <c r="Q70" i="1"/>
  <c r="AG70" i="1" s="1"/>
  <c r="Q73" i="1"/>
  <c r="Q75" i="1"/>
  <c r="Q76" i="1"/>
  <c r="AG76" i="1" s="1"/>
  <c r="Q77" i="1"/>
  <c r="Q78" i="1"/>
  <c r="AG78" i="1" s="1"/>
  <c r="Q79" i="1"/>
  <c r="Q80" i="1"/>
  <c r="AG80" i="1" s="1"/>
  <c r="Q83" i="1"/>
  <c r="Q85" i="1"/>
  <c r="Q90" i="1"/>
  <c r="AG90" i="1" s="1"/>
  <c r="Q96" i="1"/>
  <c r="AG96" i="1" s="1"/>
  <c r="Q98" i="1"/>
  <c r="AG98" i="1" s="1"/>
  <c r="Q99" i="1"/>
  <c r="Q103" i="1"/>
  <c r="Q105" i="1"/>
  <c r="Q106" i="1"/>
  <c r="AG106" i="1" s="1"/>
  <c r="Q107" i="1"/>
  <c r="Q108" i="1"/>
  <c r="AG108" i="1" s="1"/>
  <c r="Q109" i="1"/>
  <c r="Q110" i="1"/>
  <c r="AG110" i="1" s="1"/>
  <c r="Q111" i="1"/>
  <c r="Q112" i="1"/>
  <c r="AG112" i="1" s="1"/>
  <c r="Q113" i="1"/>
  <c r="Q6" i="1"/>
  <c r="T114" i="1" l="1"/>
  <c r="AG6" i="1"/>
  <c r="AG113" i="1"/>
  <c r="AG111" i="1"/>
  <c r="AG109" i="1"/>
  <c r="AG107" i="1"/>
  <c r="AG105" i="1"/>
  <c r="AG83" i="1"/>
  <c r="AG73" i="1"/>
  <c r="AG51" i="1"/>
  <c r="AG37" i="1"/>
  <c r="AG33" i="1"/>
  <c r="AG25" i="1"/>
  <c r="AG19" i="1"/>
  <c r="AG103" i="1"/>
  <c r="AG99" i="1"/>
  <c r="AG89" i="1"/>
  <c r="AG85" i="1"/>
  <c r="AG79" i="1"/>
  <c r="AG77" i="1"/>
  <c r="AG75" i="1"/>
  <c r="AG69" i="1"/>
  <c r="AG65" i="1"/>
  <c r="AG61" i="1"/>
  <c r="AG39" i="1"/>
  <c r="AG27" i="1"/>
  <c r="AG15" i="1"/>
  <c r="AG9" i="1"/>
  <c r="O113" i="1"/>
  <c r="K113" i="1"/>
  <c r="O112" i="1"/>
  <c r="T112" i="1" s="1"/>
  <c r="K112" i="1"/>
  <c r="O111" i="1"/>
  <c r="K111" i="1"/>
  <c r="O110" i="1"/>
  <c r="T110" i="1" s="1"/>
  <c r="K110" i="1"/>
  <c r="O109" i="1"/>
  <c r="K109" i="1"/>
  <c r="O108" i="1"/>
  <c r="T108" i="1" s="1"/>
  <c r="K108" i="1"/>
  <c r="O107" i="1"/>
  <c r="K107" i="1"/>
  <c r="O106" i="1"/>
  <c r="U106" i="1" s="1"/>
  <c r="K106" i="1"/>
  <c r="O105" i="1"/>
  <c r="K105" i="1"/>
  <c r="O104" i="1"/>
  <c r="P104" i="1" s="1"/>
  <c r="K104" i="1"/>
  <c r="O103" i="1"/>
  <c r="T103" i="1" s="1"/>
  <c r="K103" i="1"/>
  <c r="O102" i="1"/>
  <c r="U102" i="1" s="1"/>
  <c r="K102" i="1"/>
  <c r="O101" i="1"/>
  <c r="U101" i="1" s="1"/>
  <c r="K101" i="1"/>
  <c r="O100" i="1"/>
  <c r="U100" i="1" s="1"/>
  <c r="K100" i="1"/>
  <c r="O99" i="1"/>
  <c r="K99" i="1"/>
  <c r="O98" i="1"/>
  <c r="T98" i="1" s="1"/>
  <c r="K98" i="1"/>
  <c r="O97" i="1"/>
  <c r="U97" i="1" s="1"/>
  <c r="K97" i="1"/>
  <c r="O96" i="1"/>
  <c r="U96" i="1" s="1"/>
  <c r="K96" i="1"/>
  <c r="O95" i="1"/>
  <c r="P95" i="1" s="1"/>
  <c r="Q95" i="1" s="1"/>
  <c r="K95" i="1"/>
  <c r="O94" i="1"/>
  <c r="P94" i="1" s="1"/>
  <c r="Q94" i="1" s="1"/>
  <c r="K94" i="1"/>
  <c r="O93" i="1"/>
  <c r="P93" i="1" s="1"/>
  <c r="K93" i="1"/>
  <c r="O92" i="1"/>
  <c r="P92" i="1" s="1"/>
  <c r="Q92" i="1" s="1"/>
  <c r="K92" i="1"/>
  <c r="O91" i="1"/>
  <c r="P91" i="1" s="1"/>
  <c r="K91" i="1"/>
  <c r="O90" i="1"/>
  <c r="T90" i="1" s="1"/>
  <c r="K90" i="1"/>
  <c r="O89" i="1"/>
  <c r="K89" i="1"/>
  <c r="O88" i="1"/>
  <c r="P88" i="1" s="1"/>
  <c r="K88" i="1"/>
  <c r="O87" i="1"/>
  <c r="P87" i="1" s="1"/>
  <c r="Q87" i="1" s="1"/>
  <c r="K87" i="1"/>
  <c r="O86" i="1"/>
  <c r="P86" i="1" s="1"/>
  <c r="K86" i="1"/>
  <c r="O85" i="1"/>
  <c r="T85" i="1" s="1"/>
  <c r="K85" i="1"/>
  <c r="O84" i="1"/>
  <c r="U84" i="1" s="1"/>
  <c r="K84" i="1"/>
  <c r="O83" i="1"/>
  <c r="K83" i="1"/>
  <c r="O82" i="1"/>
  <c r="P82" i="1" s="1"/>
  <c r="K82" i="1"/>
  <c r="E81" i="1"/>
  <c r="K81" i="1" s="1"/>
  <c r="O80" i="1"/>
  <c r="U80" i="1" s="1"/>
  <c r="K80" i="1"/>
  <c r="O79" i="1"/>
  <c r="T79" i="1" s="1"/>
  <c r="K79" i="1"/>
  <c r="O78" i="1"/>
  <c r="K78" i="1"/>
  <c r="O77" i="1"/>
  <c r="T77" i="1" s="1"/>
  <c r="K77" i="1"/>
  <c r="O76" i="1"/>
  <c r="U76" i="1" s="1"/>
  <c r="K76" i="1"/>
  <c r="O75" i="1"/>
  <c r="T75" i="1" s="1"/>
  <c r="K75" i="1"/>
  <c r="F74" i="1"/>
  <c r="E74" i="1"/>
  <c r="O74" i="1" s="1"/>
  <c r="O73" i="1"/>
  <c r="K73" i="1"/>
  <c r="O72" i="1"/>
  <c r="P72" i="1" s="1"/>
  <c r="K72" i="1"/>
  <c r="O71" i="1"/>
  <c r="P71" i="1" s="1"/>
  <c r="K71" i="1"/>
  <c r="O70" i="1"/>
  <c r="T70" i="1" s="1"/>
  <c r="K70" i="1"/>
  <c r="O69" i="1"/>
  <c r="K69" i="1"/>
  <c r="O68" i="1"/>
  <c r="P68" i="1" s="1"/>
  <c r="Q68" i="1" s="1"/>
  <c r="K68" i="1"/>
  <c r="O67" i="1"/>
  <c r="P67" i="1" s="1"/>
  <c r="Q67" i="1" s="1"/>
  <c r="K67" i="1"/>
  <c r="O66" i="1"/>
  <c r="P66" i="1" s="1"/>
  <c r="K66" i="1"/>
  <c r="O65" i="1"/>
  <c r="U65" i="1" s="1"/>
  <c r="K65" i="1"/>
  <c r="O64" i="1"/>
  <c r="U64" i="1" s="1"/>
  <c r="K64" i="1"/>
  <c r="O63" i="1"/>
  <c r="U63" i="1" s="1"/>
  <c r="K63" i="1"/>
  <c r="O62" i="1"/>
  <c r="U62" i="1" s="1"/>
  <c r="K62" i="1"/>
  <c r="O61" i="1"/>
  <c r="U61" i="1" s="1"/>
  <c r="K61" i="1"/>
  <c r="O60" i="1"/>
  <c r="P60" i="1" s="1"/>
  <c r="K60" i="1"/>
  <c r="O59" i="1"/>
  <c r="P59" i="1" s="1"/>
  <c r="Q59" i="1" s="1"/>
  <c r="K59" i="1"/>
  <c r="O58" i="1"/>
  <c r="P58" i="1" s="1"/>
  <c r="K58" i="1"/>
  <c r="O57" i="1"/>
  <c r="P57" i="1" s="1"/>
  <c r="Q57" i="1" s="1"/>
  <c r="K57" i="1"/>
  <c r="F56" i="1"/>
  <c r="E56" i="1"/>
  <c r="K56" i="1" s="1"/>
  <c r="O55" i="1"/>
  <c r="P55" i="1" s="1"/>
  <c r="K55" i="1"/>
  <c r="O54" i="1"/>
  <c r="P54" i="1" s="1"/>
  <c r="K54" i="1"/>
  <c r="O53" i="1"/>
  <c r="P53" i="1" s="1"/>
  <c r="K53" i="1"/>
  <c r="O52" i="1"/>
  <c r="P52" i="1" s="1"/>
  <c r="Q52" i="1" s="1"/>
  <c r="K52" i="1"/>
  <c r="O51" i="1"/>
  <c r="T51" i="1" s="1"/>
  <c r="K51" i="1"/>
  <c r="O50" i="1"/>
  <c r="U50" i="1" s="1"/>
  <c r="K50" i="1"/>
  <c r="F49" i="1"/>
  <c r="E49" i="1"/>
  <c r="K49" i="1" s="1"/>
  <c r="O48" i="1"/>
  <c r="U48" i="1" s="1"/>
  <c r="K48" i="1"/>
  <c r="O47" i="1"/>
  <c r="U47" i="1" s="1"/>
  <c r="K47" i="1"/>
  <c r="O46" i="1"/>
  <c r="U46" i="1" s="1"/>
  <c r="K46" i="1"/>
  <c r="O45" i="1"/>
  <c r="U45" i="1" s="1"/>
  <c r="K45" i="1"/>
  <c r="O44" i="1"/>
  <c r="T44" i="1" s="1"/>
  <c r="K44" i="1"/>
  <c r="O43" i="1"/>
  <c r="U43" i="1" s="1"/>
  <c r="K43" i="1"/>
  <c r="O42" i="1"/>
  <c r="U42" i="1" s="1"/>
  <c r="K42" i="1"/>
  <c r="O41" i="1"/>
  <c r="U41" i="1" s="1"/>
  <c r="K41" i="1"/>
  <c r="O40" i="1"/>
  <c r="U40" i="1" s="1"/>
  <c r="K40" i="1"/>
  <c r="O39" i="1"/>
  <c r="T39" i="1" s="1"/>
  <c r="K39" i="1"/>
  <c r="O38" i="1"/>
  <c r="U38" i="1" s="1"/>
  <c r="K38" i="1"/>
  <c r="O37" i="1"/>
  <c r="U37" i="1" s="1"/>
  <c r="K37" i="1"/>
  <c r="O36" i="1"/>
  <c r="P36" i="1" s="1"/>
  <c r="K36" i="1"/>
  <c r="O35" i="1"/>
  <c r="P35" i="1" s="1"/>
  <c r="Q35" i="1" s="1"/>
  <c r="K35" i="1"/>
  <c r="O34" i="1"/>
  <c r="P34" i="1" s="1"/>
  <c r="Q34" i="1" s="1"/>
  <c r="K34" i="1"/>
  <c r="O33" i="1"/>
  <c r="T33" i="1" s="1"/>
  <c r="K33" i="1"/>
  <c r="O32" i="1"/>
  <c r="T32" i="1" s="1"/>
  <c r="K32" i="1"/>
  <c r="O31" i="1"/>
  <c r="P31" i="1" s="1"/>
  <c r="Q31" i="1" s="1"/>
  <c r="K31" i="1"/>
  <c r="F30" i="1"/>
  <c r="E30" i="1"/>
  <c r="K30" i="1" s="1"/>
  <c r="O29" i="1"/>
  <c r="P29" i="1" s="1"/>
  <c r="K29" i="1"/>
  <c r="O28" i="1"/>
  <c r="T28" i="1" s="1"/>
  <c r="K28" i="1"/>
  <c r="O27" i="1"/>
  <c r="U27" i="1" s="1"/>
  <c r="K27" i="1"/>
  <c r="O26" i="1"/>
  <c r="P26" i="1" s="1"/>
  <c r="Q26" i="1" s="1"/>
  <c r="K26" i="1"/>
  <c r="O25" i="1"/>
  <c r="U25" i="1" s="1"/>
  <c r="K25" i="1"/>
  <c r="O24" i="1"/>
  <c r="T24" i="1" s="1"/>
  <c r="K24" i="1"/>
  <c r="F23" i="1"/>
  <c r="E23" i="1"/>
  <c r="K23" i="1" s="1"/>
  <c r="O22" i="1"/>
  <c r="P22" i="1" s="1"/>
  <c r="K22" i="1"/>
  <c r="O21" i="1"/>
  <c r="P21" i="1" s="1"/>
  <c r="K21" i="1"/>
  <c r="O20" i="1"/>
  <c r="P20" i="1" s="1"/>
  <c r="K20" i="1"/>
  <c r="O19" i="1"/>
  <c r="U19" i="1" s="1"/>
  <c r="K19" i="1"/>
  <c r="O18" i="1"/>
  <c r="U18" i="1" s="1"/>
  <c r="K18" i="1"/>
  <c r="O17" i="1"/>
  <c r="U17" i="1" s="1"/>
  <c r="K17" i="1"/>
  <c r="O16" i="1"/>
  <c r="U16" i="1" s="1"/>
  <c r="K16" i="1"/>
  <c r="U15" i="1"/>
  <c r="O15" i="1"/>
  <c r="T15" i="1" s="1"/>
  <c r="K15" i="1"/>
  <c r="O14" i="1"/>
  <c r="T14" i="1" s="1"/>
  <c r="K14" i="1"/>
  <c r="E13" i="1"/>
  <c r="K13" i="1" s="1"/>
  <c r="O12" i="1"/>
  <c r="T12" i="1" s="1"/>
  <c r="K12" i="1"/>
  <c r="O11" i="1"/>
  <c r="P11" i="1" s="1"/>
  <c r="K11" i="1"/>
  <c r="O10" i="1"/>
  <c r="P10" i="1" s="1"/>
  <c r="K10" i="1"/>
  <c r="U9" i="1"/>
  <c r="O9" i="1"/>
  <c r="T9" i="1" s="1"/>
  <c r="K9" i="1"/>
  <c r="O8" i="1"/>
  <c r="T8" i="1" s="1"/>
  <c r="K8" i="1"/>
  <c r="O7" i="1"/>
  <c r="P7" i="1" s="1"/>
  <c r="K7" i="1"/>
  <c r="O6" i="1"/>
  <c r="T6" i="1" s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79" i="1" l="1"/>
  <c r="O81" i="1"/>
  <c r="P81" i="1" s="1"/>
  <c r="Q81" i="1" s="1"/>
  <c r="U51" i="1"/>
  <c r="U108" i="1"/>
  <c r="U39" i="1"/>
  <c r="P64" i="1"/>
  <c r="P97" i="1"/>
  <c r="Q97" i="1" s="1"/>
  <c r="AG97" i="1" s="1"/>
  <c r="U28" i="1"/>
  <c r="F5" i="1"/>
  <c r="U44" i="1"/>
  <c r="U57" i="1"/>
  <c r="U70" i="1"/>
  <c r="U87" i="1"/>
  <c r="P102" i="1"/>
  <c r="T61" i="1"/>
  <c r="P18" i="1"/>
  <c r="U33" i="1"/>
  <c r="P42" i="1"/>
  <c r="P47" i="1"/>
  <c r="U54" i="1"/>
  <c r="P62" i="1"/>
  <c r="Q62" i="1" s="1"/>
  <c r="AG62" i="1" s="1"/>
  <c r="U66" i="1"/>
  <c r="P74" i="1"/>
  <c r="AG74" i="1" s="1"/>
  <c r="U75" i="1"/>
  <c r="P84" i="1"/>
  <c r="Q84" i="1" s="1"/>
  <c r="AG84" i="1" s="1"/>
  <c r="U92" i="1"/>
  <c r="P100" i="1"/>
  <c r="U104" i="1"/>
  <c r="U112" i="1"/>
  <c r="O23" i="1"/>
  <c r="P23" i="1" s="1"/>
  <c r="AG23" i="1" s="1"/>
  <c r="O49" i="1"/>
  <c r="U49" i="1" s="1"/>
  <c r="T48" i="1"/>
  <c r="T106" i="1"/>
  <c r="T65" i="1"/>
  <c r="T19" i="1"/>
  <c r="T25" i="1"/>
  <c r="U6" i="1"/>
  <c r="P17" i="1"/>
  <c r="O30" i="1"/>
  <c r="P30" i="1" s="1"/>
  <c r="AG30" i="1" s="1"/>
  <c r="P38" i="1"/>
  <c r="Q38" i="1" s="1"/>
  <c r="T38" i="1" s="1"/>
  <c r="P41" i="1"/>
  <c r="Q41" i="1" s="1"/>
  <c r="AG41" i="1" s="1"/>
  <c r="P43" i="1"/>
  <c r="Q43" i="1" s="1"/>
  <c r="AG43" i="1" s="1"/>
  <c r="P46" i="1"/>
  <c r="Q46" i="1" s="1"/>
  <c r="T46" i="1" s="1"/>
  <c r="P50" i="1"/>
  <c r="Q50" i="1" s="1"/>
  <c r="AG50" i="1" s="1"/>
  <c r="U52" i="1"/>
  <c r="O56" i="1"/>
  <c r="P56" i="1" s="1"/>
  <c r="AG56" i="1" s="1"/>
  <c r="U59" i="1"/>
  <c r="P63" i="1"/>
  <c r="U68" i="1"/>
  <c r="U71" i="1"/>
  <c r="U77" i="1"/>
  <c r="U82" i="1"/>
  <c r="U85" i="1"/>
  <c r="U90" i="1"/>
  <c r="U94" i="1"/>
  <c r="U98" i="1"/>
  <c r="P101" i="1"/>
  <c r="AG101" i="1" s="1"/>
  <c r="U103" i="1"/>
  <c r="U110" i="1"/>
  <c r="T96" i="1"/>
  <c r="AG20" i="1"/>
  <c r="T20" i="1"/>
  <c r="T21" i="1"/>
  <c r="AG21" i="1"/>
  <c r="AG22" i="1"/>
  <c r="T22" i="1"/>
  <c r="AG26" i="1"/>
  <c r="T26" i="1"/>
  <c r="T31" i="1"/>
  <c r="AG31" i="1"/>
  <c r="AG10" i="1"/>
  <c r="T10" i="1"/>
  <c r="T11" i="1"/>
  <c r="AG11" i="1"/>
  <c r="T29" i="1"/>
  <c r="AG29" i="1"/>
  <c r="AG34" i="1"/>
  <c r="T34" i="1"/>
  <c r="T35" i="1"/>
  <c r="AG35" i="1"/>
  <c r="AG36" i="1"/>
  <c r="T36" i="1"/>
  <c r="U7" i="1"/>
  <c r="U10" i="1"/>
  <c r="U11" i="1"/>
  <c r="O13" i="1"/>
  <c r="T17" i="1"/>
  <c r="AG17" i="1"/>
  <c r="AG18" i="1"/>
  <c r="T18" i="1"/>
  <c r="U20" i="1"/>
  <c r="U21" i="1"/>
  <c r="U22" i="1"/>
  <c r="T23" i="1"/>
  <c r="U26" i="1"/>
  <c r="U29" i="1"/>
  <c r="U31" i="1"/>
  <c r="U34" i="1"/>
  <c r="U35" i="1"/>
  <c r="U36" i="1"/>
  <c r="AG38" i="1"/>
  <c r="AG42" i="1"/>
  <c r="T42" i="1"/>
  <c r="T43" i="1"/>
  <c r="T49" i="1"/>
  <c r="T50" i="1"/>
  <c r="T53" i="1"/>
  <c r="AG53" i="1"/>
  <c r="T55" i="1"/>
  <c r="AG55" i="1"/>
  <c r="AG58" i="1"/>
  <c r="T58" i="1"/>
  <c r="AG60" i="1"/>
  <c r="T60" i="1"/>
  <c r="AG64" i="1"/>
  <c r="T64" i="1"/>
  <c r="T67" i="1"/>
  <c r="AG67" i="1"/>
  <c r="T69" i="1"/>
  <c r="U69" i="1"/>
  <c r="AG72" i="1"/>
  <c r="T72" i="1"/>
  <c r="K74" i="1"/>
  <c r="K5" i="1" s="1"/>
  <c r="AG81" i="1"/>
  <c r="T81" i="1"/>
  <c r="T83" i="1"/>
  <c r="U83" i="1"/>
  <c r="AG86" i="1"/>
  <c r="T86" i="1"/>
  <c r="AG88" i="1"/>
  <c r="T88" i="1"/>
  <c r="AG91" i="1"/>
  <c r="T91" i="1"/>
  <c r="AG93" i="1"/>
  <c r="T93" i="1"/>
  <c r="AG95" i="1"/>
  <c r="T95" i="1"/>
  <c r="AG100" i="1"/>
  <c r="T100" i="1"/>
  <c r="AG102" i="1"/>
  <c r="T102" i="1"/>
  <c r="T105" i="1"/>
  <c r="U105" i="1"/>
  <c r="T109" i="1"/>
  <c r="U109" i="1"/>
  <c r="T113" i="1"/>
  <c r="U113" i="1"/>
  <c r="T16" i="1"/>
  <c r="T40" i="1"/>
  <c r="T76" i="1"/>
  <c r="T27" i="1"/>
  <c r="T37" i="1"/>
  <c r="E5" i="1"/>
  <c r="U8" i="1"/>
  <c r="U12" i="1"/>
  <c r="U14" i="1"/>
  <c r="U24" i="1"/>
  <c r="U32" i="1"/>
  <c r="P45" i="1"/>
  <c r="Q45" i="1" s="1"/>
  <c r="T47" i="1"/>
  <c r="AG47" i="1"/>
  <c r="AG52" i="1"/>
  <c r="T52" i="1"/>
  <c r="U53" i="1"/>
  <c r="AG54" i="1"/>
  <c r="T54" i="1"/>
  <c r="U55" i="1"/>
  <c r="T56" i="1"/>
  <c r="T57" i="1"/>
  <c r="AG57" i="1"/>
  <c r="U58" i="1"/>
  <c r="T59" i="1"/>
  <c r="AG59" i="1"/>
  <c r="U60" i="1"/>
  <c r="T63" i="1"/>
  <c r="AG63" i="1"/>
  <c r="AG66" i="1"/>
  <c r="T66" i="1"/>
  <c r="U67" i="1"/>
  <c r="AG68" i="1"/>
  <c r="T68" i="1"/>
  <c r="AG71" i="1"/>
  <c r="T71" i="1"/>
  <c r="U72" i="1"/>
  <c r="T73" i="1"/>
  <c r="U73" i="1"/>
  <c r="T78" i="1"/>
  <c r="U78" i="1"/>
  <c r="U81" i="1"/>
  <c r="AG82" i="1"/>
  <c r="T82" i="1"/>
  <c r="U86" i="1"/>
  <c r="AG87" i="1"/>
  <c r="T87" i="1"/>
  <c r="U88" i="1"/>
  <c r="T89" i="1"/>
  <c r="U89" i="1"/>
  <c r="U91" i="1"/>
  <c r="AG92" i="1"/>
  <c r="T92" i="1"/>
  <c r="U93" i="1"/>
  <c r="AG94" i="1"/>
  <c r="T94" i="1"/>
  <c r="U95" i="1"/>
  <c r="T99" i="1"/>
  <c r="U99" i="1"/>
  <c r="T101" i="1"/>
  <c r="AG104" i="1"/>
  <c r="T104" i="1"/>
  <c r="T107" i="1"/>
  <c r="U107" i="1"/>
  <c r="T111" i="1"/>
  <c r="U111" i="1"/>
  <c r="T80" i="1"/>
  <c r="T74" i="1"/>
  <c r="U74" i="1"/>
  <c r="T97" i="1" l="1"/>
  <c r="T84" i="1"/>
  <c r="U56" i="1"/>
  <c r="U23" i="1"/>
  <c r="T62" i="1"/>
  <c r="T41" i="1"/>
  <c r="AG46" i="1"/>
  <c r="T30" i="1"/>
  <c r="U30" i="1"/>
  <c r="T45" i="1"/>
  <c r="AG45" i="1"/>
  <c r="P13" i="1"/>
  <c r="U13" i="1"/>
  <c r="O5" i="1"/>
  <c r="AG7" i="1"/>
  <c r="T7" i="1"/>
  <c r="P5" i="1" l="1"/>
  <c r="T13" i="1" l="1"/>
  <c r="AG13" i="1"/>
  <c r="AG5" i="1" s="1"/>
  <c r="Q5" i="1"/>
</calcChain>
</file>

<file path=xl/sharedStrings.xml><?xml version="1.0" encoding="utf-8"?>
<sst xmlns="http://schemas.openxmlformats.org/spreadsheetml/2006/main" count="448" uniqueCount="175">
  <si>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</si>
  <si>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</si>
  <si>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</si>
  <si>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</si>
  <si>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</si>
  <si>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</si>
  <si>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</si>
  <si>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</si>
  <si>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</si>
  <si>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</si>
  <si>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</si>
  <si>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</si>
  <si>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</si>
  <si>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</si>
  <si>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</si>
  <si>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</si>
  <si>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</si>
  <si>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</si>
  <si>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</si>
  <si>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</si>
  <si>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</si>
  <si>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</si>
  <si>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</si>
  <si>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</si>
  <si>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02,06,</t>
  </si>
  <si>
    <t>29,05,</t>
  </si>
  <si>
    <t>26,05,</t>
  </si>
  <si>
    <t>22,05,</t>
  </si>
  <si>
    <t>19,05,</t>
  </si>
  <si>
    <t>12,05,</t>
  </si>
  <si>
    <t>05,05,</t>
  </si>
  <si>
    <t>28,04,</t>
  </si>
  <si>
    <t>21,04,</t>
  </si>
  <si>
    <t>14,04,</t>
  </si>
  <si>
    <t>10,04,</t>
  </si>
  <si>
    <t xml:space="preserve"> 001   Ветчина Столичная Вязанка, вектор, ВЕС.ПОКОМ</t>
  </si>
  <si>
    <t>кг</t>
  </si>
  <si>
    <t>не в матрице</t>
  </si>
  <si>
    <t>УДАЛИТЬ ИЗ БЛАНКА</t>
  </si>
  <si>
    <t>дубль на 312</t>
  </si>
  <si>
    <t xml:space="preserve"> 005  Колбаса Докторская ГОСТ, Вязанка вектор,ВЕС. ПОКОМ</t>
  </si>
  <si>
    <t>матрица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</si>
  <si>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</si>
  <si>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</si>
  <si>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</si>
  <si>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</si>
  <si>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</si>
  <si>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</si>
  <si>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ВЫВОДИМ ИЗ АССОРТИМЕТА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</si>
  <si>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</si>
  <si>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</si>
  <si>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</si>
  <si>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дубль на 031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</si>
  <si>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</si>
  <si>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</si>
  <si>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</si>
  <si>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</si>
  <si>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</si>
  <si>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</si>
  <si>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</si>
  <si>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</si>
  <si>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23,05,25 филиал обнулил</t>
  </si>
  <si>
    <t xml:space="preserve"> 215  Колбаса Докторская ГОСТ Дугушка, ВЕС, ТМ Стародворье ПОКОМ</t>
  </si>
  <si>
    <t>29,05,25 филиал обнулил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</si>
  <si>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</si>
  <si>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</si>
  <si>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</si>
  <si>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</si>
  <si>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</si>
  <si>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</si>
  <si>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</si>
  <si>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</si>
  <si>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</si>
  <si>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</si>
  <si>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</si>
  <si>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</si>
  <si>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>ВЫВОДИМ ИЗ АССОРТИМЕТА / 27,05,25 списание 7кг (недостача) / 19,05,25 списание 95кг (расходы)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</si>
  <si>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</si>
  <si>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</si>
  <si>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</si>
  <si>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</si>
  <si>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</si>
  <si>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</si>
  <si>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</si>
  <si>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</si>
  <si>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</si>
  <si>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</si>
  <si>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</si>
  <si>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</si>
  <si>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</si>
  <si>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</si>
  <si>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</si>
  <si>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</si>
  <si>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</si>
  <si>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</si>
  <si>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</si>
  <si>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</si>
  <si>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</si>
  <si>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</si>
  <si>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есть дубль / 23,05,25 филиал обнулил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</si>
  <si>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</si>
  <si>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</si>
  <si>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</si>
  <si>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</si>
  <si>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</si>
  <si>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</si>
  <si>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</si>
  <si>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</si>
  <si>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</si>
  <si>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</si>
  <si>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</si>
  <si>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</si>
  <si>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</si>
  <si>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</si>
  <si>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</si>
  <si>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</si>
  <si>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</si>
  <si>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370  Колбаса Сервелат Мясорубский с мелкорубленным окороком 0,4 кг срез ТМ Стародворье 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</si>
  <si>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</si>
  <si>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</si>
  <si>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</si>
  <si>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новинка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</si>
  <si>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</si>
  <si>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</si>
  <si>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</si>
  <si>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</si>
  <si>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433 Колбаса Стародворская со шпиком  в оболочке полиамид. ТМ Стародворье ВЕС ПОКОМ</t>
  </si>
  <si>
    <t>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</si>
  <si>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</si>
  <si>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</si>
  <si>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</si>
  <si>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</si>
  <si>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</si>
  <si>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</si>
  <si>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23,05,25 филиал обнулил / есть дубль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</si>
  <si>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</si>
  <si>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</si>
  <si>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</si>
  <si>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</si>
  <si>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есть дубль / 29,05,25 филиал обнулил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</si>
  <si>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</si>
  <si>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</si>
  <si>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</si>
  <si>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</si>
  <si>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480  Колбаса Филейная оригинальная ТМ Особый рецепт в оболочке полиамид 0,4 кг. ПОКОМ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</si>
  <si>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</si>
  <si>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</si>
  <si>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</si>
  <si>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</si>
  <si>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</si>
  <si>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</si>
  <si>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</si>
  <si>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</si>
  <si>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</si>
  <si>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>новинки / завод не отгрузил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</si>
  <si>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</si>
  <si>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</si>
  <si>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</si>
  <si>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</si>
  <si>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</si>
  <si>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Сосиски Сливушки #нежнушки ТМ Вязанка  0,33 кг.  ПОКОМ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</si>
  <si>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</si>
  <si>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</si>
  <si>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</si>
  <si>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</si>
  <si>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</si>
  <si>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</si>
  <si>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</si>
  <si>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</si>
  <si>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</si>
  <si>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УДАЛИТЬ ИЗ БЛАНКА / 02,05,25 в утиль 80кг</t>
  </si>
  <si>
    <t>заказ</t>
  </si>
  <si>
    <t>05,06,</t>
  </si>
  <si>
    <t>03,06,25 филиал обнулил</t>
  </si>
  <si>
    <t>Гвардейская сырокопчёная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</si>
</sst>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1" fillId="6" borderId="0" xfId="1" applyNumberFormat="1" applyFill="1"/>
    <xf numFmtId="164" fontId="3" fillId="6" borderId="0" xfId="1" applyNumberFormat="1" applyFont="1" applyFill="1"/>
    <xf numFmtId="164" fontId="4" fillId="2" borderId="0" xfId="1" applyNumberFormat="1" applyFont="1" applyFill="1"/>
    <xf numFmtId="164" fontId="1" fillId="4" borderId="1" xfId="1" applyNumberFormat="1" applyFill="1" applyBorder="1"/>
    <xf numFmtId="164" fontId="1" fillId="0" borderId="1" xfId="1" applyNumberFormat="1" applyBorder="1"/>
    <xf numFmtId="164" fontId="1" fillId="5" borderId="1" xfId="1" applyNumberFormat="1" applyFill="1" applyBorder="1"/>
    <xf numFmtId="164" fontId="1" fillId="7" borderId="0" xfId="1" applyNumberFormat="1" applyFill="1"/>
    <xf numFmtId="164" fontId="2" fillId="8" borderId="0" xfId="1" applyNumberFormat="1" applyFont="1" applyFill="1"/>
    <xf numFmtId="164" fontId="5" fillId="4" borderId="0" xfId="1" applyNumberFormat="1" applyFont="1" applyFill="1"/>
    <xf numFmtId="164" fontId="5" fillId="0" borderId="0" xfId="1" applyNumberFormat="1" applyFont="1"/>
    <xf numFmtId="164" fontId="1" fillId="0" borderId="0" xfId="1" applyNumberFormat="1" applyFill="1"/>
    <xf numFmtId="164" fontId="5" fillId="5" borderId="0" xfId="1" applyNumberFormat="1" applyFont="1" applyFill="1"/>
    <xf numFmtId="164" fontId="6" fillId="0" borderId="0" xfId="1" applyNumberFormat="1" applyFont="1"/>
    <xf numFmtId="164" fontId="6" fillId="0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5703125" customWidth="1"/>
    <col min="14" max="14" width="11.140625" customWidth="1"/>
    <col min="15" max="18" width="7" customWidth="1"/>
    <col min="19" max="19" width="21" customWidth="1"/>
    <col min="20" max="21" width="5" customWidth="1"/>
    <col min="22" max="31" width="6" customWidth="1"/>
    <col min="32" max="32" width="34.5703125" customWidth="1"/>
    <col min="33" max="33" width="7" customWidth="1"/>
    <col min="34" max="51" width="3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13" t="s">
        <v>15</v>
      </c>
      <c r="Q3" s="13" t="s">
        <v>171</v>
      </c>
      <c r="R3" s="18" t="s">
        <v>16</v>
      </c>
      <c r="S3" s="18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21</v>
      </c>
      <c r="AG3" s="4" t="s">
        <v>22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 t="s">
        <v>172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SUM(E6:E490)</f>
        <v>16294.192999999999</v>
      </c>
      <c r="F5" s="6">
        <f>SUM(F6:F490)</f>
        <v>13875.424000000001</v>
      </c>
      <c r="G5" s="3"/>
      <c r="H5" s="2"/>
      <c r="I5" s="2"/>
      <c r="J5" s="6">
        <f t="shared" ref="J5:R5" si="0">SUM(J6:J490)</f>
        <v>18203.376000000004</v>
      </c>
      <c r="K5" s="6">
        <f t="shared" si="0"/>
        <v>-1909.1830000000009</v>
      </c>
      <c r="L5" s="6">
        <f t="shared" si="0"/>
        <v>0</v>
      </c>
      <c r="M5" s="6">
        <f t="shared" si="0"/>
        <v>0</v>
      </c>
      <c r="N5" s="6">
        <f t="shared" si="0"/>
        <v>20087.019</v>
      </c>
      <c r="O5" s="6">
        <f t="shared" si="0"/>
        <v>3258.8385999999973</v>
      </c>
      <c r="P5" s="6">
        <f t="shared" si="0"/>
        <v>8751.613400000002</v>
      </c>
      <c r="Q5" s="6">
        <f t="shared" si="0"/>
        <v>9447.466800000002</v>
      </c>
      <c r="R5" s="6">
        <f t="shared" si="0"/>
        <v>4710</v>
      </c>
      <c r="S5" s="2"/>
      <c r="T5" s="2"/>
      <c r="U5" s="2"/>
      <c r="V5" s="6">
        <f t="shared" ref="V5:AE5" si="1">SUM(V6:V490)</f>
        <v>3170.6291999999989</v>
      </c>
      <c r="W5" s="6">
        <f t="shared" si="1"/>
        <v>3008.4004000000004</v>
      </c>
      <c r="X5" s="6">
        <f t="shared" si="1"/>
        <v>2815.3402000000001</v>
      </c>
      <c r="Y5" s="6">
        <f t="shared" si="1"/>
        <v>2836.1994000000018</v>
      </c>
      <c r="Z5" s="6">
        <f t="shared" si="1"/>
        <v>2394.7462000000005</v>
      </c>
      <c r="AA5" s="6">
        <f t="shared" si="1"/>
        <v>2116.9820000000004</v>
      </c>
      <c r="AB5" s="6">
        <f t="shared" si="1"/>
        <v>2174.9970000000003</v>
      </c>
      <c r="AC5" s="6">
        <f t="shared" si="1"/>
        <v>2003.1669999999997</v>
      </c>
      <c r="AD5" s="6">
        <f t="shared" si="1"/>
        <v>1020.4850000000002</v>
      </c>
      <c r="AE5" s="6">
        <f t="shared" si="1"/>
        <v>989.61479999999983</v>
      </c>
      <c r="AF5" s="2"/>
      <c r="AG5" s="6">
        <f>SUM(AG6:AG490)</f>
        <v>7518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7" t="s">
        <v>35</v>
      </c>
      <c r="B6" s="7" t="s">
        <v>36</v>
      </c>
      <c r="C6" s="7">
        <v>-10.904999999999999</v>
      </c>
      <c r="D6" s="7">
        <v>10.904999999999999</v>
      </c>
      <c r="E6" s="7"/>
      <c r="F6" s="7"/>
      <c r="G6" s="8">
        <v>0</v>
      </c>
      <c r="H6" s="7" t="e">
        <v>#N/A</v>
      </c>
      <c r="I6" s="7" t="s">
        <v>37</v>
      </c>
      <c r="J6" s="7"/>
      <c r="K6" s="7">
        <f t="shared" ref="K6:K37" si="2">E6-J6</f>
        <v>0</v>
      </c>
      <c r="L6" s="7"/>
      <c r="M6" s="7"/>
      <c r="N6" s="7">
        <v>0</v>
      </c>
      <c r="O6" s="7">
        <f>E6/5</f>
        <v>0</v>
      </c>
      <c r="P6" s="14"/>
      <c r="Q6" s="15">
        <f>P6</f>
        <v>0</v>
      </c>
      <c r="R6" s="14"/>
      <c r="S6" s="7" t="s">
        <v>38</v>
      </c>
      <c r="T6" s="2" t="e">
        <f>(F6+N6+Q6)/O6</f>
        <v>#DIV/0!</v>
      </c>
      <c r="U6" s="7" t="e">
        <f>(F6+N6)/O6</f>
        <v>#DIV/0!</v>
      </c>
      <c r="V6" s="7">
        <v>0</v>
      </c>
      <c r="W6" s="7">
        <v>0</v>
      </c>
      <c r="X6" s="7">
        <v>0</v>
      </c>
      <c r="Y6" s="7">
        <v>2.181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 t="s">
        <v>39</v>
      </c>
      <c r="AG6" s="2">
        <f>ROUND(G6*Q6,0)</f>
        <v>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40</v>
      </c>
      <c r="B7" s="2" t="s">
        <v>36</v>
      </c>
      <c r="C7" s="2">
        <v>198.102</v>
      </c>
      <c r="D7" s="2">
        <v>339.25900000000001</v>
      </c>
      <c r="E7" s="2">
        <v>210.298</v>
      </c>
      <c r="F7" s="2">
        <v>99.524000000000001</v>
      </c>
      <c r="G7" s="3">
        <v>1</v>
      </c>
      <c r="H7" s="2">
        <v>50</v>
      </c>
      <c r="I7" s="2" t="s">
        <v>41</v>
      </c>
      <c r="J7" s="2">
        <v>276.25099999999998</v>
      </c>
      <c r="K7" s="2">
        <f t="shared" si="2"/>
        <v>-65.952999999999975</v>
      </c>
      <c r="L7" s="2"/>
      <c r="M7" s="2"/>
      <c r="N7" s="2">
        <v>273.86660000000001</v>
      </c>
      <c r="O7" s="2">
        <f t="shared" ref="O7:O70" si="3">E7/5</f>
        <v>42.059600000000003</v>
      </c>
      <c r="P7" s="15">
        <f>13*O7-N7-F7</f>
        <v>173.38420000000002</v>
      </c>
      <c r="Q7" s="15">
        <f>R7</f>
        <v>250</v>
      </c>
      <c r="R7" s="15">
        <v>250</v>
      </c>
      <c r="S7" s="2"/>
      <c r="T7" s="2">
        <f>(F7+N7+Q7)/O7</f>
        <v>14.821600776041615</v>
      </c>
      <c r="U7" s="2">
        <f t="shared" ref="U7:U70" si="4">(F7+N7)/O7</f>
        <v>8.8776545663772364</v>
      </c>
      <c r="V7" s="2">
        <v>33.5732</v>
      </c>
      <c r="W7" s="2">
        <v>19.592600000000001</v>
      </c>
      <c r="X7" s="2">
        <v>26.153400000000001</v>
      </c>
      <c r="Y7" s="2">
        <v>29.9786</v>
      </c>
      <c r="Z7" s="2">
        <v>17.252199999999998</v>
      </c>
      <c r="AA7" s="2">
        <v>27.681000000000001</v>
      </c>
      <c r="AB7" s="2">
        <v>16.6112</v>
      </c>
      <c r="AC7" s="2">
        <v>38.078800000000001</v>
      </c>
      <c r="AD7" s="2">
        <v>10.050800000000001</v>
      </c>
      <c r="AE7" s="2">
        <v>14.331</v>
      </c>
      <c r="AF7" s="2"/>
      <c r="AG7" s="2">
        <f>ROUND(G7*Q7,0)</f>
        <v>250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9" t="s">
        <v>42</v>
      </c>
      <c r="B8" s="9" t="s">
        <v>36</v>
      </c>
      <c r="C8" s="9"/>
      <c r="D8" s="9"/>
      <c r="E8" s="9"/>
      <c r="F8" s="9"/>
      <c r="G8" s="10">
        <v>0</v>
      </c>
      <c r="H8" s="9">
        <v>40</v>
      </c>
      <c r="I8" s="7" t="s">
        <v>37</v>
      </c>
      <c r="J8" s="9">
        <v>8</v>
      </c>
      <c r="K8" s="9">
        <f t="shared" si="2"/>
        <v>-8</v>
      </c>
      <c r="L8" s="9"/>
      <c r="M8" s="9"/>
      <c r="N8" s="9">
        <v>0</v>
      </c>
      <c r="O8" s="9">
        <f t="shared" si="3"/>
        <v>0</v>
      </c>
      <c r="P8" s="16"/>
      <c r="Q8" s="15">
        <f t="shared" ref="Q8:Q70" si="5">P8</f>
        <v>0</v>
      </c>
      <c r="R8" s="16"/>
      <c r="S8" s="7" t="s">
        <v>38</v>
      </c>
      <c r="T8" s="2" t="e">
        <f t="shared" ref="T8:T71" si="6">(F8+N8+Q8)/O8</f>
        <v>#DIV/0!</v>
      </c>
      <c r="U8" s="9" t="e">
        <f t="shared" si="4"/>
        <v>#DIV/0!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4.2918000000000003</v>
      </c>
      <c r="AD8" s="9">
        <v>3.2797999999999998</v>
      </c>
      <c r="AE8" s="9">
        <v>1.2121999999999999</v>
      </c>
      <c r="AF8" s="9" t="s">
        <v>170</v>
      </c>
      <c r="AG8" s="2">
        <f t="shared" ref="AG8:AG71" si="7">ROUND(G8*Q8,0)</f>
        <v>0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11" t="s">
        <v>43</v>
      </c>
      <c r="B9" s="2" t="s">
        <v>36</v>
      </c>
      <c r="C9" s="2">
        <v>-14.835000000000001</v>
      </c>
      <c r="D9" s="2">
        <v>164.273</v>
      </c>
      <c r="E9" s="2">
        <v>24.239000000000001</v>
      </c>
      <c r="F9" s="2">
        <v>105.48699999999999</v>
      </c>
      <c r="G9" s="3">
        <v>1</v>
      </c>
      <c r="H9" s="2">
        <v>45</v>
      </c>
      <c r="I9" s="2" t="s">
        <v>41</v>
      </c>
      <c r="J9" s="2">
        <v>31.2</v>
      </c>
      <c r="K9" s="2">
        <f t="shared" si="2"/>
        <v>-6.9609999999999985</v>
      </c>
      <c r="L9" s="2"/>
      <c r="M9" s="2"/>
      <c r="N9" s="2">
        <v>120</v>
      </c>
      <c r="O9" s="2">
        <f t="shared" si="3"/>
        <v>4.8478000000000003</v>
      </c>
      <c r="P9" s="15"/>
      <c r="Q9" s="15">
        <f t="shared" si="5"/>
        <v>0</v>
      </c>
      <c r="R9" s="15"/>
      <c r="S9" s="2"/>
      <c r="T9" s="2">
        <f t="shared" si="6"/>
        <v>46.513263748504471</v>
      </c>
      <c r="U9" s="2">
        <f t="shared" si="4"/>
        <v>46.513263748504471</v>
      </c>
      <c r="V9" s="2">
        <v>15.636799999999999</v>
      </c>
      <c r="W9" s="2">
        <v>18.6494</v>
      </c>
      <c r="X9" s="2">
        <v>12.011799999999999</v>
      </c>
      <c r="Y9" s="2">
        <v>14.834199999999999</v>
      </c>
      <c r="Z9" s="2">
        <v>8.7973999999999997</v>
      </c>
      <c r="AA9" s="2">
        <v>9.4524000000000008</v>
      </c>
      <c r="AB9" s="2">
        <v>10.194800000000001</v>
      </c>
      <c r="AC9" s="2">
        <v>4.3235999999999999</v>
      </c>
      <c r="AD9" s="2">
        <v>12.444000000000001</v>
      </c>
      <c r="AE9" s="2">
        <v>10.566599999999999</v>
      </c>
      <c r="AF9" s="2"/>
      <c r="AG9" s="2">
        <f t="shared" si="7"/>
        <v>0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44</v>
      </c>
      <c r="B10" s="2" t="s">
        <v>36</v>
      </c>
      <c r="C10" s="2">
        <v>45.908000000000001</v>
      </c>
      <c r="D10" s="2">
        <v>255.22399999999999</v>
      </c>
      <c r="E10" s="2">
        <v>72.102999999999994</v>
      </c>
      <c r="F10" s="2">
        <v>97.209000000000003</v>
      </c>
      <c r="G10" s="3">
        <v>1</v>
      </c>
      <c r="H10" s="2">
        <v>45</v>
      </c>
      <c r="I10" s="2" t="s">
        <v>41</v>
      </c>
      <c r="J10" s="2">
        <v>71.203999999999994</v>
      </c>
      <c r="K10" s="2">
        <f t="shared" si="2"/>
        <v>0.89900000000000091</v>
      </c>
      <c r="L10" s="2"/>
      <c r="M10" s="2"/>
      <c r="N10" s="2">
        <v>40</v>
      </c>
      <c r="O10" s="2">
        <f t="shared" si="3"/>
        <v>14.420599999999999</v>
      </c>
      <c r="P10" s="15">
        <f t="shared" ref="P10:P11" si="8">13*O10-N10-F10</f>
        <v>50.258799999999979</v>
      </c>
      <c r="Q10" s="15">
        <f t="shared" ref="Q10:Q11" si="9">R10</f>
        <v>100</v>
      </c>
      <c r="R10" s="15">
        <v>100</v>
      </c>
      <c r="S10" s="2"/>
      <c r="T10" s="2">
        <f t="shared" si="6"/>
        <v>16.449315562459262</v>
      </c>
      <c r="U10" s="2">
        <f t="shared" si="4"/>
        <v>9.5147913401661519</v>
      </c>
      <c r="V10" s="2">
        <v>14.4094</v>
      </c>
      <c r="W10" s="2">
        <v>12.667</v>
      </c>
      <c r="X10" s="2">
        <v>11.263400000000001</v>
      </c>
      <c r="Y10" s="2">
        <v>17.2134</v>
      </c>
      <c r="Z10" s="2">
        <v>8.7035999999999998</v>
      </c>
      <c r="AA10" s="2">
        <v>8.0654000000000003</v>
      </c>
      <c r="AB10" s="2">
        <v>12.1106</v>
      </c>
      <c r="AC10" s="2">
        <v>7.0609999999999999</v>
      </c>
      <c r="AD10" s="2">
        <v>9.1584000000000003</v>
      </c>
      <c r="AE10" s="2">
        <v>8.3089999999999993</v>
      </c>
      <c r="AF10" s="2"/>
      <c r="AG10" s="2">
        <f t="shared" si="7"/>
        <v>100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 t="s">
        <v>45</v>
      </c>
      <c r="B11" s="2" t="s">
        <v>46</v>
      </c>
      <c r="C11" s="2">
        <v>326.625</v>
      </c>
      <c r="D11" s="2">
        <v>726.23699999999997</v>
      </c>
      <c r="E11" s="2">
        <v>299</v>
      </c>
      <c r="F11" s="2">
        <v>284.93099999999998</v>
      </c>
      <c r="G11" s="3">
        <v>0.4</v>
      </c>
      <c r="H11" s="2">
        <v>50</v>
      </c>
      <c r="I11" s="2" t="s">
        <v>41</v>
      </c>
      <c r="J11" s="2">
        <v>315</v>
      </c>
      <c r="K11" s="2">
        <f t="shared" si="2"/>
        <v>-16</v>
      </c>
      <c r="L11" s="2"/>
      <c r="M11" s="2"/>
      <c r="N11" s="2">
        <v>400</v>
      </c>
      <c r="O11" s="2">
        <f t="shared" si="3"/>
        <v>59.8</v>
      </c>
      <c r="P11" s="15">
        <f t="shared" si="8"/>
        <v>92.468999999999994</v>
      </c>
      <c r="Q11" s="15">
        <f t="shared" si="9"/>
        <v>100</v>
      </c>
      <c r="R11" s="15">
        <v>100</v>
      </c>
      <c r="S11" s="2"/>
      <c r="T11" s="2">
        <f t="shared" si="6"/>
        <v>13.1259364548495</v>
      </c>
      <c r="U11" s="2">
        <f t="shared" si="4"/>
        <v>11.453695652173915</v>
      </c>
      <c r="V11" s="2">
        <v>52.2</v>
      </c>
      <c r="W11" s="2">
        <v>45.8</v>
      </c>
      <c r="X11" s="2">
        <v>47.27</v>
      </c>
      <c r="Y11" s="2">
        <v>56.805399999999999</v>
      </c>
      <c r="Z11" s="2">
        <v>47.869599999999998</v>
      </c>
      <c r="AA11" s="2">
        <v>46.4</v>
      </c>
      <c r="AB11" s="2">
        <v>37.7468</v>
      </c>
      <c r="AC11" s="2">
        <v>63.4</v>
      </c>
      <c r="AD11" s="2">
        <v>14.28</v>
      </c>
      <c r="AE11" s="2">
        <v>11.823</v>
      </c>
      <c r="AF11" s="2"/>
      <c r="AG11" s="2">
        <f t="shared" si="7"/>
        <v>40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7" t="s">
        <v>47</v>
      </c>
      <c r="B12" s="7" t="s">
        <v>46</v>
      </c>
      <c r="C12" s="7">
        <v>-1</v>
      </c>
      <c r="D12" s="7">
        <v>4</v>
      </c>
      <c r="E12" s="7">
        <v>-1</v>
      </c>
      <c r="F12" s="7"/>
      <c r="G12" s="8">
        <v>0</v>
      </c>
      <c r="H12" s="7">
        <v>45</v>
      </c>
      <c r="I12" s="7" t="s">
        <v>37</v>
      </c>
      <c r="J12" s="7">
        <v>10</v>
      </c>
      <c r="K12" s="7">
        <f t="shared" si="2"/>
        <v>-11</v>
      </c>
      <c r="L12" s="7"/>
      <c r="M12" s="7"/>
      <c r="N12" s="7">
        <v>0</v>
      </c>
      <c r="O12" s="7">
        <f t="shared" si="3"/>
        <v>-0.2</v>
      </c>
      <c r="P12" s="14"/>
      <c r="Q12" s="15">
        <f t="shared" si="5"/>
        <v>0</v>
      </c>
      <c r="R12" s="14"/>
      <c r="S12" s="7"/>
      <c r="T12" s="2">
        <f t="shared" si="6"/>
        <v>0</v>
      </c>
      <c r="U12" s="7">
        <f t="shared" si="4"/>
        <v>0</v>
      </c>
      <c r="V12" s="7">
        <v>0</v>
      </c>
      <c r="W12" s="7">
        <v>-0.8</v>
      </c>
      <c r="X12" s="7">
        <v>-0.8</v>
      </c>
      <c r="Y12" s="7">
        <v>0</v>
      </c>
      <c r="Z12" s="7">
        <v>0.8</v>
      </c>
      <c r="AA12" s="7">
        <v>0.4</v>
      </c>
      <c r="AB12" s="7">
        <v>8.6</v>
      </c>
      <c r="AC12" s="7">
        <v>33</v>
      </c>
      <c r="AD12" s="7">
        <v>14.2</v>
      </c>
      <c r="AE12" s="7">
        <v>12.2</v>
      </c>
      <c r="AF12" s="7" t="s">
        <v>48</v>
      </c>
      <c r="AG12" s="2">
        <f t="shared" si="7"/>
        <v>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 t="s">
        <v>49</v>
      </c>
      <c r="B13" s="2" t="s">
        <v>46</v>
      </c>
      <c r="C13" s="2">
        <v>84</v>
      </c>
      <c r="D13" s="2">
        <v>955</v>
      </c>
      <c r="E13" s="12">
        <f>238+E14</f>
        <v>239</v>
      </c>
      <c r="F13" s="2">
        <v>539</v>
      </c>
      <c r="G13" s="3">
        <v>0.33</v>
      </c>
      <c r="H13" s="2">
        <v>45</v>
      </c>
      <c r="I13" s="2" t="s">
        <v>41</v>
      </c>
      <c r="J13" s="2">
        <v>327</v>
      </c>
      <c r="K13" s="2">
        <f t="shared" si="2"/>
        <v>-88</v>
      </c>
      <c r="L13" s="2"/>
      <c r="M13" s="2"/>
      <c r="N13" s="2">
        <v>0</v>
      </c>
      <c r="O13" s="2">
        <f t="shared" si="3"/>
        <v>47.8</v>
      </c>
      <c r="P13" s="15">
        <f>13*O13-N13-F13</f>
        <v>82.399999999999977</v>
      </c>
      <c r="Q13" s="15">
        <f>R13</f>
        <v>250</v>
      </c>
      <c r="R13" s="15">
        <v>250</v>
      </c>
      <c r="S13" s="2"/>
      <c r="T13" s="2">
        <f t="shared" si="6"/>
        <v>16.506276150627617</v>
      </c>
      <c r="U13" s="2">
        <f t="shared" si="4"/>
        <v>11.276150627615063</v>
      </c>
      <c r="V13" s="2">
        <v>42.6</v>
      </c>
      <c r="W13" s="2">
        <v>63</v>
      </c>
      <c r="X13" s="2">
        <v>71.599999999999994</v>
      </c>
      <c r="Y13" s="2">
        <v>71.400000000000006</v>
      </c>
      <c r="Z13" s="2">
        <v>0.8</v>
      </c>
      <c r="AA13" s="2">
        <v>53.2</v>
      </c>
      <c r="AB13" s="2">
        <v>33</v>
      </c>
      <c r="AC13" s="2">
        <v>65.599999999999994</v>
      </c>
      <c r="AD13" s="2">
        <v>8</v>
      </c>
      <c r="AE13" s="2">
        <v>15.8</v>
      </c>
      <c r="AF13" s="2" t="s">
        <v>50</v>
      </c>
      <c r="AG13" s="2">
        <f t="shared" si="7"/>
        <v>83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7" t="s">
        <v>51</v>
      </c>
      <c r="B14" s="7" t="s">
        <v>46</v>
      </c>
      <c r="C14" s="7">
        <v>-4</v>
      </c>
      <c r="D14" s="7">
        <v>5</v>
      </c>
      <c r="E14" s="12">
        <v>1</v>
      </c>
      <c r="F14" s="7"/>
      <c r="G14" s="8">
        <v>0</v>
      </c>
      <c r="H14" s="7" t="e">
        <v>#N/A</v>
      </c>
      <c r="I14" s="7" t="s">
        <v>37</v>
      </c>
      <c r="J14" s="7">
        <v>1</v>
      </c>
      <c r="K14" s="7">
        <f t="shared" si="2"/>
        <v>0</v>
      </c>
      <c r="L14" s="7"/>
      <c r="M14" s="7"/>
      <c r="N14" s="7">
        <v>0</v>
      </c>
      <c r="O14" s="7">
        <f t="shared" si="3"/>
        <v>0.2</v>
      </c>
      <c r="P14" s="14"/>
      <c r="Q14" s="15">
        <f t="shared" si="5"/>
        <v>0</v>
      </c>
      <c r="R14" s="14"/>
      <c r="S14" s="7"/>
      <c r="T14" s="2">
        <f t="shared" si="6"/>
        <v>0</v>
      </c>
      <c r="U14" s="7">
        <f t="shared" si="4"/>
        <v>0</v>
      </c>
      <c r="V14" s="7">
        <v>0.4</v>
      </c>
      <c r="W14" s="7">
        <v>0.2</v>
      </c>
      <c r="X14" s="7">
        <v>0</v>
      </c>
      <c r="Y14" s="7">
        <v>0.4</v>
      </c>
      <c r="Z14" s="7">
        <v>0</v>
      </c>
      <c r="AA14" s="7">
        <v>0</v>
      </c>
      <c r="AB14" s="7">
        <v>0.4</v>
      </c>
      <c r="AC14" s="7">
        <v>1.2</v>
      </c>
      <c r="AD14" s="7">
        <v>6.8</v>
      </c>
      <c r="AE14" s="7">
        <v>0</v>
      </c>
      <c r="AF14" s="7" t="s">
        <v>52</v>
      </c>
      <c r="AG14" s="2">
        <f t="shared" si="7"/>
        <v>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9" t="s">
        <v>53</v>
      </c>
      <c r="B15" s="9" t="s">
        <v>46</v>
      </c>
      <c r="C15" s="9"/>
      <c r="D15" s="9"/>
      <c r="E15" s="9"/>
      <c r="F15" s="9"/>
      <c r="G15" s="10">
        <v>0</v>
      </c>
      <c r="H15" s="9">
        <v>40</v>
      </c>
      <c r="I15" s="9" t="s">
        <v>41</v>
      </c>
      <c r="J15" s="9">
        <v>3</v>
      </c>
      <c r="K15" s="9">
        <f t="shared" si="2"/>
        <v>-3</v>
      </c>
      <c r="L15" s="9"/>
      <c r="M15" s="9"/>
      <c r="N15" s="9">
        <v>0</v>
      </c>
      <c r="O15" s="9">
        <f t="shared" si="3"/>
        <v>0</v>
      </c>
      <c r="P15" s="16"/>
      <c r="Q15" s="15">
        <f t="shared" si="5"/>
        <v>0</v>
      </c>
      <c r="R15" s="16"/>
      <c r="S15" s="9"/>
      <c r="T15" s="2" t="e">
        <f t="shared" si="6"/>
        <v>#DIV/0!</v>
      </c>
      <c r="U15" s="9" t="e">
        <f t="shared" si="4"/>
        <v>#DIV/0!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2</v>
      </c>
      <c r="AE15" s="9">
        <v>7.6</v>
      </c>
      <c r="AF15" s="9" t="s">
        <v>54</v>
      </c>
      <c r="AG15" s="2">
        <f t="shared" si="7"/>
        <v>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55</v>
      </c>
      <c r="B16" s="2" t="s">
        <v>46</v>
      </c>
      <c r="C16" s="2">
        <v>60</v>
      </c>
      <c r="D16" s="2">
        <v>16</v>
      </c>
      <c r="E16" s="2">
        <v>60</v>
      </c>
      <c r="F16" s="2">
        <v>2</v>
      </c>
      <c r="G16" s="3">
        <v>0.17</v>
      </c>
      <c r="H16" s="2">
        <v>180</v>
      </c>
      <c r="I16" s="2" t="s">
        <v>41</v>
      </c>
      <c r="J16" s="2">
        <v>70</v>
      </c>
      <c r="K16" s="2">
        <f t="shared" si="2"/>
        <v>-10</v>
      </c>
      <c r="L16" s="2"/>
      <c r="M16" s="2"/>
      <c r="N16" s="2">
        <v>300</v>
      </c>
      <c r="O16" s="2">
        <f t="shared" si="3"/>
        <v>12</v>
      </c>
      <c r="P16" s="15"/>
      <c r="Q16" s="15">
        <f t="shared" si="5"/>
        <v>0</v>
      </c>
      <c r="R16" s="15"/>
      <c r="S16" s="2"/>
      <c r="T16" s="2">
        <f t="shared" si="6"/>
        <v>25.166666666666668</v>
      </c>
      <c r="U16" s="2">
        <f t="shared" si="4"/>
        <v>25.166666666666668</v>
      </c>
      <c r="V16" s="2">
        <v>18.2</v>
      </c>
      <c r="W16" s="2">
        <v>12.4</v>
      </c>
      <c r="X16" s="2">
        <v>5.4</v>
      </c>
      <c r="Y16" s="2">
        <v>1.8</v>
      </c>
      <c r="Z16" s="2">
        <v>10</v>
      </c>
      <c r="AA16" s="2">
        <v>0</v>
      </c>
      <c r="AB16" s="2">
        <v>4</v>
      </c>
      <c r="AC16" s="2">
        <v>12.4</v>
      </c>
      <c r="AD16" s="2">
        <v>4.8</v>
      </c>
      <c r="AE16" s="2">
        <v>7.2</v>
      </c>
      <c r="AF16" s="2"/>
      <c r="AG16" s="2">
        <f t="shared" si="7"/>
        <v>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56</v>
      </c>
      <c r="B17" s="2" t="s">
        <v>46</v>
      </c>
      <c r="C17" s="2">
        <v>88</v>
      </c>
      <c r="D17" s="2">
        <v>386</v>
      </c>
      <c r="E17" s="2">
        <v>150</v>
      </c>
      <c r="F17" s="2">
        <v>191</v>
      </c>
      <c r="G17" s="3">
        <v>0.3</v>
      </c>
      <c r="H17" s="2">
        <v>40</v>
      </c>
      <c r="I17" s="2" t="s">
        <v>41</v>
      </c>
      <c r="J17" s="2">
        <v>155</v>
      </c>
      <c r="K17" s="2">
        <f t="shared" si="2"/>
        <v>-5</v>
      </c>
      <c r="L17" s="2"/>
      <c r="M17" s="2"/>
      <c r="N17" s="2">
        <v>164.2</v>
      </c>
      <c r="O17" s="2">
        <f t="shared" si="3"/>
        <v>30</v>
      </c>
      <c r="P17" s="15">
        <f t="shared" ref="P17:P18" si="10">13*O17-N17-F17</f>
        <v>34.800000000000011</v>
      </c>
      <c r="Q17" s="15">
        <f>R17</f>
        <v>0</v>
      </c>
      <c r="R17" s="15">
        <v>0</v>
      </c>
      <c r="S17" s="2"/>
      <c r="T17" s="2">
        <f t="shared" si="6"/>
        <v>11.84</v>
      </c>
      <c r="U17" s="2">
        <f t="shared" si="4"/>
        <v>11.84</v>
      </c>
      <c r="V17" s="2">
        <v>30.4</v>
      </c>
      <c r="W17" s="2">
        <v>30.4</v>
      </c>
      <c r="X17" s="2">
        <v>27.8</v>
      </c>
      <c r="Y17" s="2">
        <v>27</v>
      </c>
      <c r="Z17" s="2">
        <v>29.4</v>
      </c>
      <c r="AA17" s="2">
        <v>21.6</v>
      </c>
      <c r="AB17" s="2">
        <v>24.6</v>
      </c>
      <c r="AC17" s="2">
        <v>2.8</v>
      </c>
      <c r="AD17" s="2">
        <v>21</v>
      </c>
      <c r="AE17" s="2">
        <v>16.399999999999999</v>
      </c>
      <c r="AF17" s="23" t="s">
        <v>173</v>
      </c>
      <c r="AG17" s="2">
        <f t="shared" si="7"/>
        <v>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57</v>
      </c>
      <c r="B18" s="2" t="s">
        <v>46</v>
      </c>
      <c r="C18" s="2">
        <v>71</v>
      </c>
      <c r="D18" s="2">
        <v>377</v>
      </c>
      <c r="E18" s="2">
        <v>148</v>
      </c>
      <c r="F18" s="2">
        <v>39</v>
      </c>
      <c r="G18" s="3">
        <v>0.17</v>
      </c>
      <c r="H18" s="2">
        <v>180</v>
      </c>
      <c r="I18" s="2" t="s">
        <v>41</v>
      </c>
      <c r="J18" s="2">
        <v>150</v>
      </c>
      <c r="K18" s="2">
        <f t="shared" si="2"/>
        <v>-2</v>
      </c>
      <c r="L18" s="2"/>
      <c r="M18" s="2"/>
      <c r="N18" s="2">
        <v>280</v>
      </c>
      <c r="O18" s="2">
        <f t="shared" si="3"/>
        <v>29.6</v>
      </c>
      <c r="P18" s="15">
        <f t="shared" si="10"/>
        <v>65.800000000000011</v>
      </c>
      <c r="Q18" s="15">
        <f>R18</f>
        <v>100</v>
      </c>
      <c r="R18" s="15">
        <v>100</v>
      </c>
      <c r="S18" s="2"/>
      <c r="T18" s="2">
        <f t="shared" si="6"/>
        <v>14.155405405405405</v>
      </c>
      <c r="U18" s="2">
        <f t="shared" si="4"/>
        <v>10.777027027027026</v>
      </c>
      <c r="V18" s="2">
        <v>23.4</v>
      </c>
      <c r="W18" s="2">
        <v>17.8</v>
      </c>
      <c r="X18" s="2">
        <v>17.2</v>
      </c>
      <c r="Y18" s="2">
        <v>20</v>
      </c>
      <c r="Z18" s="2">
        <v>18</v>
      </c>
      <c r="AA18" s="2">
        <v>19.2</v>
      </c>
      <c r="AB18" s="2">
        <v>16.600000000000001</v>
      </c>
      <c r="AC18" s="2">
        <v>13</v>
      </c>
      <c r="AD18" s="2">
        <v>7.6</v>
      </c>
      <c r="AE18" s="2">
        <v>7</v>
      </c>
      <c r="AF18" s="2"/>
      <c r="AG18" s="2">
        <f t="shared" si="7"/>
        <v>17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7" t="s">
        <v>58</v>
      </c>
      <c r="B19" s="7" t="s">
        <v>46</v>
      </c>
      <c r="C19" s="7">
        <v>60</v>
      </c>
      <c r="D19" s="7">
        <v>74</v>
      </c>
      <c r="E19" s="7">
        <v>58</v>
      </c>
      <c r="F19" s="7">
        <v>5</v>
      </c>
      <c r="G19" s="8">
        <v>0</v>
      </c>
      <c r="H19" s="7">
        <v>50</v>
      </c>
      <c r="I19" s="7" t="s">
        <v>37</v>
      </c>
      <c r="J19" s="7">
        <v>67</v>
      </c>
      <c r="K19" s="7">
        <f t="shared" si="2"/>
        <v>-9</v>
      </c>
      <c r="L19" s="7"/>
      <c r="M19" s="7"/>
      <c r="N19" s="7">
        <v>0</v>
      </c>
      <c r="O19" s="7">
        <f t="shared" si="3"/>
        <v>11.6</v>
      </c>
      <c r="P19" s="14"/>
      <c r="Q19" s="15">
        <f t="shared" si="5"/>
        <v>0</v>
      </c>
      <c r="R19" s="14"/>
      <c r="S19" s="7"/>
      <c r="T19" s="2">
        <f t="shared" si="6"/>
        <v>0.43103448275862072</v>
      </c>
      <c r="U19" s="7">
        <f t="shared" si="4"/>
        <v>0.43103448275862072</v>
      </c>
      <c r="V19" s="7">
        <v>13.6</v>
      </c>
      <c r="W19" s="7">
        <v>6.6</v>
      </c>
      <c r="X19" s="7">
        <v>7.6</v>
      </c>
      <c r="Y19" s="7">
        <v>9.1999999999999993</v>
      </c>
      <c r="Z19" s="7">
        <v>8.1999999999999993</v>
      </c>
      <c r="AA19" s="7">
        <v>6.8</v>
      </c>
      <c r="AB19" s="7">
        <v>6.4</v>
      </c>
      <c r="AC19" s="7">
        <v>10.4</v>
      </c>
      <c r="AD19" s="7">
        <v>1.6</v>
      </c>
      <c r="AE19" s="7">
        <v>3.8</v>
      </c>
      <c r="AF19" s="7" t="s">
        <v>48</v>
      </c>
      <c r="AG19" s="2">
        <f t="shared" si="7"/>
        <v>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2" t="s">
        <v>59</v>
      </c>
      <c r="B20" s="2" t="s">
        <v>36</v>
      </c>
      <c r="C20" s="2">
        <v>10.763999999999999</v>
      </c>
      <c r="D20" s="2">
        <v>134.63</v>
      </c>
      <c r="E20" s="2">
        <v>44.323</v>
      </c>
      <c r="F20" s="2">
        <v>12.441000000000001</v>
      </c>
      <c r="G20" s="3">
        <v>1</v>
      </c>
      <c r="H20" s="2">
        <v>55</v>
      </c>
      <c r="I20" s="2" t="s">
        <v>41</v>
      </c>
      <c r="J20" s="2">
        <v>71.349999999999994</v>
      </c>
      <c r="K20" s="2">
        <f t="shared" si="2"/>
        <v>-27.026999999999994</v>
      </c>
      <c r="L20" s="2"/>
      <c r="M20" s="2"/>
      <c r="N20" s="2">
        <v>85.0702</v>
      </c>
      <c r="O20" s="2">
        <f t="shared" si="3"/>
        <v>8.8645999999999994</v>
      </c>
      <c r="P20" s="15">
        <f t="shared" ref="P20:P23" si="11">13*O20-N20-F20</f>
        <v>17.728599999999986</v>
      </c>
      <c r="Q20" s="15">
        <f t="shared" ref="Q20:Q23" si="12">R20</f>
        <v>50</v>
      </c>
      <c r="R20" s="15">
        <v>50</v>
      </c>
      <c r="S20" s="2"/>
      <c r="T20" s="2">
        <f t="shared" si="6"/>
        <v>16.640480111905784</v>
      </c>
      <c r="U20" s="2">
        <f t="shared" si="4"/>
        <v>11.000067684949125</v>
      </c>
      <c r="V20" s="2">
        <v>11.3268</v>
      </c>
      <c r="W20" s="2">
        <v>5.8315999999999999</v>
      </c>
      <c r="X20" s="2">
        <v>4.0628000000000002</v>
      </c>
      <c r="Y20" s="2">
        <v>4.5903999999999998</v>
      </c>
      <c r="Z20" s="2">
        <v>4.7484000000000002</v>
      </c>
      <c r="AA20" s="2">
        <v>4.7584</v>
      </c>
      <c r="AB20" s="2">
        <v>5.6505999999999998</v>
      </c>
      <c r="AC20" s="2">
        <v>0.70099999999999996</v>
      </c>
      <c r="AD20" s="2">
        <v>7.5877999999999997</v>
      </c>
      <c r="AE20" s="2">
        <v>4.0434000000000001</v>
      </c>
      <c r="AF20" s="2"/>
      <c r="AG20" s="2">
        <f t="shared" si="7"/>
        <v>50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2" t="s">
        <v>60</v>
      </c>
      <c r="B21" s="2" t="s">
        <v>36</v>
      </c>
      <c r="C21" s="2">
        <v>968.74800000000005</v>
      </c>
      <c r="D21" s="2">
        <v>1253.3979999999999</v>
      </c>
      <c r="E21" s="2">
        <v>751.38499999999999</v>
      </c>
      <c r="F21" s="2">
        <v>436.96</v>
      </c>
      <c r="G21" s="3">
        <v>1</v>
      </c>
      <c r="H21" s="2">
        <v>50</v>
      </c>
      <c r="I21" s="2" t="s">
        <v>41</v>
      </c>
      <c r="J21" s="2">
        <v>928.03700000000003</v>
      </c>
      <c r="K21" s="2">
        <f t="shared" si="2"/>
        <v>-176.65200000000004</v>
      </c>
      <c r="L21" s="2"/>
      <c r="M21" s="2"/>
      <c r="N21" s="2">
        <v>942.09299999999996</v>
      </c>
      <c r="O21" s="2">
        <f t="shared" si="3"/>
        <v>150.27699999999999</v>
      </c>
      <c r="P21" s="15">
        <f t="shared" si="11"/>
        <v>574.548</v>
      </c>
      <c r="Q21" s="15">
        <f t="shared" si="12"/>
        <v>800</v>
      </c>
      <c r="R21" s="15">
        <v>800</v>
      </c>
      <c r="S21" s="2"/>
      <c r="T21" s="2">
        <f t="shared" si="6"/>
        <v>14.500242884806058</v>
      </c>
      <c r="U21" s="2">
        <f t="shared" si="4"/>
        <v>9.1767402862713521</v>
      </c>
      <c r="V21" s="2">
        <v>135.87100000000001</v>
      </c>
      <c r="W21" s="2">
        <v>142.15100000000001</v>
      </c>
      <c r="X21" s="2">
        <v>123.3502</v>
      </c>
      <c r="Y21" s="2">
        <v>98.435400000000001</v>
      </c>
      <c r="Z21" s="2">
        <v>101.3258</v>
      </c>
      <c r="AA21" s="2">
        <v>74.175799999999995</v>
      </c>
      <c r="AB21" s="2">
        <v>43.730800000000002</v>
      </c>
      <c r="AC21" s="2">
        <v>58.414200000000001</v>
      </c>
      <c r="AD21" s="2">
        <v>53.959400000000002</v>
      </c>
      <c r="AE21" s="2">
        <v>53.083799999999997</v>
      </c>
      <c r="AF21" s="2" t="s">
        <v>61</v>
      </c>
      <c r="AG21" s="2">
        <f t="shared" si="7"/>
        <v>800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2" t="s">
        <v>62</v>
      </c>
      <c r="B22" s="2" t="s">
        <v>36</v>
      </c>
      <c r="C22" s="2">
        <v>10.449</v>
      </c>
      <c r="D22" s="2">
        <v>100.289</v>
      </c>
      <c r="E22" s="2">
        <v>38.715000000000003</v>
      </c>
      <c r="F22" s="2">
        <v>31.69</v>
      </c>
      <c r="G22" s="3">
        <v>1</v>
      </c>
      <c r="H22" s="2">
        <v>60</v>
      </c>
      <c r="I22" s="2" t="s">
        <v>41</v>
      </c>
      <c r="J22" s="2">
        <v>54.591000000000001</v>
      </c>
      <c r="K22" s="2">
        <f t="shared" si="2"/>
        <v>-15.875999999999998</v>
      </c>
      <c r="L22" s="2"/>
      <c r="M22" s="2"/>
      <c r="N22" s="2">
        <v>0</v>
      </c>
      <c r="O22" s="2">
        <f t="shared" si="3"/>
        <v>7.7430000000000003</v>
      </c>
      <c r="P22" s="15">
        <f>12*O22-N22-F22</f>
        <v>61.225999999999999</v>
      </c>
      <c r="Q22" s="15">
        <f t="shared" si="12"/>
        <v>90</v>
      </c>
      <c r="R22" s="15">
        <v>90</v>
      </c>
      <c r="S22" s="2"/>
      <c r="T22" s="2">
        <f t="shared" si="6"/>
        <v>15.716130698695595</v>
      </c>
      <c r="U22" s="2">
        <f t="shared" si="4"/>
        <v>4.092728916440656</v>
      </c>
      <c r="V22" s="2">
        <v>4.2244000000000002</v>
      </c>
      <c r="W22" s="2">
        <v>4.5810000000000004</v>
      </c>
      <c r="X22" s="2">
        <v>6.1551999999999998</v>
      </c>
      <c r="Y22" s="2">
        <v>5.4260000000000002</v>
      </c>
      <c r="Z22" s="2">
        <v>4.1852</v>
      </c>
      <c r="AA22" s="2">
        <v>3.6836000000000002</v>
      </c>
      <c r="AB22" s="2">
        <v>4.9180000000000001</v>
      </c>
      <c r="AC22" s="2">
        <v>4.6487999999999996</v>
      </c>
      <c r="AD22" s="2">
        <v>2.6461999999999999</v>
      </c>
      <c r="AE22" s="2">
        <v>2.9929999999999999</v>
      </c>
      <c r="AF22" s="2" t="s">
        <v>63</v>
      </c>
      <c r="AG22" s="2">
        <f t="shared" si="7"/>
        <v>90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2" t="s">
        <v>64</v>
      </c>
      <c r="B23" s="2" t="s">
        <v>36</v>
      </c>
      <c r="C23" s="2">
        <v>956.65</v>
      </c>
      <c r="D23" s="2">
        <v>1574.942</v>
      </c>
      <c r="E23" s="12">
        <f>814.305+E112</f>
        <v>973.89799999999991</v>
      </c>
      <c r="F23" s="12">
        <f>112.035+F112</f>
        <v>97.024999999999991</v>
      </c>
      <c r="G23" s="3">
        <v>1</v>
      </c>
      <c r="H23" s="2">
        <v>60</v>
      </c>
      <c r="I23" s="2" t="s">
        <v>41</v>
      </c>
      <c r="J23" s="2">
        <v>1043.3320000000001</v>
      </c>
      <c r="K23" s="2">
        <f t="shared" si="2"/>
        <v>-69.434000000000196</v>
      </c>
      <c r="L23" s="2"/>
      <c r="M23" s="2"/>
      <c r="N23" s="2">
        <v>1500</v>
      </c>
      <c r="O23" s="2">
        <f t="shared" si="3"/>
        <v>194.77959999999999</v>
      </c>
      <c r="P23" s="15">
        <f t="shared" si="11"/>
        <v>935.10979999999984</v>
      </c>
      <c r="Q23" s="15">
        <f t="shared" si="12"/>
        <v>1000</v>
      </c>
      <c r="R23" s="15">
        <v>1000</v>
      </c>
      <c r="S23" s="2"/>
      <c r="T23" s="2">
        <f t="shared" si="6"/>
        <v>13.33314679771393</v>
      </c>
      <c r="U23" s="2">
        <f t="shared" si="4"/>
        <v>8.1991389241994543</v>
      </c>
      <c r="V23" s="2">
        <v>174.327</v>
      </c>
      <c r="W23" s="2">
        <v>126.65940000000001</v>
      </c>
      <c r="X23" s="2">
        <v>112.116</v>
      </c>
      <c r="Y23" s="2">
        <v>122.5098</v>
      </c>
      <c r="Z23" s="2">
        <v>96.093000000000004</v>
      </c>
      <c r="AA23" s="2">
        <v>60.552399999999999</v>
      </c>
      <c r="AB23" s="2">
        <v>19.453600000000002</v>
      </c>
      <c r="AC23" s="2">
        <v>26.9392</v>
      </c>
      <c r="AD23" s="2">
        <v>16.023599999999998</v>
      </c>
      <c r="AE23" s="2">
        <v>23.026199999999999</v>
      </c>
      <c r="AF23" s="2" t="s">
        <v>61</v>
      </c>
      <c r="AG23" s="2">
        <f t="shared" si="7"/>
        <v>1000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2" t="s">
        <v>65</v>
      </c>
      <c r="B24" s="2" t="s">
        <v>36</v>
      </c>
      <c r="C24" s="2">
        <v>36.466999999999999</v>
      </c>
      <c r="D24" s="2">
        <v>8.0280000000000005</v>
      </c>
      <c r="E24" s="2">
        <v>19.399999999999999</v>
      </c>
      <c r="F24" s="2">
        <v>16.562000000000001</v>
      </c>
      <c r="G24" s="3">
        <v>1</v>
      </c>
      <c r="H24" s="2">
        <v>60</v>
      </c>
      <c r="I24" s="2" t="s">
        <v>41</v>
      </c>
      <c r="J24" s="2">
        <v>16.88</v>
      </c>
      <c r="K24" s="2">
        <f t="shared" si="2"/>
        <v>2.5199999999999996</v>
      </c>
      <c r="L24" s="2"/>
      <c r="M24" s="2"/>
      <c r="N24" s="2">
        <v>40</v>
      </c>
      <c r="O24" s="2">
        <f t="shared" si="3"/>
        <v>3.88</v>
      </c>
      <c r="P24" s="15"/>
      <c r="Q24" s="15">
        <f t="shared" si="5"/>
        <v>0</v>
      </c>
      <c r="R24" s="15"/>
      <c r="S24" s="2"/>
      <c r="T24" s="2">
        <f t="shared" si="6"/>
        <v>14.577835051546392</v>
      </c>
      <c r="U24" s="2">
        <f t="shared" si="4"/>
        <v>14.577835051546392</v>
      </c>
      <c r="V24" s="2">
        <v>3.0070000000000001</v>
      </c>
      <c r="W24" s="2">
        <v>1.5808</v>
      </c>
      <c r="X24" s="2">
        <v>3.1631999999999998</v>
      </c>
      <c r="Y24" s="2">
        <v>6.3376000000000001</v>
      </c>
      <c r="Z24" s="2">
        <v>1.9361999999999999</v>
      </c>
      <c r="AA24" s="2">
        <v>2.6686000000000001</v>
      </c>
      <c r="AB24" s="2">
        <v>2.2976000000000001</v>
      </c>
      <c r="AC24" s="2">
        <v>4.3402000000000003</v>
      </c>
      <c r="AD24" s="2">
        <v>2.1143999999999998</v>
      </c>
      <c r="AE24" s="2">
        <v>3.3460000000000001</v>
      </c>
      <c r="AF24" s="2" t="s">
        <v>61</v>
      </c>
      <c r="AG24" s="2">
        <f t="shared" si="7"/>
        <v>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7" t="s">
        <v>66</v>
      </c>
      <c r="B25" s="7" t="s">
        <v>36</v>
      </c>
      <c r="C25" s="7"/>
      <c r="D25" s="7">
        <v>2.4620000000000002</v>
      </c>
      <c r="E25" s="12">
        <v>2.4620000000000002</v>
      </c>
      <c r="F25" s="7"/>
      <c r="G25" s="8">
        <v>0</v>
      </c>
      <c r="H25" s="7" t="e">
        <v>#N/A</v>
      </c>
      <c r="I25" s="7" t="s">
        <v>37</v>
      </c>
      <c r="J25" s="7">
        <v>2.5</v>
      </c>
      <c r="K25" s="7">
        <f t="shared" si="2"/>
        <v>-3.7999999999999812E-2</v>
      </c>
      <c r="L25" s="7"/>
      <c r="M25" s="7"/>
      <c r="N25" s="7"/>
      <c r="O25" s="7">
        <f t="shared" si="3"/>
        <v>0.49240000000000006</v>
      </c>
      <c r="P25" s="14"/>
      <c r="Q25" s="15">
        <f t="shared" si="5"/>
        <v>0</v>
      </c>
      <c r="R25" s="14"/>
      <c r="S25" s="7" t="s">
        <v>38</v>
      </c>
      <c r="T25" s="2">
        <f t="shared" si="6"/>
        <v>0</v>
      </c>
      <c r="U25" s="7">
        <f t="shared" si="4"/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19" t="s">
        <v>67</v>
      </c>
      <c r="AG25" s="2">
        <f t="shared" si="7"/>
        <v>0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2" t="s">
        <v>68</v>
      </c>
      <c r="B26" s="2" t="s">
        <v>36</v>
      </c>
      <c r="C26" s="2">
        <v>13.026999999999999</v>
      </c>
      <c r="D26" s="2">
        <v>83.599000000000004</v>
      </c>
      <c r="E26" s="2">
        <v>22.968</v>
      </c>
      <c r="F26" s="2">
        <v>25.527000000000001</v>
      </c>
      <c r="G26" s="3">
        <v>1</v>
      </c>
      <c r="H26" s="2">
        <v>70</v>
      </c>
      <c r="I26" s="2" t="s">
        <v>41</v>
      </c>
      <c r="J26" s="2">
        <v>22.04</v>
      </c>
      <c r="K26" s="2">
        <f t="shared" si="2"/>
        <v>0.92800000000000082</v>
      </c>
      <c r="L26" s="2"/>
      <c r="M26" s="2"/>
      <c r="N26" s="2">
        <v>17.419799999999999</v>
      </c>
      <c r="O26" s="2">
        <f t="shared" si="3"/>
        <v>4.5936000000000003</v>
      </c>
      <c r="P26" s="15">
        <f t="shared" ref="P26:P31" si="13">13*O26-N26-F26</f>
        <v>16.77000000000001</v>
      </c>
      <c r="Q26" s="15">
        <f t="shared" si="5"/>
        <v>16.77000000000001</v>
      </c>
      <c r="R26" s="15"/>
      <c r="S26" s="2"/>
      <c r="T26" s="2">
        <f t="shared" si="6"/>
        <v>13</v>
      </c>
      <c r="U26" s="2">
        <f t="shared" si="4"/>
        <v>9.3492685475444084</v>
      </c>
      <c r="V26" s="2">
        <v>3.7065999999999999</v>
      </c>
      <c r="W26" s="2">
        <v>3.6878000000000002</v>
      </c>
      <c r="X26" s="2">
        <v>4.0334000000000003</v>
      </c>
      <c r="Y26" s="2">
        <v>2.101</v>
      </c>
      <c r="Z26" s="2">
        <v>2.4470000000000001</v>
      </c>
      <c r="AA26" s="2">
        <v>2.9731999999999998</v>
      </c>
      <c r="AB26" s="2">
        <v>3.6743999999999999</v>
      </c>
      <c r="AC26" s="2">
        <v>4.5204000000000004</v>
      </c>
      <c r="AD26" s="2">
        <v>1.377</v>
      </c>
      <c r="AE26" s="2">
        <v>1.9044000000000001</v>
      </c>
      <c r="AF26" s="2"/>
      <c r="AG26" s="2">
        <f t="shared" si="7"/>
        <v>17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" t="s">
        <v>69</v>
      </c>
      <c r="B27" s="2" t="s">
        <v>36</v>
      </c>
      <c r="C27" s="2">
        <v>11.387</v>
      </c>
      <c r="D27" s="2">
        <v>21.125</v>
      </c>
      <c r="E27" s="2">
        <v>21.091999999999999</v>
      </c>
      <c r="F27" s="2"/>
      <c r="G27" s="3">
        <v>1</v>
      </c>
      <c r="H27" s="2" t="e">
        <v>#N/A</v>
      </c>
      <c r="I27" s="2" t="s">
        <v>41</v>
      </c>
      <c r="J27" s="2">
        <v>37.732999999999997</v>
      </c>
      <c r="K27" s="2">
        <f t="shared" si="2"/>
        <v>-16.640999999999998</v>
      </c>
      <c r="L27" s="2"/>
      <c r="M27" s="2"/>
      <c r="N27" s="2">
        <v>60</v>
      </c>
      <c r="O27" s="2">
        <f t="shared" si="3"/>
        <v>4.2183999999999999</v>
      </c>
      <c r="P27" s="15"/>
      <c r="Q27" s="15">
        <f t="shared" si="5"/>
        <v>0</v>
      </c>
      <c r="R27" s="15"/>
      <c r="S27" s="2"/>
      <c r="T27" s="2">
        <f t="shared" si="6"/>
        <v>14.223402237815286</v>
      </c>
      <c r="U27" s="2">
        <f t="shared" si="4"/>
        <v>14.223402237815286</v>
      </c>
      <c r="V27" s="2">
        <v>5.2759999999999998</v>
      </c>
      <c r="W27" s="2">
        <v>1.9350000000000001</v>
      </c>
      <c r="X27" s="2">
        <v>0.52659999999999996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 t="s">
        <v>70</v>
      </c>
      <c r="AG27" s="2">
        <f t="shared" si="7"/>
        <v>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2" t="s">
        <v>71</v>
      </c>
      <c r="B28" s="2" t="s">
        <v>36</v>
      </c>
      <c r="C28" s="2">
        <v>13.202999999999999</v>
      </c>
      <c r="D28" s="2">
        <v>164.22900000000001</v>
      </c>
      <c r="E28" s="2">
        <v>63.274999999999999</v>
      </c>
      <c r="F28" s="2">
        <v>70.299000000000007</v>
      </c>
      <c r="G28" s="3">
        <v>1</v>
      </c>
      <c r="H28" s="2">
        <v>70</v>
      </c>
      <c r="I28" s="2" t="s">
        <v>41</v>
      </c>
      <c r="J28" s="2">
        <v>92.159000000000006</v>
      </c>
      <c r="K28" s="2">
        <f t="shared" si="2"/>
        <v>-28.884000000000007</v>
      </c>
      <c r="L28" s="2"/>
      <c r="M28" s="2"/>
      <c r="N28" s="2">
        <v>120</v>
      </c>
      <c r="O28" s="2">
        <f t="shared" si="3"/>
        <v>12.654999999999999</v>
      </c>
      <c r="P28" s="15"/>
      <c r="Q28" s="15">
        <f t="shared" si="5"/>
        <v>0</v>
      </c>
      <c r="R28" s="15"/>
      <c r="S28" s="2"/>
      <c r="T28" s="2">
        <f t="shared" si="6"/>
        <v>15.037455551165548</v>
      </c>
      <c r="U28" s="2">
        <f t="shared" si="4"/>
        <v>15.037455551165548</v>
      </c>
      <c r="V28" s="2">
        <v>13.1782</v>
      </c>
      <c r="W28" s="2">
        <v>13.0084</v>
      </c>
      <c r="X28" s="2">
        <v>12.6502</v>
      </c>
      <c r="Y28" s="2">
        <v>9.4789999999999992</v>
      </c>
      <c r="Z28" s="2">
        <v>5.4580000000000002</v>
      </c>
      <c r="AA28" s="2">
        <v>7.5452000000000004</v>
      </c>
      <c r="AB28" s="2">
        <v>7.5529999999999999</v>
      </c>
      <c r="AC28" s="2">
        <v>7.383</v>
      </c>
      <c r="AD28" s="2">
        <v>5.2602000000000002</v>
      </c>
      <c r="AE28" s="2">
        <v>5.9394</v>
      </c>
      <c r="AF28" s="2"/>
      <c r="AG28" s="2">
        <f t="shared" si="7"/>
        <v>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72</v>
      </c>
      <c r="B29" s="2" t="s">
        <v>36</v>
      </c>
      <c r="C29" s="2">
        <v>59.311999999999998</v>
      </c>
      <c r="D29" s="2">
        <v>577.09500000000003</v>
      </c>
      <c r="E29" s="2">
        <v>151.58099999999999</v>
      </c>
      <c r="F29" s="2">
        <v>156.67699999999999</v>
      </c>
      <c r="G29" s="3">
        <v>1</v>
      </c>
      <c r="H29" s="2">
        <v>35</v>
      </c>
      <c r="I29" s="2" t="s">
        <v>41</v>
      </c>
      <c r="J29" s="2">
        <v>208.453</v>
      </c>
      <c r="K29" s="2">
        <f t="shared" si="2"/>
        <v>-56.872000000000014</v>
      </c>
      <c r="L29" s="2"/>
      <c r="M29" s="2"/>
      <c r="N29" s="2">
        <v>149.40440000000001</v>
      </c>
      <c r="O29" s="2">
        <f t="shared" si="3"/>
        <v>30.316199999999998</v>
      </c>
      <c r="P29" s="15">
        <f t="shared" si="13"/>
        <v>88.029199999999975</v>
      </c>
      <c r="Q29" s="15">
        <f t="shared" ref="Q29:Q30" si="14">R29</f>
        <v>100</v>
      </c>
      <c r="R29" s="15">
        <v>100</v>
      </c>
      <c r="S29" s="2"/>
      <c r="T29" s="2">
        <f t="shared" si="6"/>
        <v>13.394864791761503</v>
      </c>
      <c r="U29" s="2">
        <f t="shared" si="4"/>
        <v>10.096298348737641</v>
      </c>
      <c r="V29" s="2">
        <v>28.8658</v>
      </c>
      <c r="W29" s="2">
        <v>34.272599999999997</v>
      </c>
      <c r="X29" s="2">
        <v>30.386800000000001</v>
      </c>
      <c r="Y29" s="2">
        <v>23.3186</v>
      </c>
      <c r="Z29" s="2">
        <v>12.8916</v>
      </c>
      <c r="AA29" s="2">
        <v>22.075199999999999</v>
      </c>
      <c r="AB29" s="2">
        <v>16.895800000000001</v>
      </c>
      <c r="AC29" s="2">
        <v>10.9162</v>
      </c>
      <c r="AD29" s="2">
        <v>14.615</v>
      </c>
      <c r="AE29" s="2">
        <v>11.616</v>
      </c>
      <c r="AF29" s="2"/>
      <c r="AG29" s="2">
        <f t="shared" si="7"/>
        <v>100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 t="s">
        <v>73</v>
      </c>
      <c r="B30" s="2" t="s">
        <v>36</v>
      </c>
      <c r="C30" s="2">
        <v>-1.4450000000000001</v>
      </c>
      <c r="D30" s="2">
        <v>1.4450000000000001</v>
      </c>
      <c r="E30" s="12">
        <f>E77</f>
        <v>176.398</v>
      </c>
      <c r="F30" s="12">
        <f>F77</f>
        <v>280.59399999999999</v>
      </c>
      <c r="G30" s="3">
        <v>1</v>
      </c>
      <c r="H30" s="2">
        <v>40</v>
      </c>
      <c r="I30" s="2" t="s">
        <v>41</v>
      </c>
      <c r="J30" s="2"/>
      <c r="K30" s="2">
        <f t="shared" si="2"/>
        <v>176.398</v>
      </c>
      <c r="L30" s="2"/>
      <c r="M30" s="2"/>
      <c r="N30" s="2">
        <v>148.72219999999999</v>
      </c>
      <c r="O30" s="2">
        <f t="shared" si="3"/>
        <v>35.279600000000002</v>
      </c>
      <c r="P30" s="15">
        <f t="shared" si="13"/>
        <v>29.31860000000006</v>
      </c>
      <c r="Q30" s="15">
        <f t="shared" si="14"/>
        <v>100</v>
      </c>
      <c r="R30" s="15">
        <v>100</v>
      </c>
      <c r="S30" s="2"/>
      <c r="T30" s="2">
        <f t="shared" si="6"/>
        <v>15.003463758092494</v>
      </c>
      <c r="U30" s="2">
        <f t="shared" si="4"/>
        <v>12.168964500731299</v>
      </c>
      <c r="V30" s="2">
        <v>44.0974</v>
      </c>
      <c r="W30" s="2">
        <v>55.574800000000003</v>
      </c>
      <c r="X30" s="2">
        <v>51.52</v>
      </c>
      <c r="Y30" s="2">
        <v>44.134599999999999</v>
      </c>
      <c r="Z30" s="2">
        <v>39.212800000000001</v>
      </c>
      <c r="AA30" s="2">
        <v>13.9754</v>
      </c>
      <c r="AB30" s="2">
        <v>27.729600000000001</v>
      </c>
      <c r="AC30" s="2">
        <v>13.7348</v>
      </c>
      <c r="AD30" s="2">
        <v>3.9925999999999999</v>
      </c>
      <c r="AE30" s="2">
        <v>4.1627999999999998</v>
      </c>
      <c r="AF30" s="2" t="s">
        <v>50</v>
      </c>
      <c r="AG30" s="2">
        <f t="shared" si="7"/>
        <v>100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 t="s">
        <v>74</v>
      </c>
      <c r="B31" s="2" t="s">
        <v>36</v>
      </c>
      <c r="C31" s="2">
        <v>55.201999999999998</v>
      </c>
      <c r="D31" s="2">
        <v>612.79499999999996</v>
      </c>
      <c r="E31" s="2">
        <v>159.76400000000001</v>
      </c>
      <c r="F31" s="2">
        <v>301.39499999999998</v>
      </c>
      <c r="G31" s="3">
        <v>1</v>
      </c>
      <c r="H31" s="2">
        <v>30</v>
      </c>
      <c r="I31" s="2" t="s">
        <v>41</v>
      </c>
      <c r="J31" s="2">
        <v>225.12700000000001</v>
      </c>
      <c r="K31" s="2">
        <f t="shared" si="2"/>
        <v>-65.363</v>
      </c>
      <c r="L31" s="2"/>
      <c r="M31" s="2"/>
      <c r="N31" s="2">
        <v>0</v>
      </c>
      <c r="O31" s="2">
        <f t="shared" si="3"/>
        <v>31.952800000000003</v>
      </c>
      <c r="P31" s="15">
        <f t="shared" si="13"/>
        <v>113.99140000000006</v>
      </c>
      <c r="Q31" s="15">
        <f t="shared" si="5"/>
        <v>113.99140000000006</v>
      </c>
      <c r="R31" s="15"/>
      <c r="S31" s="2"/>
      <c r="T31" s="2">
        <f t="shared" si="6"/>
        <v>13</v>
      </c>
      <c r="U31" s="2">
        <f t="shared" si="4"/>
        <v>9.4325066973786313</v>
      </c>
      <c r="V31" s="2">
        <v>29.830400000000001</v>
      </c>
      <c r="W31" s="2">
        <v>30.4558</v>
      </c>
      <c r="X31" s="2">
        <v>39.885199999999998</v>
      </c>
      <c r="Y31" s="2">
        <v>25.842400000000001</v>
      </c>
      <c r="Z31" s="2">
        <v>15.4412</v>
      </c>
      <c r="AA31" s="2">
        <v>32.619</v>
      </c>
      <c r="AB31" s="2">
        <v>16.543199999999999</v>
      </c>
      <c r="AC31" s="2">
        <v>0</v>
      </c>
      <c r="AD31" s="2">
        <v>17.565999999999999</v>
      </c>
      <c r="AE31" s="2">
        <v>17.286000000000001</v>
      </c>
      <c r="AF31" s="2" t="s">
        <v>63</v>
      </c>
      <c r="AG31" s="2">
        <f t="shared" si="7"/>
        <v>114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7" t="s">
        <v>75</v>
      </c>
      <c r="B32" s="7" t="s">
        <v>36</v>
      </c>
      <c r="C32" s="7">
        <v>1.171</v>
      </c>
      <c r="D32" s="7">
        <v>7.5439999999999996</v>
      </c>
      <c r="E32" s="7"/>
      <c r="F32" s="7"/>
      <c r="G32" s="8">
        <v>0</v>
      </c>
      <c r="H32" s="7">
        <v>30</v>
      </c>
      <c r="I32" s="7" t="s">
        <v>37</v>
      </c>
      <c r="J32" s="7">
        <v>1.3</v>
      </c>
      <c r="K32" s="7">
        <f t="shared" si="2"/>
        <v>-1.3</v>
      </c>
      <c r="L32" s="7"/>
      <c r="M32" s="7"/>
      <c r="N32" s="7">
        <v>0</v>
      </c>
      <c r="O32" s="7">
        <f t="shared" si="3"/>
        <v>0</v>
      </c>
      <c r="P32" s="14"/>
      <c r="Q32" s="15">
        <f t="shared" si="5"/>
        <v>0</v>
      </c>
      <c r="R32" s="14"/>
      <c r="S32" s="7" t="s">
        <v>38</v>
      </c>
      <c r="T32" s="2" t="e">
        <f t="shared" si="6"/>
        <v>#DIV/0!</v>
      </c>
      <c r="U32" s="7" t="e">
        <f t="shared" si="4"/>
        <v>#DIV/0!</v>
      </c>
      <c r="V32" s="7">
        <v>0</v>
      </c>
      <c r="W32" s="7">
        <v>0</v>
      </c>
      <c r="X32" s="7">
        <v>0</v>
      </c>
      <c r="Y32" s="7">
        <v>0</v>
      </c>
      <c r="Z32" s="7">
        <v>3.5737999999999999</v>
      </c>
      <c r="AA32" s="7">
        <v>2.4188000000000001</v>
      </c>
      <c r="AB32" s="7">
        <v>2.4527999999999999</v>
      </c>
      <c r="AC32" s="7">
        <v>9.9600000000000009</v>
      </c>
      <c r="AD32" s="7">
        <v>5.2362000000000002</v>
      </c>
      <c r="AE32" s="7">
        <v>4.6265999999999998</v>
      </c>
      <c r="AF32" s="7" t="s">
        <v>76</v>
      </c>
      <c r="AG32" s="2">
        <f t="shared" si="7"/>
        <v>0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77</v>
      </c>
      <c r="B33" s="2" t="s">
        <v>36</v>
      </c>
      <c r="C33" s="2">
        <v>370.08600000000001</v>
      </c>
      <c r="D33" s="2">
        <v>213.92599999999999</v>
      </c>
      <c r="E33" s="2">
        <v>194.06800000000001</v>
      </c>
      <c r="F33" s="2">
        <v>190.26599999999999</v>
      </c>
      <c r="G33" s="3">
        <v>1</v>
      </c>
      <c r="H33" s="2">
        <v>30</v>
      </c>
      <c r="I33" s="2" t="s">
        <v>41</v>
      </c>
      <c r="J33" s="2">
        <v>252.01900000000001</v>
      </c>
      <c r="K33" s="2">
        <f t="shared" si="2"/>
        <v>-57.950999999999993</v>
      </c>
      <c r="L33" s="2"/>
      <c r="M33" s="2"/>
      <c r="N33" s="2">
        <v>500</v>
      </c>
      <c r="O33" s="2">
        <f t="shared" si="3"/>
        <v>38.813600000000001</v>
      </c>
      <c r="P33" s="15"/>
      <c r="Q33" s="15">
        <f t="shared" si="5"/>
        <v>0</v>
      </c>
      <c r="R33" s="15"/>
      <c r="S33" s="2"/>
      <c r="T33" s="2">
        <f t="shared" si="6"/>
        <v>17.784127213141783</v>
      </c>
      <c r="U33" s="2">
        <f t="shared" si="4"/>
        <v>17.784127213141783</v>
      </c>
      <c r="V33" s="2">
        <v>87.347200000000001</v>
      </c>
      <c r="W33" s="2">
        <v>87.661799999999999</v>
      </c>
      <c r="X33" s="2">
        <v>29.102799999999998</v>
      </c>
      <c r="Y33" s="2">
        <v>46.648800000000001</v>
      </c>
      <c r="Z33" s="2">
        <v>47.576999999999998</v>
      </c>
      <c r="AA33" s="2">
        <v>18.506599999999999</v>
      </c>
      <c r="AB33" s="2">
        <v>40.889400000000002</v>
      </c>
      <c r="AC33" s="2">
        <v>19.453399999999998</v>
      </c>
      <c r="AD33" s="2">
        <v>19.637799999999999</v>
      </c>
      <c r="AE33" s="2">
        <v>12.981199999999999</v>
      </c>
      <c r="AF33" s="2"/>
      <c r="AG33" s="2">
        <f t="shared" si="7"/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 t="s">
        <v>78</v>
      </c>
      <c r="B34" s="2" t="s">
        <v>36</v>
      </c>
      <c r="C34" s="2">
        <v>2048.2260000000001</v>
      </c>
      <c r="D34" s="2">
        <v>3501.3649999999998</v>
      </c>
      <c r="E34" s="2">
        <v>2217.9839999999999</v>
      </c>
      <c r="F34" s="2">
        <v>986.68700000000001</v>
      </c>
      <c r="G34" s="3">
        <v>1</v>
      </c>
      <c r="H34" s="2">
        <v>40</v>
      </c>
      <c r="I34" s="2" t="s">
        <v>41</v>
      </c>
      <c r="J34" s="2">
        <v>2872.86</v>
      </c>
      <c r="K34" s="2">
        <f t="shared" si="2"/>
        <v>-654.8760000000002</v>
      </c>
      <c r="L34" s="2"/>
      <c r="M34" s="2"/>
      <c r="N34" s="2">
        <v>3100</v>
      </c>
      <c r="O34" s="2">
        <f t="shared" si="3"/>
        <v>443.59679999999997</v>
      </c>
      <c r="P34" s="15">
        <f t="shared" ref="P34:P38" si="15">13*O34-N34-F34</f>
        <v>1680.0713999999998</v>
      </c>
      <c r="Q34" s="15">
        <f t="shared" si="5"/>
        <v>1680.0713999999998</v>
      </c>
      <c r="R34" s="15"/>
      <c r="S34" s="2"/>
      <c r="T34" s="2">
        <f t="shared" si="6"/>
        <v>13</v>
      </c>
      <c r="U34" s="2">
        <f t="shared" si="4"/>
        <v>9.2126160513331037</v>
      </c>
      <c r="V34" s="2">
        <v>441.10239999999999</v>
      </c>
      <c r="W34" s="2">
        <v>392.10219999999998</v>
      </c>
      <c r="X34" s="2">
        <v>352.2996</v>
      </c>
      <c r="Y34" s="2">
        <v>423.5754</v>
      </c>
      <c r="Z34" s="2">
        <v>357.43340000000001</v>
      </c>
      <c r="AA34" s="2">
        <v>262.65820000000002</v>
      </c>
      <c r="AB34" s="2">
        <v>273.36380000000003</v>
      </c>
      <c r="AC34" s="2">
        <v>179.77619999999999</v>
      </c>
      <c r="AD34" s="2">
        <v>109.5076</v>
      </c>
      <c r="AE34" s="2">
        <v>94.759</v>
      </c>
      <c r="AF34" s="2"/>
      <c r="AG34" s="2">
        <f t="shared" si="7"/>
        <v>1680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 t="s">
        <v>79</v>
      </c>
      <c r="B35" s="2" t="s">
        <v>36</v>
      </c>
      <c r="C35" s="2">
        <v>75.278999999999996</v>
      </c>
      <c r="D35" s="2">
        <v>227.852</v>
      </c>
      <c r="E35" s="2">
        <v>77.506</v>
      </c>
      <c r="F35" s="2">
        <v>91.888000000000005</v>
      </c>
      <c r="G35" s="3">
        <v>1</v>
      </c>
      <c r="H35" s="2">
        <v>40</v>
      </c>
      <c r="I35" s="2" t="s">
        <v>41</v>
      </c>
      <c r="J35" s="2">
        <v>71.8</v>
      </c>
      <c r="K35" s="2">
        <f t="shared" si="2"/>
        <v>5.7060000000000031</v>
      </c>
      <c r="L35" s="2"/>
      <c r="M35" s="2"/>
      <c r="N35" s="2">
        <v>58.4452</v>
      </c>
      <c r="O35" s="2">
        <f t="shared" si="3"/>
        <v>15.501200000000001</v>
      </c>
      <c r="P35" s="15">
        <f t="shared" si="15"/>
        <v>51.182400000000001</v>
      </c>
      <c r="Q35" s="15">
        <f t="shared" si="5"/>
        <v>51.182400000000001</v>
      </c>
      <c r="R35" s="15"/>
      <c r="S35" s="2"/>
      <c r="T35" s="2">
        <f t="shared" si="6"/>
        <v>13</v>
      </c>
      <c r="U35" s="2">
        <f t="shared" si="4"/>
        <v>9.6981653033313542</v>
      </c>
      <c r="V35" s="2">
        <v>13.218400000000001</v>
      </c>
      <c r="W35" s="2">
        <v>13.634600000000001</v>
      </c>
      <c r="X35" s="2">
        <v>13.8294</v>
      </c>
      <c r="Y35" s="2">
        <v>14.765000000000001</v>
      </c>
      <c r="Z35" s="2">
        <v>15.4054</v>
      </c>
      <c r="AA35" s="2">
        <v>18.149000000000001</v>
      </c>
      <c r="AB35" s="2">
        <v>17.354600000000001</v>
      </c>
      <c r="AC35" s="2">
        <v>0.8488</v>
      </c>
      <c r="AD35" s="2">
        <v>17.243600000000001</v>
      </c>
      <c r="AE35" s="2">
        <v>14.3268</v>
      </c>
      <c r="AF35" s="2"/>
      <c r="AG35" s="2">
        <f t="shared" si="7"/>
        <v>51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 t="s">
        <v>80</v>
      </c>
      <c r="B36" s="2" t="s">
        <v>36</v>
      </c>
      <c r="C36" s="2">
        <v>56.578000000000003</v>
      </c>
      <c r="D36" s="2">
        <v>349.23399999999998</v>
      </c>
      <c r="E36" s="2">
        <v>96.495999999999995</v>
      </c>
      <c r="F36" s="2">
        <v>75.366</v>
      </c>
      <c r="G36" s="3">
        <v>1</v>
      </c>
      <c r="H36" s="2">
        <v>30</v>
      </c>
      <c r="I36" s="2" t="s">
        <v>41</v>
      </c>
      <c r="J36" s="2">
        <v>87.2</v>
      </c>
      <c r="K36" s="2">
        <f t="shared" si="2"/>
        <v>9.2959999999999923</v>
      </c>
      <c r="L36" s="2"/>
      <c r="M36" s="2"/>
      <c r="N36" s="2">
        <v>130.24680000000001</v>
      </c>
      <c r="O36" s="2">
        <f t="shared" si="3"/>
        <v>19.299199999999999</v>
      </c>
      <c r="P36" s="15">
        <f t="shared" si="15"/>
        <v>45.276799999999966</v>
      </c>
      <c r="Q36" s="15">
        <f>R36</f>
        <v>0</v>
      </c>
      <c r="R36" s="15">
        <v>0</v>
      </c>
      <c r="S36" s="2"/>
      <c r="T36" s="2">
        <f t="shared" si="6"/>
        <v>10.653954568064998</v>
      </c>
      <c r="U36" s="2">
        <f t="shared" si="4"/>
        <v>10.653954568064998</v>
      </c>
      <c r="V36" s="2">
        <v>18.447600000000001</v>
      </c>
      <c r="W36" s="2">
        <v>17.451000000000001</v>
      </c>
      <c r="X36" s="2">
        <v>18.193200000000001</v>
      </c>
      <c r="Y36" s="2">
        <v>20.976199999999999</v>
      </c>
      <c r="Z36" s="2">
        <v>10.852600000000001</v>
      </c>
      <c r="AA36" s="2">
        <v>19.209399999999999</v>
      </c>
      <c r="AB36" s="2">
        <v>18.731000000000002</v>
      </c>
      <c r="AC36" s="2">
        <v>3.3041999999999998</v>
      </c>
      <c r="AD36" s="2">
        <v>12.3324</v>
      </c>
      <c r="AE36" s="2">
        <v>8.7322000000000006</v>
      </c>
      <c r="AF36" s="23" t="s">
        <v>173</v>
      </c>
      <c r="AG36" s="2">
        <f t="shared" si="7"/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2" t="s">
        <v>81</v>
      </c>
      <c r="B37" s="2" t="s">
        <v>46</v>
      </c>
      <c r="C37" s="2">
        <v>69</v>
      </c>
      <c r="D37" s="2">
        <v>645</v>
      </c>
      <c r="E37" s="2">
        <v>132</v>
      </c>
      <c r="F37" s="2">
        <v>126</v>
      </c>
      <c r="G37" s="3">
        <v>0.35</v>
      </c>
      <c r="H37" s="2">
        <v>40</v>
      </c>
      <c r="I37" s="2" t="s">
        <v>41</v>
      </c>
      <c r="J37" s="2">
        <v>139</v>
      </c>
      <c r="K37" s="2">
        <f t="shared" si="2"/>
        <v>-7</v>
      </c>
      <c r="L37" s="2"/>
      <c r="M37" s="2"/>
      <c r="N37" s="2">
        <v>240</v>
      </c>
      <c r="O37" s="2">
        <f t="shared" si="3"/>
        <v>26.4</v>
      </c>
      <c r="P37" s="15"/>
      <c r="Q37" s="15">
        <f t="shared" si="5"/>
        <v>0</v>
      </c>
      <c r="R37" s="15"/>
      <c r="S37" s="2"/>
      <c r="T37" s="2">
        <f t="shared" si="6"/>
        <v>13.863636363636365</v>
      </c>
      <c r="U37" s="2">
        <f t="shared" si="4"/>
        <v>13.863636363636365</v>
      </c>
      <c r="V37" s="2">
        <v>28.8</v>
      </c>
      <c r="W37" s="2">
        <v>26.8</v>
      </c>
      <c r="X37" s="2">
        <v>25</v>
      </c>
      <c r="Y37" s="2">
        <v>25.2</v>
      </c>
      <c r="Z37" s="2">
        <v>21.4</v>
      </c>
      <c r="AA37" s="2">
        <v>26.4</v>
      </c>
      <c r="AB37" s="2">
        <v>18.2</v>
      </c>
      <c r="AC37" s="2">
        <v>16.8</v>
      </c>
      <c r="AD37" s="2">
        <v>3</v>
      </c>
      <c r="AE37" s="2">
        <v>4.8</v>
      </c>
      <c r="AF37" s="2"/>
      <c r="AG37" s="2">
        <f t="shared" si="7"/>
        <v>0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2" t="s">
        <v>82</v>
      </c>
      <c r="B38" s="2" t="s">
        <v>46</v>
      </c>
      <c r="C38" s="2">
        <v>215</v>
      </c>
      <c r="D38" s="2">
        <v>1536.1</v>
      </c>
      <c r="E38" s="2">
        <v>349</v>
      </c>
      <c r="F38" s="2">
        <v>478.05</v>
      </c>
      <c r="G38" s="3">
        <v>0.4</v>
      </c>
      <c r="H38" s="2">
        <v>45</v>
      </c>
      <c r="I38" s="2" t="s">
        <v>41</v>
      </c>
      <c r="J38" s="2">
        <v>354</v>
      </c>
      <c r="K38" s="2">
        <f t="shared" ref="K38:K69" si="16">E38-J38</f>
        <v>-5</v>
      </c>
      <c r="L38" s="2"/>
      <c r="M38" s="2"/>
      <c r="N38" s="2">
        <v>200</v>
      </c>
      <c r="O38" s="2">
        <f t="shared" si="3"/>
        <v>69.8</v>
      </c>
      <c r="P38" s="15">
        <f t="shared" si="15"/>
        <v>229.34999999999997</v>
      </c>
      <c r="Q38" s="15">
        <f t="shared" si="5"/>
        <v>229.34999999999997</v>
      </c>
      <c r="R38" s="15"/>
      <c r="S38" s="2"/>
      <c r="T38" s="2">
        <f t="shared" si="6"/>
        <v>12.999999999999998</v>
      </c>
      <c r="U38" s="2">
        <f t="shared" si="4"/>
        <v>9.7141833810888247</v>
      </c>
      <c r="V38" s="2">
        <v>64.599999999999994</v>
      </c>
      <c r="W38" s="2">
        <v>65</v>
      </c>
      <c r="X38" s="2">
        <v>73.599999999999994</v>
      </c>
      <c r="Y38" s="2">
        <v>67.599999999999994</v>
      </c>
      <c r="Z38" s="2">
        <v>59</v>
      </c>
      <c r="AA38" s="2">
        <v>56</v>
      </c>
      <c r="AB38" s="2">
        <v>46</v>
      </c>
      <c r="AC38" s="2">
        <v>80.599999999999994</v>
      </c>
      <c r="AD38" s="2">
        <v>9.8000000000000007</v>
      </c>
      <c r="AE38" s="2">
        <v>23</v>
      </c>
      <c r="AF38" s="2"/>
      <c r="AG38" s="2">
        <f t="shared" si="7"/>
        <v>92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7" t="s">
        <v>83</v>
      </c>
      <c r="B39" s="7" t="s">
        <v>46</v>
      </c>
      <c r="C39" s="7">
        <v>-2</v>
      </c>
      <c r="D39" s="7">
        <v>2</v>
      </c>
      <c r="E39" s="7"/>
      <c r="F39" s="7"/>
      <c r="G39" s="8">
        <v>0</v>
      </c>
      <c r="H39" s="7" t="e">
        <v>#N/A</v>
      </c>
      <c r="I39" s="7" t="s">
        <v>37</v>
      </c>
      <c r="J39" s="7"/>
      <c r="K39" s="7">
        <f t="shared" si="16"/>
        <v>0</v>
      </c>
      <c r="L39" s="7"/>
      <c r="M39" s="7"/>
      <c r="N39" s="7">
        <v>0</v>
      </c>
      <c r="O39" s="7">
        <f t="shared" si="3"/>
        <v>0</v>
      </c>
      <c r="P39" s="14"/>
      <c r="Q39" s="15">
        <f t="shared" si="5"/>
        <v>0</v>
      </c>
      <c r="R39" s="14"/>
      <c r="S39" s="7" t="s">
        <v>38</v>
      </c>
      <c r="T39" s="2" t="e">
        <f t="shared" si="6"/>
        <v>#DIV/0!</v>
      </c>
      <c r="U39" s="7" t="e">
        <f t="shared" si="4"/>
        <v>#DIV/0!</v>
      </c>
      <c r="V39" s="7">
        <v>0</v>
      </c>
      <c r="W39" s="7">
        <v>0</v>
      </c>
      <c r="X39" s="7">
        <v>0</v>
      </c>
      <c r="Y39" s="7">
        <v>0.4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/>
      <c r="AG39" s="2">
        <f t="shared" si="7"/>
        <v>0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7" t="s">
        <v>84</v>
      </c>
      <c r="B40" s="7" t="s">
        <v>46</v>
      </c>
      <c r="C40" s="7">
        <v>-1</v>
      </c>
      <c r="D40" s="7">
        <v>2</v>
      </c>
      <c r="E40" s="7"/>
      <c r="F40" s="7"/>
      <c r="G40" s="8">
        <v>0</v>
      </c>
      <c r="H40" s="7" t="e">
        <v>#N/A</v>
      </c>
      <c r="I40" s="7" t="s">
        <v>37</v>
      </c>
      <c r="J40" s="7"/>
      <c r="K40" s="7">
        <f t="shared" si="16"/>
        <v>0</v>
      </c>
      <c r="L40" s="7"/>
      <c r="M40" s="7"/>
      <c r="N40" s="7">
        <v>0</v>
      </c>
      <c r="O40" s="7">
        <f t="shared" si="3"/>
        <v>0</v>
      </c>
      <c r="P40" s="14"/>
      <c r="Q40" s="15">
        <f t="shared" si="5"/>
        <v>0</v>
      </c>
      <c r="R40" s="14"/>
      <c r="S40" s="7" t="s">
        <v>38</v>
      </c>
      <c r="T40" s="2" t="e">
        <f t="shared" si="6"/>
        <v>#DIV/0!</v>
      </c>
      <c r="U40" s="7" t="e">
        <f t="shared" si="4"/>
        <v>#DIV/0!</v>
      </c>
      <c r="V40" s="7">
        <v>0</v>
      </c>
      <c r="W40" s="7">
        <v>0</v>
      </c>
      <c r="X40" s="7">
        <v>0</v>
      </c>
      <c r="Y40" s="7">
        <v>0.2</v>
      </c>
      <c r="Z40" s="7">
        <v>0.2</v>
      </c>
      <c r="AA40" s="7">
        <v>0.4</v>
      </c>
      <c r="AB40" s="7">
        <v>1.6</v>
      </c>
      <c r="AC40" s="7">
        <v>0</v>
      </c>
      <c r="AD40" s="7">
        <v>1</v>
      </c>
      <c r="AE40" s="7">
        <v>0.6</v>
      </c>
      <c r="AF40" s="7" t="s">
        <v>85</v>
      </c>
      <c r="AG40" s="2">
        <f t="shared" si="7"/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2" t="s">
        <v>86</v>
      </c>
      <c r="B41" s="2" t="s">
        <v>46</v>
      </c>
      <c r="C41" s="2">
        <v>351</v>
      </c>
      <c r="D41" s="2">
        <v>577</v>
      </c>
      <c r="E41" s="2">
        <v>336</v>
      </c>
      <c r="F41" s="2">
        <v>69</v>
      </c>
      <c r="G41" s="3">
        <v>0.4</v>
      </c>
      <c r="H41" s="2">
        <v>45</v>
      </c>
      <c r="I41" s="2" t="s">
        <v>41</v>
      </c>
      <c r="J41" s="2">
        <v>340</v>
      </c>
      <c r="K41" s="2">
        <f t="shared" si="16"/>
        <v>-4</v>
      </c>
      <c r="L41" s="2"/>
      <c r="M41" s="2"/>
      <c r="N41" s="2">
        <v>561</v>
      </c>
      <c r="O41" s="2">
        <f t="shared" si="3"/>
        <v>67.2</v>
      </c>
      <c r="P41" s="15">
        <f t="shared" ref="P41:P43" si="17">13*O41-N41-F41</f>
        <v>243.60000000000002</v>
      </c>
      <c r="Q41" s="15">
        <f t="shared" si="5"/>
        <v>243.60000000000002</v>
      </c>
      <c r="R41" s="15"/>
      <c r="S41" s="2"/>
      <c r="T41" s="2">
        <f t="shared" si="6"/>
        <v>13</v>
      </c>
      <c r="U41" s="2">
        <f t="shared" si="4"/>
        <v>9.375</v>
      </c>
      <c r="V41" s="2">
        <v>66</v>
      </c>
      <c r="W41" s="2">
        <v>60.4</v>
      </c>
      <c r="X41" s="2">
        <v>48.2</v>
      </c>
      <c r="Y41" s="2">
        <v>44.2</v>
      </c>
      <c r="Z41" s="2">
        <v>68.8</v>
      </c>
      <c r="AA41" s="2">
        <v>48.4</v>
      </c>
      <c r="AB41" s="2">
        <v>50.4</v>
      </c>
      <c r="AC41" s="2">
        <v>46</v>
      </c>
      <c r="AD41" s="2">
        <v>8.4</v>
      </c>
      <c r="AE41" s="2">
        <v>9.1999999999999993</v>
      </c>
      <c r="AF41" s="2"/>
      <c r="AG41" s="2">
        <f t="shared" si="7"/>
        <v>97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2" t="s">
        <v>87</v>
      </c>
      <c r="B42" s="2" t="s">
        <v>46</v>
      </c>
      <c r="C42" s="2">
        <v>242</v>
      </c>
      <c r="D42" s="2">
        <v>251</v>
      </c>
      <c r="E42" s="2">
        <v>133</v>
      </c>
      <c r="F42" s="2">
        <v>170</v>
      </c>
      <c r="G42" s="3">
        <v>0.4</v>
      </c>
      <c r="H42" s="2">
        <v>50</v>
      </c>
      <c r="I42" s="2" t="s">
        <v>41</v>
      </c>
      <c r="J42" s="2">
        <v>133</v>
      </c>
      <c r="K42" s="2">
        <f t="shared" si="16"/>
        <v>0</v>
      </c>
      <c r="L42" s="2"/>
      <c r="M42" s="2"/>
      <c r="N42" s="2">
        <v>107.8</v>
      </c>
      <c r="O42" s="2">
        <f t="shared" si="3"/>
        <v>26.6</v>
      </c>
      <c r="P42" s="15">
        <f t="shared" si="17"/>
        <v>68</v>
      </c>
      <c r="Q42" s="15">
        <f>R42</f>
        <v>100</v>
      </c>
      <c r="R42" s="15">
        <v>100</v>
      </c>
      <c r="S42" s="2"/>
      <c r="T42" s="2">
        <f t="shared" si="6"/>
        <v>14.203007518796992</v>
      </c>
      <c r="U42" s="2">
        <f t="shared" si="4"/>
        <v>10.443609022556391</v>
      </c>
      <c r="V42" s="2">
        <v>24.6</v>
      </c>
      <c r="W42" s="2">
        <v>27.8</v>
      </c>
      <c r="X42" s="2">
        <v>29.8</v>
      </c>
      <c r="Y42" s="2">
        <v>27.2</v>
      </c>
      <c r="Z42" s="2">
        <v>18.8</v>
      </c>
      <c r="AA42" s="2">
        <v>21.8</v>
      </c>
      <c r="AB42" s="2">
        <v>15</v>
      </c>
      <c r="AC42" s="2">
        <v>29.2</v>
      </c>
      <c r="AD42" s="2">
        <v>4.5999999999999996</v>
      </c>
      <c r="AE42" s="2">
        <v>12.4</v>
      </c>
      <c r="AF42" s="2"/>
      <c r="AG42" s="2">
        <f t="shared" si="7"/>
        <v>40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 t="s">
        <v>88</v>
      </c>
      <c r="B43" s="2" t="s">
        <v>46</v>
      </c>
      <c r="C43" s="2">
        <v>259</v>
      </c>
      <c r="D43" s="2">
        <v>667</v>
      </c>
      <c r="E43" s="2">
        <v>187</v>
      </c>
      <c r="F43" s="2">
        <v>164</v>
      </c>
      <c r="G43" s="3">
        <v>0.4</v>
      </c>
      <c r="H43" s="2">
        <v>40</v>
      </c>
      <c r="I43" s="2" t="s">
        <v>41</v>
      </c>
      <c r="J43" s="2">
        <v>190</v>
      </c>
      <c r="K43" s="2">
        <f t="shared" si="16"/>
        <v>-3</v>
      </c>
      <c r="L43" s="2"/>
      <c r="M43" s="2"/>
      <c r="N43" s="2">
        <v>233.8</v>
      </c>
      <c r="O43" s="2">
        <f t="shared" si="3"/>
        <v>37.4</v>
      </c>
      <c r="P43" s="15">
        <f t="shared" si="17"/>
        <v>88.399999999999977</v>
      </c>
      <c r="Q43" s="15">
        <f t="shared" si="5"/>
        <v>88.399999999999977</v>
      </c>
      <c r="R43" s="15"/>
      <c r="S43" s="2"/>
      <c r="T43" s="2">
        <f t="shared" si="6"/>
        <v>13</v>
      </c>
      <c r="U43" s="2">
        <f t="shared" si="4"/>
        <v>10.636363636363637</v>
      </c>
      <c r="V43" s="2">
        <v>34.6</v>
      </c>
      <c r="W43" s="2">
        <v>28</v>
      </c>
      <c r="X43" s="2">
        <v>33.4</v>
      </c>
      <c r="Y43" s="2">
        <v>33.799999999999997</v>
      </c>
      <c r="Z43" s="2">
        <v>36.6</v>
      </c>
      <c r="AA43" s="2">
        <v>26.2</v>
      </c>
      <c r="AB43" s="2">
        <v>30.2</v>
      </c>
      <c r="AC43" s="2">
        <v>25</v>
      </c>
      <c r="AD43" s="2">
        <v>8</v>
      </c>
      <c r="AE43" s="2">
        <v>3</v>
      </c>
      <c r="AF43" s="2"/>
      <c r="AG43" s="2">
        <f t="shared" si="7"/>
        <v>35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7" t="s">
        <v>89</v>
      </c>
      <c r="B44" s="7" t="s">
        <v>46</v>
      </c>
      <c r="C44" s="7">
        <v>-2</v>
      </c>
      <c r="D44" s="7">
        <v>3</v>
      </c>
      <c r="E44" s="7"/>
      <c r="F44" s="7"/>
      <c r="G44" s="8">
        <v>0</v>
      </c>
      <c r="H44" s="7" t="e">
        <v>#N/A</v>
      </c>
      <c r="I44" s="7" t="s">
        <v>37</v>
      </c>
      <c r="J44" s="7"/>
      <c r="K44" s="7">
        <f t="shared" si="16"/>
        <v>0</v>
      </c>
      <c r="L44" s="7"/>
      <c r="M44" s="7"/>
      <c r="N44" s="7">
        <v>0</v>
      </c>
      <c r="O44" s="7">
        <f t="shared" si="3"/>
        <v>0</v>
      </c>
      <c r="P44" s="14"/>
      <c r="Q44" s="15">
        <f t="shared" si="5"/>
        <v>0</v>
      </c>
      <c r="R44" s="14"/>
      <c r="S44" s="7" t="s">
        <v>38</v>
      </c>
      <c r="T44" s="2" t="e">
        <f t="shared" si="6"/>
        <v>#DIV/0!</v>
      </c>
      <c r="U44" s="7" t="e">
        <f t="shared" si="4"/>
        <v>#DIV/0!</v>
      </c>
      <c r="V44" s="7">
        <v>0</v>
      </c>
      <c r="W44" s="7">
        <v>0.4</v>
      </c>
      <c r="X44" s="7">
        <v>0.4</v>
      </c>
      <c r="Y44" s="7">
        <v>0.2</v>
      </c>
      <c r="Z44" s="7">
        <v>0</v>
      </c>
      <c r="AA44" s="7">
        <v>0</v>
      </c>
      <c r="AB44" s="7">
        <v>0.2</v>
      </c>
      <c r="AC44" s="7">
        <v>0</v>
      </c>
      <c r="AD44" s="7">
        <v>0.4</v>
      </c>
      <c r="AE44" s="7">
        <v>0.4</v>
      </c>
      <c r="AF44" s="7" t="s">
        <v>90</v>
      </c>
      <c r="AG44" s="2">
        <f t="shared" si="7"/>
        <v>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 t="s">
        <v>91</v>
      </c>
      <c r="B45" s="2" t="s">
        <v>46</v>
      </c>
      <c r="C45" s="2">
        <v>272</v>
      </c>
      <c r="D45" s="2">
        <v>443</v>
      </c>
      <c r="E45" s="2">
        <v>164</v>
      </c>
      <c r="F45" s="2">
        <v>307</v>
      </c>
      <c r="G45" s="3">
        <v>0.1</v>
      </c>
      <c r="H45" s="2">
        <v>730</v>
      </c>
      <c r="I45" s="2" t="s">
        <v>41</v>
      </c>
      <c r="J45" s="2">
        <v>169</v>
      </c>
      <c r="K45" s="2">
        <f t="shared" si="16"/>
        <v>-5</v>
      </c>
      <c r="L45" s="2"/>
      <c r="M45" s="2"/>
      <c r="N45" s="2">
        <v>0</v>
      </c>
      <c r="O45" s="2">
        <f t="shared" si="3"/>
        <v>32.799999999999997</v>
      </c>
      <c r="P45" s="15">
        <f t="shared" ref="P45:P47" si="18">13*O45-N45-F45</f>
        <v>119.39999999999998</v>
      </c>
      <c r="Q45" s="15">
        <f t="shared" si="5"/>
        <v>119.39999999999998</v>
      </c>
      <c r="R45" s="15"/>
      <c r="S45" s="2"/>
      <c r="T45" s="2">
        <f t="shared" si="6"/>
        <v>13</v>
      </c>
      <c r="U45" s="2">
        <f t="shared" si="4"/>
        <v>9.359756097560977</v>
      </c>
      <c r="V45" s="2">
        <v>31.8</v>
      </c>
      <c r="W45" s="2">
        <v>38.6</v>
      </c>
      <c r="X45" s="2">
        <v>42.4</v>
      </c>
      <c r="Y45" s="2">
        <v>38.4</v>
      </c>
      <c r="Z45" s="2">
        <v>24.4</v>
      </c>
      <c r="AA45" s="2">
        <v>30.6</v>
      </c>
      <c r="AB45" s="2">
        <v>35.799999999999997</v>
      </c>
      <c r="AC45" s="2">
        <v>29.8</v>
      </c>
      <c r="AD45" s="2">
        <v>4.8</v>
      </c>
      <c r="AE45" s="2">
        <v>5</v>
      </c>
      <c r="AF45" s="2" t="s">
        <v>63</v>
      </c>
      <c r="AG45" s="2">
        <f t="shared" si="7"/>
        <v>12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 t="s">
        <v>92</v>
      </c>
      <c r="B46" s="2" t="s">
        <v>46</v>
      </c>
      <c r="C46" s="2">
        <v>311</v>
      </c>
      <c r="D46" s="2">
        <v>594</v>
      </c>
      <c r="E46" s="2">
        <v>268</v>
      </c>
      <c r="F46" s="2">
        <v>157</v>
      </c>
      <c r="G46" s="3">
        <v>0.33</v>
      </c>
      <c r="H46" s="2">
        <v>45</v>
      </c>
      <c r="I46" s="2" t="s">
        <v>41</v>
      </c>
      <c r="J46" s="2">
        <v>272</v>
      </c>
      <c r="K46" s="2">
        <f t="shared" si="16"/>
        <v>-4</v>
      </c>
      <c r="L46" s="2"/>
      <c r="M46" s="2"/>
      <c r="N46" s="2">
        <v>342.8</v>
      </c>
      <c r="O46" s="2">
        <f t="shared" si="3"/>
        <v>53.6</v>
      </c>
      <c r="P46" s="15">
        <f t="shared" si="18"/>
        <v>197.00000000000006</v>
      </c>
      <c r="Q46" s="15">
        <f t="shared" si="5"/>
        <v>197.00000000000006</v>
      </c>
      <c r="R46" s="15"/>
      <c r="S46" s="2"/>
      <c r="T46" s="2">
        <f t="shared" si="6"/>
        <v>13.000000000000002</v>
      </c>
      <c r="U46" s="2">
        <f t="shared" si="4"/>
        <v>9.3246268656716413</v>
      </c>
      <c r="V46" s="2">
        <v>44.6</v>
      </c>
      <c r="W46" s="2">
        <v>39.799999999999997</v>
      </c>
      <c r="X46" s="2">
        <v>46</v>
      </c>
      <c r="Y46" s="2">
        <v>48.2</v>
      </c>
      <c r="Z46" s="2">
        <v>40.6</v>
      </c>
      <c r="AA46" s="2">
        <v>41</v>
      </c>
      <c r="AB46" s="2">
        <v>38.799999999999997</v>
      </c>
      <c r="AC46" s="2">
        <v>17.600000000000001</v>
      </c>
      <c r="AD46" s="2">
        <v>17.600000000000001</v>
      </c>
      <c r="AE46" s="2">
        <v>8.6</v>
      </c>
      <c r="AF46" s="2" t="s">
        <v>50</v>
      </c>
      <c r="AG46" s="2">
        <f t="shared" si="7"/>
        <v>65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 t="s">
        <v>93</v>
      </c>
      <c r="B47" s="2" t="s">
        <v>46</v>
      </c>
      <c r="C47" s="2">
        <v>57</v>
      </c>
      <c r="D47" s="2">
        <v>927</v>
      </c>
      <c r="E47" s="2">
        <v>120</v>
      </c>
      <c r="F47" s="2">
        <v>285</v>
      </c>
      <c r="G47" s="3">
        <v>0.35</v>
      </c>
      <c r="H47" s="2">
        <v>40</v>
      </c>
      <c r="I47" s="2" t="s">
        <v>41</v>
      </c>
      <c r="J47" s="2">
        <v>156</v>
      </c>
      <c r="K47" s="2">
        <f t="shared" si="16"/>
        <v>-36</v>
      </c>
      <c r="L47" s="2"/>
      <c r="M47" s="2"/>
      <c r="N47" s="2">
        <v>0</v>
      </c>
      <c r="O47" s="2">
        <f t="shared" si="3"/>
        <v>24</v>
      </c>
      <c r="P47" s="15">
        <f t="shared" si="18"/>
        <v>27</v>
      </c>
      <c r="Q47" s="15">
        <f>R47</f>
        <v>150</v>
      </c>
      <c r="R47" s="15">
        <v>150</v>
      </c>
      <c r="S47" s="2"/>
      <c r="T47" s="2">
        <f t="shared" si="6"/>
        <v>18.125</v>
      </c>
      <c r="U47" s="2">
        <f t="shared" si="4"/>
        <v>11.875</v>
      </c>
      <c r="V47" s="2">
        <v>25.4</v>
      </c>
      <c r="W47" s="2">
        <v>38.6</v>
      </c>
      <c r="X47" s="2">
        <v>38.200000000000003</v>
      </c>
      <c r="Y47" s="2">
        <v>40</v>
      </c>
      <c r="Z47" s="2">
        <v>34.6</v>
      </c>
      <c r="AA47" s="2">
        <v>36.799999999999997</v>
      </c>
      <c r="AB47" s="2">
        <v>43.2</v>
      </c>
      <c r="AC47" s="2">
        <v>22.672799999999999</v>
      </c>
      <c r="AD47" s="2">
        <v>14.8</v>
      </c>
      <c r="AE47" s="2">
        <v>7.2</v>
      </c>
      <c r="AF47" s="2" t="s">
        <v>50</v>
      </c>
      <c r="AG47" s="2">
        <f t="shared" si="7"/>
        <v>53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7" t="s">
        <v>94</v>
      </c>
      <c r="B48" s="7" t="s">
        <v>46</v>
      </c>
      <c r="C48" s="7">
        <v>-1</v>
      </c>
      <c r="D48" s="7">
        <v>1</v>
      </c>
      <c r="E48" s="7"/>
      <c r="F48" s="7"/>
      <c r="G48" s="8">
        <v>0</v>
      </c>
      <c r="H48" s="7" t="e">
        <v>#N/A</v>
      </c>
      <c r="I48" s="7" t="s">
        <v>37</v>
      </c>
      <c r="J48" s="7"/>
      <c r="K48" s="7">
        <f t="shared" si="16"/>
        <v>0</v>
      </c>
      <c r="L48" s="7"/>
      <c r="M48" s="7"/>
      <c r="N48" s="7">
        <v>0</v>
      </c>
      <c r="O48" s="7">
        <f t="shared" si="3"/>
        <v>0</v>
      </c>
      <c r="P48" s="14"/>
      <c r="Q48" s="15">
        <f t="shared" si="5"/>
        <v>0</v>
      </c>
      <c r="R48" s="14"/>
      <c r="S48" s="7"/>
      <c r="T48" s="2" t="e">
        <f t="shared" si="6"/>
        <v>#DIV/0!</v>
      </c>
      <c r="U48" s="7" t="e">
        <f t="shared" si="4"/>
        <v>#DIV/0!</v>
      </c>
      <c r="V48" s="7">
        <v>0</v>
      </c>
      <c r="W48" s="7">
        <v>0</v>
      </c>
      <c r="X48" s="7">
        <v>0</v>
      </c>
      <c r="Y48" s="7">
        <v>0.2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/>
      <c r="AG48" s="2">
        <f t="shared" si="7"/>
        <v>0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11" t="s">
        <v>95</v>
      </c>
      <c r="B49" s="2" t="s">
        <v>36</v>
      </c>
      <c r="C49" s="2">
        <v>19.186</v>
      </c>
      <c r="D49" s="2">
        <v>105.117</v>
      </c>
      <c r="E49" s="12">
        <f>10.883+E113</f>
        <v>15.951999999999998</v>
      </c>
      <c r="F49" s="12">
        <f>72.233+F113</f>
        <v>70.765000000000001</v>
      </c>
      <c r="G49" s="3">
        <v>1</v>
      </c>
      <c r="H49" s="2">
        <v>40</v>
      </c>
      <c r="I49" s="2" t="s">
        <v>41</v>
      </c>
      <c r="J49" s="2">
        <v>33.799999999999997</v>
      </c>
      <c r="K49" s="2">
        <f t="shared" si="16"/>
        <v>-17.847999999999999</v>
      </c>
      <c r="L49" s="2"/>
      <c r="M49" s="2"/>
      <c r="N49" s="2">
        <v>0</v>
      </c>
      <c r="O49" s="2">
        <f t="shared" si="3"/>
        <v>3.1903999999999995</v>
      </c>
      <c r="P49" s="15"/>
      <c r="Q49" s="15">
        <f t="shared" si="5"/>
        <v>0</v>
      </c>
      <c r="R49" s="15"/>
      <c r="S49" s="2"/>
      <c r="T49" s="2">
        <f t="shared" si="6"/>
        <v>22.180604312938819</v>
      </c>
      <c r="U49" s="2">
        <f t="shared" si="4"/>
        <v>22.180604312938819</v>
      </c>
      <c r="V49" s="2">
        <v>1.579</v>
      </c>
      <c r="W49" s="2">
        <v>4.7320000000000002</v>
      </c>
      <c r="X49" s="2">
        <v>5.8823999999999996</v>
      </c>
      <c r="Y49" s="2">
        <v>4.1588000000000003</v>
      </c>
      <c r="Z49" s="2">
        <v>1.2968</v>
      </c>
      <c r="AA49" s="2">
        <v>3.1526000000000001</v>
      </c>
      <c r="AB49" s="2">
        <v>3.1514000000000002</v>
      </c>
      <c r="AC49" s="2">
        <v>2.7153999999999998</v>
      </c>
      <c r="AD49" s="2">
        <v>2.1274000000000002</v>
      </c>
      <c r="AE49" s="2">
        <v>3.4074</v>
      </c>
      <c r="AF49" s="2"/>
      <c r="AG49" s="2">
        <f t="shared" si="7"/>
        <v>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 t="s">
        <v>96</v>
      </c>
      <c r="B50" s="2" t="s">
        <v>46</v>
      </c>
      <c r="C50" s="2">
        <v>104</v>
      </c>
      <c r="D50" s="2">
        <v>545</v>
      </c>
      <c r="E50" s="2">
        <v>196</v>
      </c>
      <c r="F50" s="2">
        <v>155</v>
      </c>
      <c r="G50" s="3">
        <v>0.35</v>
      </c>
      <c r="H50" s="2">
        <v>40</v>
      </c>
      <c r="I50" s="2" t="s">
        <v>41</v>
      </c>
      <c r="J50" s="2">
        <v>201</v>
      </c>
      <c r="K50" s="2">
        <f t="shared" si="16"/>
        <v>-5</v>
      </c>
      <c r="L50" s="2"/>
      <c r="M50" s="2"/>
      <c r="N50" s="2">
        <v>200</v>
      </c>
      <c r="O50" s="2">
        <f t="shared" si="3"/>
        <v>39.200000000000003</v>
      </c>
      <c r="P50" s="15">
        <f t="shared" ref="P50:P68" si="19">13*O50-N50-F50</f>
        <v>154.60000000000002</v>
      </c>
      <c r="Q50" s="15">
        <f t="shared" si="5"/>
        <v>154.60000000000002</v>
      </c>
      <c r="R50" s="15"/>
      <c r="S50" s="2"/>
      <c r="T50" s="2">
        <f t="shared" si="6"/>
        <v>13</v>
      </c>
      <c r="U50" s="2">
        <f t="shared" si="4"/>
        <v>9.0561224489795915</v>
      </c>
      <c r="V50" s="2">
        <v>31.8</v>
      </c>
      <c r="W50" s="2">
        <v>29</v>
      </c>
      <c r="X50" s="2">
        <v>31.2</v>
      </c>
      <c r="Y50" s="2">
        <v>33.200000000000003</v>
      </c>
      <c r="Z50" s="2">
        <v>27</v>
      </c>
      <c r="AA50" s="2">
        <v>34.6</v>
      </c>
      <c r="AB50" s="2">
        <v>30.2</v>
      </c>
      <c r="AC50" s="2">
        <v>16.600000000000001</v>
      </c>
      <c r="AD50" s="2">
        <v>7.6</v>
      </c>
      <c r="AE50" s="2">
        <v>1.8</v>
      </c>
      <c r="AF50" s="2"/>
      <c r="AG50" s="2">
        <f t="shared" si="7"/>
        <v>54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 t="s">
        <v>97</v>
      </c>
      <c r="B51" s="2" t="s">
        <v>46</v>
      </c>
      <c r="C51" s="2">
        <v>95.662000000000006</v>
      </c>
      <c r="D51" s="2">
        <v>1180.338</v>
      </c>
      <c r="E51" s="2">
        <v>204</v>
      </c>
      <c r="F51" s="2">
        <v>317</v>
      </c>
      <c r="G51" s="3">
        <v>0.35</v>
      </c>
      <c r="H51" s="2">
        <v>40</v>
      </c>
      <c r="I51" s="2" t="s">
        <v>41</v>
      </c>
      <c r="J51" s="2">
        <v>304</v>
      </c>
      <c r="K51" s="2">
        <f t="shared" si="16"/>
        <v>-100</v>
      </c>
      <c r="L51" s="2"/>
      <c r="M51" s="2"/>
      <c r="N51" s="2">
        <v>300</v>
      </c>
      <c r="O51" s="2">
        <f t="shared" si="3"/>
        <v>40.799999999999997</v>
      </c>
      <c r="P51" s="15"/>
      <c r="Q51" s="15">
        <f t="shared" si="5"/>
        <v>0</v>
      </c>
      <c r="R51" s="15"/>
      <c r="S51" s="2"/>
      <c r="T51" s="2">
        <f t="shared" si="6"/>
        <v>15.122549019607844</v>
      </c>
      <c r="U51" s="2">
        <f t="shared" si="4"/>
        <v>15.122549019607844</v>
      </c>
      <c r="V51" s="2">
        <v>46.542200000000001</v>
      </c>
      <c r="W51" s="2">
        <v>64.742199999999997</v>
      </c>
      <c r="X51" s="2">
        <v>55.2</v>
      </c>
      <c r="Y51" s="2">
        <v>48.4</v>
      </c>
      <c r="Z51" s="2">
        <v>42.4</v>
      </c>
      <c r="AA51" s="2">
        <v>43.125399999999999</v>
      </c>
      <c r="AB51" s="2">
        <v>44.2</v>
      </c>
      <c r="AC51" s="2">
        <v>42.874600000000001</v>
      </c>
      <c r="AD51" s="2">
        <v>14.8</v>
      </c>
      <c r="AE51" s="2">
        <v>7</v>
      </c>
      <c r="AF51" s="2"/>
      <c r="AG51" s="2">
        <f t="shared" si="7"/>
        <v>0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 t="s">
        <v>98</v>
      </c>
      <c r="B52" s="2" t="s">
        <v>36</v>
      </c>
      <c r="C52" s="2">
        <v>447.21600000000001</v>
      </c>
      <c r="D52" s="2">
        <v>322.04599999999999</v>
      </c>
      <c r="E52" s="2">
        <v>418.97300000000001</v>
      </c>
      <c r="F52" s="2">
        <v>148.166</v>
      </c>
      <c r="G52" s="3">
        <v>1</v>
      </c>
      <c r="H52" s="2">
        <v>50</v>
      </c>
      <c r="I52" s="2" t="s">
        <v>41</v>
      </c>
      <c r="J52" s="2">
        <v>518.76199999999994</v>
      </c>
      <c r="K52" s="2">
        <f t="shared" si="16"/>
        <v>-99.78899999999993</v>
      </c>
      <c r="L52" s="2"/>
      <c r="M52" s="2"/>
      <c r="N52" s="2">
        <v>250</v>
      </c>
      <c r="O52" s="2">
        <f t="shared" si="3"/>
        <v>83.794600000000003</v>
      </c>
      <c r="P52" s="15">
        <f t="shared" si="19"/>
        <v>691.16380000000004</v>
      </c>
      <c r="Q52" s="15">
        <f t="shared" si="5"/>
        <v>691.16380000000004</v>
      </c>
      <c r="R52" s="15"/>
      <c r="S52" s="2"/>
      <c r="T52" s="2">
        <f t="shared" si="6"/>
        <v>13</v>
      </c>
      <c r="U52" s="2">
        <f t="shared" si="4"/>
        <v>4.7516904430595766</v>
      </c>
      <c r="V52" s="2">
        <v>50.834600000000002</v>
      </c>
      <c r="W52" s="2">
        <v>51.278199999999998</v>
      </c>
      <c r="X52" s="2">
        <v>50.401000000000003</v>
      </c>
      <c r="Y52" s="2">
        <v>62.915399999999998</v>
      </c>
      <c r="Z52" s="2">
        <v>49.215600000000002</v>
      </c>
      <c r="AA52" s="2">
        <v>67.2346</v>
      </c>
      <c r="AB52" s="2">
        <v>41.842199999999998</v>
      </c>
      <c r="AC52" s="2">
        <v>38.900399999999998</v>
      </c>
      <c r="AD52" s="2">
        <v>27.971</v>
      </c>
      <c r="AE52" s="2">
        <v>32.2926</v>
      </c>
      <c r="AF52" s="2" t="s">
        <v>99</v>
      </c>
      <c r="AG52" s="2">
        <f t="shared" si="7"/>
        <v>691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 t="s">
        <v>100</v>
      </c>
      <c r="B53" s="2" t="s">
        <v>36</v>
      </c>
      <c r="C53" s="2">
        <v>114.07599999999999</v>
      </c>
      <c r="D53" s="2">
        <v>255.392</v>
      </c>
      <c r="E53" s="2">
        <v>131.005</v>
      </c>
      <c r="F53" s="2">
        <v>154.417</v>
      </c>
      <c r="G53" s="3">
        <v>1</v>
      </c>
      <c r="H53" s="2">
        <v>50</v>
      </c>
      <c r="I53" s="2" t="s">
        <v>41</v>
      </c>
      <c r="J53" s="2">
        <v>129.38800000000001</v>
      </c>
      <c r="K53" s="2">
        <f t="shared" si="16"/>
        <v>1.6169999999999902</v>
      </c>
      <c r="L53" s="2"/>
      <c r="M53" s="2"/>
      <c r="N53" s="2">
        <v>100</v>
      </c>
      <c r="O53" s="2">
        <f t="shared" si="3"/>
        <v>26.201000000000001</v>
      </c>
      <c r="P53" s="15">
        <f t="shared" si="19"/>
        <v>86.195999999999998</v>
      </c>
      <c r="Q53" s="15">
        <f>R53</f>
        <v>120</v>
      </c>
      <c r="R53" s="15">
        <v>120</v>
      </c>
      <c r="S53" s="2"/>
      <c r="T53" s="2">
        <f t="shared" si="6"/>
        <v>14.290179764131141</v>
      </c>
      <c r="U53" s="2">
        <f t="shared" si="4"/>
        <v>9.710201900690814</v>
      </c>
      <c r="V53" s="2">
        <v>22.998000000000001</v>
      </c>
      <c r="W53" s="2">
        <v>29.081399999999999</v>
      </c>
      <c r="X53" s="2">
        <v>28.084599999999998</v>
      </c>
      <c r="Y53" s="2">
        <v>22.720199999999998</v>
      </c>
      <c r="Z53" s="2">
        <v>18.122800000000002</v>
      </c>
      <c r="AA53" s="2">
        <v>19.541399999999999</v>
      </c>
      <c r="AB53" s="2">
        <v>23.4054</v>
      </c>
      <c r="AC53" s="2">
        <v>29.586600000000001</v>
      </c>
      <c r="AD53" s="2">
        <v>7.3103999999999996</v>
      </c>
      <c r="AE53" s="2">
        <v>13.2624</v>
      </c>
      <c r="AF53" s="2"/>
      <c r="AG53" s="2">
        <f t="shared" si="7"/>
        <v>120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11" t="s">
        <v>101</v>
      </c>
      <c r="B54" s="2" t="s">
        <v>36</v>
      </c>
      <c r="C54" s="2">
        <v>35.762999999999998</v>
      </c>
      <c r="D54" s="2">
        <v>84.245999999999995</v>
      </c>
      <c r="E54" s="2">
        <v>35.83</v>
      </c>
      <c r="F54" s="2">
        <v>84.174999999999997</v>
      </c>
      <c r="G54" s="3">
        <v>1</v>
      </c>
      <c r="H54" s="2" t="e">
        <v>#N/A</v>
      </c>
      <c r="I54" s="2" t="s">
        <v>41</v>
      </c>
      <c r="J54" s="2">
        <v>31.8</v>
      </c>
      <c r="K54" s="2">
        <f t="shared" si="16"/>
        <v>4.0299999999999976</v>
      </c>
      <c r="L54" s="2"/>
      <c r="M54" s="2"/>
      <c r="N54" s="2">
        <v>0</v>
      </c>
      <c r="O54" s="2">
        <f t="shared" si="3"/>
        <v>7.1659999999999995</v>
      </c>
      <c r="P54" s="15">
        <f t="shared" si="19"/>
        <v>8.9829999999999899</v>
      </c>
      <c r="Q54" s="15">
        <f>R54</f>
        <v>0</v>
      </c>
      <c r="R54" s="15">
        <v>0</v>
      </c>
      <c r="S54" s="2"/>
      <c r="T54" s="2">
        <f t="shared" si="6"/>
        <v>11.746441529444599</v>
      </c>
      <c r="U54" s="2">
        <f t="shared" si="4"/>
        <v>11.746441529444599</v>
      </c>
      <c r="V54" s="2">
        <v>11.942</v>
      </c>
      <c r="W54" s="2">
        <v>14.372</v>
      </c>
      <c r="X54" s="2">
        <v>10.194000000000001</v>
      </c>
      <c r="Y54" s="2">
        <v>3.0089999999999999</v>
      </c>
      <c r="Z54" s="2">
        <v>0</v>
      </c>
      <c r="AA54" s="2">
        <v>11.3894</v>
      </c>
      <c r="AB54" s="2">
        <v>0</v>
      </c>
      <c r="AC54" s="2">
        <v>0</v>
      </c>
      <c r="AD54" s="2">
        <v>0</v>
      </c>
      <c r="AE54" s="2">
        <v>0</v>
      </c>
      <c r="AF54" s="23" t="s">
        <v>173</v>
      </c>
      <c r="AG54" s="2">
        <f t="shared" si="7"/>
        <v>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 t="s">
        <v>102</v>
      </c>
      <c r="B55" s="2" t="s">
        <v>36</v>
      </c>
      <c r="C55" s="2">
        <v>41.469000000000001</v>
      </c>
      <c r="D55" s="2">
        <v>117.123</v>
      </c>
      <c r="E55" s="2">
        <v>51.353999999999999</v>
      </c>
      <c r="F55" s="2">
        <v>0.04</v>
      </c>
      <c r="G55" s="3">
        <v>1</v>
      </c>
      <c r="H55" s="2">
        <v>40</v>
      </c>
      <c r="I55" s="17" t="s">
        <v>103</v>
      </c>
      <c r="J55" s="2">
        <v>66.400000000000006</v>
      </c>
      <c r="K55" s="2">
        <f t="shared" si="16"/>
        <v>-15.046000000000006</v>
      </c>
      <c r="L55" s="2"/>
      <c r="M55" s="2"/>
      <c r="N55" s="2">
        <v>100</v>
      </c>
      <c r="O55" s="2">
        <f t="shared" si="3"/>
        <v>10.270799999999999</v>
      </c>
      <c r="P55" s="15">
        <f t="shared" si="19"/>
        <v>33.480399999999996</v>
      </c>
      <c r="Q55" s="15">
        <f>R55</f>
        <v>70</v>
      </c>
      <c r="R55" s="15">
        <v>70</v>
      </c>
      <c r="S55" s="2"/>
      <c r="T55" s="2">
        <f t="shared" si="6"/>
        <v>16.555672391634541</v>
      </c>
      <c r="U55" s="2">
        <f t="shared" si="4"/>
        <v>9.740234451065156</v>
      </c>
      <c r="V55" s="2">
        <v>5.1215999999999999</v>
      </c>
      <c r="W55" s="2">
        <v>9.8081999999999994</v>
      </c>
      <c r="X55" s="2">
        <v>8.2430000000000003</v>
      </c>
      <c r="Y55" s="2">
        <v>7.3179999999999996</v>
      </c>
      <c r="Z55" s="2">
        <v>0</v>
      </c>
      <c r="AA55" s="2">
        <v>12.4884</v>
      </c>
      <c r="AB55" s="2">
        <v>3.1274000000000002</v>
      </c>
      <c r="AC55" s="2">
        <v>1.7423999999999999</v>
      </c>
      <c r="AD55" s="2">
        <v>0</v>
      </c>
      <c r="AE55" s="2">
        <v>2.7172000000000001</v>
      </c>
      <c r="AF55" s="2" t="s">
        <v>12</v>
      </c>
      <c r="AG55" s="2">
        <f t="shared" si="7"/>
        <v>70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 t="s">
        <v>104</v>
      </c>
      <c r="B56" s="2" t="s">
        <v>46</v>
      </c>
      <c r="C56" s="2">
        <v>533.59299999999996</v>
      </c>
      <c r="D56" s="2">
        <v>1486.4069999999999</v>
      </c>
      <c r="E56" s="12">
        <f>382+E110</f>
        <v>500</v>
      </c>
      <c r="F56" s="12">
        <f>527+F110</f>
        <v>510</v>
      </c>
      <c r="G56" s="3">
        <v>0.45</v>
      </c>
      <c r="H56" s="2">
        <v>50</v>
      </c>
      <c r="I56" s="2" t="s">
        <v>41</v>
      </c>
      <c r="J56" s="2">
        <v>399</v>
      </c>
      <c r="K56" s="2">
        <f t="shared" si="16"/>
        <v>101</v>
      </c>
      <c r="L56" s="2"/>
      <c r="M56" s="2"/>
      <c r="N56" s="2">
        <v>631.20000000000005</v>
      </c>
      <c r="O56" s="2">
        <f t="shared" si="3"/>
        <v>100</v>
      </c>
      <c r="P56" s="15">
        <f t="shared" si="19"/>
        <v>158.79999999999995</v>
      </c>
      <c r="Q56" s="15">
        <f>R56</f>
        <v>0</v>
      </c>
      <c r="R56" s="15">
        <v>0</v>
      </c>
      <c r="S56" s="2"/>
      <c r="T56" s="2">
        <f t="shared" si="6"/>
        <v>11.412000000000001</v>
      </c>
      <c r="U56" s="2">
        <f t="shared" si="4"/>
        <v>11.412000000000001</v>
      </c>
      <c r="V56" s="2">
        <v>98.4</v>
      </c>
      <c r="W56" s="2">
        <v>86.2</v>
      </c>
      <c r="X56" s="2">
        <v>85.8</v>
      </c>
      <c r="Y56" s="2">
        <v>86.309399999999997</v>
      </c>
      <c r="Z56" s="2">
        <v>84.772000000000006</v>
      </c>
      <c r="AA56" s="2">
        <v>69</v>
      </c>
      <c r="AB56" s="2">
        <v>66.2</v>
      </c>
      <c r="AC56" s="2">
        <v>109</v>
      </c>
      <c r="AD56" s="2">
        <v>29.4</v>
      </c>
      <c r="AE56" s="2">
        <v>36</v>
      </c>
      <c r="AF56" s="23" t="s">
        <v>173</v>
      </c>
      <c r="AG56" s="2">
        <f t="shared" si="7"/>
        <v>0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 t="s">
        <v>105</v>
      </c>
      <c r="B57" s="2" t="s">
        <v>36</v>
      </c>
      <c r="C57" s="2">
        <v>-6.0309999999999997</v>
      </c>
      <c r="D57" s="2">
        <v>192.02799999999999</v>
      </c>
      <c r="E57" s="2">
        <v>112.19</v>
      </c>
      <c r="F57" s="2"/>
      <c r="G57" s="3">
        <v>1</v>
      </c>
      <c r="H57" s="2">
        <v>40</v>
      </c>
      <c r="I57" s="2" t="s">
        <v>41</v>
      </c>
      <c r="J57" s="2">
        <v>200.89699999999999</v>
      </c>
      <c r="K57" s="2">
        <f t="shared" si="16"/>
        <v>-88.706999999999994</v>
      </c>
      <c r="L57" s="2"/>
      <c r="M57" s="2"/>
      <c r="N57" s="2">
        <v>195.3382</v>
      </c>
      <c r="O57" s="2">
        <f t="shared" si="3"/>
        <v>22.437999999999999</v>
      </c>
      <c r="P57" s="15">
        <f t="shared" si="19"/>
        <v>96.355799999999959</v>
      </c>
      <c r="Q57" s="15">
        <f t="shared" si="5"/>
        <v>96.355799999999959</v>
      </c>
      <c r="R57" s="15"/>
      <c r="S57" s="2"/>
      <c r="T57" s="2">
        <f t="shared" si="6"/>
        <v>12.999999999999998</v>
      </c>
      <c r="U57" s="2">
        <f t="shared" si="4"/>
        <v>8.7056867813530623</v>
      </c>
      <c r="V57" s="2">
        <v>25.9328</v>
      </c>
      <c r="W57" s="2">
        <v>23.6646</v>
      </c>
      <c r="X57" s="2">
        <v>14.273199999999999</v>
      </c>
      <c r="Y57" s="2">
        <v>3.7187999999999999</v>
      </c>
      <c r="Z57" s="2">
        <v>0.14119999999999999</v>
      </c>
      <c r="AA57" s="2">
        <v>14.4824</v>
      </c>
      <c r="AB57" s="2">
        <v>0.2878</v>
      </c>
      <c r="AC57" s="2">
        <v>4.5818000000000003</v>
      </c>
      <c r="AD57" s="2">
        <v>0.28899999999999998</v>
      </c>
      <c r="AE57" s="2">
        <v>5.1075999999999997</v>
      </c>
      <c r="AF57" s="2"/>
      <c r="AG57" s="2">
        <f t="shared" si="7"/>
        <v>96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 t="s">
        <v>106</v>
      </c>
      <c r="B58" s="2" t="s">
        <v>46</v>
      </c>
      <c r="C58" s="2">
        <v>241</v>
      </c>
      <c r="D58" s="2">
        <v>1471</v>
      </c>
      <c r="E58" s="2">
        <v>406</v>
      </c>
      <c r="F58" s="2">
        <v>451</v>
      </c>
      <c r="G58" s="3">
        <v>0.45</v>
      </c>
      <c r="H58" s="2">
        <v>50</v>
      </c>
      <c r="I58" s="2" t="s">
        <v>41</v>
      </c>
      <c r="J58" s="2">
        <v>413</v>
      </c>
      <c r="K58" s="2">
        <f t="shared" si="16"/>
        <v>-7</v>
      </c>
      <c r="L58" s="2"/>
      <c r="M58" s="2"/>
      <c r="N58" s="2">
        <v>520</v>
      </c>
      <c r="O58" s="2">
        <f t="shared" si="3"/>
        <v>81.2</v>
      </c>
      <c r="P58" s="15">
        <f t="shared" si="19"/>
        <v>84.600000000000136</v>
      </c>
      <c r="Q58" s="15">
        <f>R58</f>
        <v>100</v>
      </c>
      <c r="R58" s="15">
        <v>100</v>
      </c>
      <c r="S58" s="2"/>
      <c r="T58" s="2">
        <f t="shared" si="6"/>
        <v>13.189655172413792</v>
      </c>
      <c r="U58" s="2">
        <f t="shared" si="4"/>
        <v>11.958128078817733</v>
      </c>
      <c r="V58" s="2">
        <v>77.2</v>
      </c>
      <c r="W58" s="2">
        <v>66.2</v>
      </c>
      <c r="X58" s="2">
        <v>72.400000000000006</v>
      </c>
      <c r="Y58" s="2">
        <v>72.2</v>
      </c>
      <c r="Z58" s="2">
        <v>66.400000000000006</v>
      </c>
      <c r="AA58" s="2">
        <v>71.8</v>
      </c>
      <c r="AB58" s="2">
        <v>62.2</v>
      </c>
      <c r="AC58" s="2">
        <v>89.6</v>
      </c>
      <c r="AD58" s="2">
        <v>21.6</v>
      </c>
      <c r="AE58" s="2">
        <v>24.4</v>
      </c>
      <c r="AF58" s="2"/>
      <c r="AG58" s="2">
        <f t="shared" si="7"/>
        <v>45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 t="s">
        <v>107</v>
      </c>
      <c r="B59" s="2" t="s">
        <v>46</v>
      </c>
      <c r="C59" s="2">
        <v>174</v>
      </c>
      <c r="D59" s="2">
        <v>755</v>
      </c>
      <c r="E59" s="2">
        <v>231</v>
      </c>
      <c r="F59" s="2">
        <v>317</v>
      </c>
      <c r="G59" s="3">
        <v>0.45</v>
      </c>
      <c r="H59" s="2">
        <v>50</v>
      </c>
      <c r="I59" s="2" t="s">
        <v>41</v>
      </c>
      <c r="J59" s="2">
        <v>237</v>
      </c>
      <c r="K59" s="2">
        <f t="shared" si="16"/>
        <v>-6</v>
      </c>
      <c r="L59" s="2"/>
      <c r="M59" s="2"/>
      <c r="N59" s="2">
        <v>144</v>
      </c>
      <c r="O59" s="2">
        <f t="shared" si="3"/>
        <v>46.2</v>
      </c>
      <c r="P59" s="15">
        <f t="shared" si="19"/>
        <v>139.60000000000002</v>
      </c>
      <c r="Q59" s="15">
        <f t="shared" si="5"/>
        <v>139.60000000000002</v>
      </c>
      <c r="R59" s="15"/>
      <c r="S59" s="2"/>
      <c r="T59" s="2">
        <f t="shared" si="6"/>
        <v>13</v>
      </c>
      <c r="U59" s="2">
        <f t="shared" si="4"/>
        <v>9.978354978354977</v>
      </c>
      <c r="V59" s="2">
        <v>40</v>
      </c>
      <c r="W59" s="2">
        <v>43</v>
      </c>
      <c r="X59" s="2">
        <v>47.2</v>
      </c>
      <c r="Y59" s="2">
        <v>42.2</v>
      </c>
      <c r="Z59" s="2">
        <v>33.6</v>
      </c>
      <c r="AA59" s="2">
        <v>31.2</v>
      </c>
      <c r="AB59" s="2">
        <v>40</v>
      </c>
      <c r="AC59" s="2">
        <v>41.6</v>
      </c>
      <c r="AD59" s="2">
        <v>11.2</v>
      </c>
      <c r="AE59" s="2">
        <v>14.8</v>
      </c>
      <c r="AF59" s="2"/>
      <c r="AG59" s="2">
        <f t="shared" si="7"/>
        <v>63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 t="s">
        <v>108</v>
      </c>
      <c r="B60" s="2" t="s">
        <v>36</v>
      </c>
      <c r="C60" s="2">
        <v>325.26</v>
      </c>
      <c r="D60" s="2">
        <v>297.32499999999999</v>
      </c>
      <c r="E60" s="2">
        <v>263.91899999999998</v>
      </c>
      <c r="F60" s="2">
        <v>74.718000000000004</v>
      </c>
      <c r="G60" s="3">
        <v>1</v>
      </c>
      <c r="H60" s="2">
        <v>50</v>
      </c>
      <c r="I60" s="2" t="s">
        <v>41</v>
      </c>
      <c r="J60" s="2">
        <v>320.38799999999998</v>
      </c>
      <c r="K60" s="2">
        <f t="shared" si="16"/>
        <v>-56.468999999999994</v>
      </c>
      <c r="L60" s="2"/>
      <c r="M60" s="2"/>
      <c r="N60" s="2">
        <v>443.5068</v>
      </c>
      <c r="O60" s="2">
        <f t="shared" si="3"/>
        <v>52.783799999999999</v>
      </c>
      <c r="P60" s="15">
        <f t="shared" si="19"/>
        <v>167.96459999999996</v>
      </c>
      <c r="Q60" s="15">
        <f>R60</f>
        <v>200</v>
      </c>
      <c r="R60" s="15">
        <v>200</v>
      </c>
      <c r="S60" s="2"/>
      <c r="T60" s="2">
        <f t="shared" si="6"/>
        <v>13.606917273860541</v>
      </c>
      <c r="U60" s="2">
        <f t="shared" si="4"/>
        <v>9.817875939208621</v>
      </c>
      <c r="V60" s="2">
        <v>54.3568</v>
      </c>
      <c r="W60" s="2">
        <v>37.213799999999999</v>
      </c>
      <c r="X60" s="2">
        <v>34.454599999999999</v>
      </c>
      <c r="Y60" s="2">
        <v>50.2926</v>
      </c>
      <c r="Z60" s="2">
        <v>30.7728</v>
      </c>
      <c r="AA60" s="2">
        <v>29.723400000000002</v>
      </c>
      <c r="AB60" s="2">
        <v>36.573</v>
      </c>
      <c r="AC60" s="2">
        <v>53.583599999999997</v>
      </c>
      <c r="AD60" s="2">
        <v>27.304400000000001</v>
      </c>
      <c r="AE60" s="2">
        <v>30.144600000000001</v>
      </c>
      <c r="AF60" s="2" t="s">
        <v>61</v>
      </c>
      <c r="AG60" s="2">
        <f t="shared" si="7"/>
        <v>200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 t="s">
        <v>109</v>
      </c>
      <c r="B61" s="2" t="s">
        <v>36</v>
      </c>
      <c r="C61" s="2">
        <v>-0.48799999999999999</v>
      </c>
      <c r="D61" s="2">
        <v>56.951000000000001</v>
      </c>
      <c r="E61" s="2">
        <v>13.417</v>
      </c>
      <c r="F61" s="2">
        <v>21.353999999999999</v>
      </c>
      <c r="G61" s="3">
        <v>1</v>
      </c>
      <c r="H61" s="2">
        <v>40</v>
      </c>
      <c r="I61" s="2" t="s">
        <v>41</v>
      </c>
      <c r="J61" s="2">
        <v>13</v>
      </c>
      <c r="K61" s="2">
        <f t="shared" si="16"/>
        <v>0.41699999999999982</v>
      </c>
      <c r="L61" s="2"/>
      <c r="M61" s="2"/>
      <c r="N61" s="2">
        <v>13.894</v>
      </c>
      <c r="O61" s="2">
        <f t="shared" si="3"/>
        <v>2.6833999999999998</v>
      </c>
      <c r="P61" s="15"/>
      <c r="Q61" s="15">
        <f t="shared" si="5"/>
        <v>0</v>
      </c>
      <c r="R61" s="15"/>
      <c r="S61" s="2"/>
      <c r="T61" s="2">
        <f t="shared" si="6"/>
        <v>13.135574271446671</v>
      </c>
      <c r="U61" s="2">
        <f t="shared" si="4"/>
        <v>13.135574271446671</v>
      </c>
      <c r="V61" s="2">
        <v>3.387</v>
      </c>
      <c r="W61" s="2">
        <v>4.4564000000000004</v>
      </c>
      <c r="X61" s="2">
        <v>2.3102</v>
      </c>
      <c r="Y61" s="2">
        <v>1.6057999999999999</v>
      </c>
      <c r="Z61" s="2">
        <v>3.056</v>
      </c>
      <c r="AA61" s="2">
        <v>2.6644000000000001</v>
      </c>
      <c r="AB61" s="2">
        <v>1.4426000000000001</v>
      </c>
      <c r="AC61" s="2">
        <v>6.8284000000000002</v>
      </c>
      <c r="AD61" s="2">
        <v>0.71840000000000004</v>
      </c>
      <c r="AE61" s="2">
        <v>1.2538</v>
      </c>
      <c r="AF61" s="2"/>
      <c r="AG61" s="2">
        <f t="shared" si="7"/>
        <v>0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 t="s">
        <v>110</v>
      </c>
      <c r="B62" s="2" t="s">
        <v>46</v>
      </c>
      <c r="C62" s="2">
        <v>335</v>
      </c>
      <c r="D62" s="2">
        <v>117</v>
      </c>
      <c r="E62" s="2">
        <v>121</v>
      </c>
      <c r="F62" s="2">
        <v>231</v>
      </c>
      <c r="G62" s="3">
        <v>0.1</v>
      </c>
      <c r="H62" s="2">
        <v>730</v>
      </c>
      <c r="I62" s="2" t="s">
        <v>41</v>
      </c>
      <c r="J62" s="2">
        <v>125</v>
      </c>
      <c r="K62" s="2">
        <f t="shared" si="16"/>
        <v>-4</v>
      </c>
      <c r="L62" s="2"/>
      <c r="M62" s="2"/>
      <c r="N62" s="2">
        <v>0</v>
      </c>
      <c r="O62" s="2">
        <f t="shared" si="3"/>
        <v>24.2</v>
      </c>
      <c r="P62" s="15">
        <f t="shared" si="19"/>
        <v>83.599999999999966</v>
      </c>
      <c r="Q62" s="15">
        <f t="shared" si="5"/>
        <v>83.599999999999966</v>
      </c>
      <c r="R62" s="15"/>
      <c r="S62" s="2"/>
      <c r="T62" s="2">
        <f t="shared" si="6"/>
        <v>12.999999999999998</v>
      </c>
      <c r="U62" s="2">
        <f t="shared" si="4"/>
        <v>9.545454545454545</v>
      </c>
      <c r="V62" s="2">
        <v>24</v>
      </c>
      <c r="W62" s="2">
        <v>17.8</v>
      </c>
      <c r="X62" s="2">
        <v>18.8</v>
      </c>
      <c r="Y62" s="2">
        <v>23.2</v>
      </c>
      <c r="Z62" s="2">
        <v>14.8</v>
      </c>
      <c r="AA62" s="2">
        <v>18.399999999999999</v>
      </c>
      <c r="AB62" s="2">
        <v>16.600000000000001</v>
      </c>
      <c r="AC62" s="2">
        <v>27.8</v>
      </c>
      <c r="AD62" s="2">
        <v>4</v>
      </c>
      <c r="AE62" s="2">
        <v>5.2</v>
      </c>
      <c r="AF62" s="20" t="s">
        <v>63</v>
      </c>
      <c r="AG62" s="2">
        <f t="shared" si="7"/>
        <v>8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 t="s">
        <v>111</v>
      </c>
      <c r="B63" s="2" t="s">
        <v>36</v>
      </c>
      <c r="C63" s="2">
        <v>50.585000000000001</v>
      </c>
      <c r="D63" s="2">
        <v>185.67699999999999</v>
      </c>
      <c r="E63" s="2">
        <v>44.677999999999997</v>
      </c>
      <c r="F63" s="2">
        <v>101.31399999999999</v>
      </c>
      <c r="G63" s="3">
        <v>1</v>
      </c>
      <c r="H63" s="2">
        <v>50</v>
      </c>
      <c r="I63" s="2" t="s">
        <v>41</v>
      </c>
      <c r="J63" s="2">
        <v>44.5</v>
      </c>
      <c r="K63" s="2">
        <f t="shared" si="16"/>
        <v>0.17799999999999727</v>
      </c>
      <c r="L63" s="2"/>
      <c r="M63" s="2"/>
      <c r="N63" s="2">
        <v>0</v>
      </c>
      <c r="O63" s="2">
        <f t="shared" si="3"/>
        <v>8.9355999999999991</v>
      </c>
      <c r="P63" s="15">
        <f t="shared" si="19"/>
        <v>14.848799999999997</v>
      </c>
      <c r="Q63" s="15">
        <f>R63</f>
        <v>30</v>
      </c>
      <c r="R63" s="15">
        <v>30</v>
      </c>
      <c r="S63" s="2"/>
      <c r="T63" s="2">
        <f t="shared" si="6"/>
        <v>14.695599623976006</v>
      </c>
      <c r="U63" s="2">
        <f t="shared" si="4"/>
        <v>11.338242535476073</v>
      </c>
      <c r="V63" s="2">
        <v>9.2065999999999999</v>
      </c>
      <c r="W63" s="2">
        <v>11.2378</v>
      </c>
      <c r="X63" s="2">
        <v>11.8498</v>
      </c>
      <c r="Y63" s="2">
        <v>13.1424</v>
      </c>
      <c r="Z63" s="2">
        <v>9.9125999999999994</v>
      </c>
      <c r="AA63" s="2">
        <v>6.1638000000000002</v>
      </c>
      <c r="AB63" s="2">
        <v>9.2135999999999996</v>
      </c>
      <c r="AC63" s="2">
        <v>1.6075999999999999</v>
      </c>
      <c r="AD63" s="2">
        <v>7.7442000000000002</v>
      </c>
      <c r="AE63" s="2">
        <v>6.4104000000000001</v>
      </c>
      <c r="AF63" s="2" t="s">
        <v>63</v>
      </c>
      <c r="AG63" s="2">
        <f t="shared" si="7"/>
        <v>30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 t="s">
        <v>112</v>
      </c>
      <c r="B64" s="2" t="s">
        <v>46</v>
      </c>
      <c r="C64" s="2">
        <v>362</v>
      </c>
      <c r="D64" s="2">
        <v>345</v>
      </c>
      <c r="E64" s="2">
        <v>103</v>
      </c>
      <c r="F64" s="2">
        <v>262</v>
      </c>
      <c r="G64" s="3">
        <v>0.1</v>
      </c>
      <c r="H64" s="2">
        <v>730</v>
      </c>
      <c r="I64" s="2" t="s">
        <v>41</v>
      </c>
      <c r="J64" s="2">
        <v>105</v>
      </c>
      <c r="K64" s="2">
        <f t="shared" si="16"/>
        <v>-2</v>
      </c>
      <c r="L64" s="2"/>
      <c r="M64" s="2"/>
      <c r="N64" s="2">
        <v>0</v>
      </c>
      <c r="O64" s="2">
        <f t="shared" si="3"/>
        <v>20.6</v>
      </c>
      <c r="P64" s="15">
        <f t="shared" si="19"/>
        <v>5.8000000000000114</v>
      </c>
      <c r="Q64" s="15">
        <f>R64</f>
        <v>0</v>
      </c>
      <c r="R64" s="15">
        <v>0</v>
      </c>
      <c r="S64" s="2"/>
      <c r="T64" s="2">
        <f t="shared" si="6"/>
        <v>12.718446601941746</v>
      </c>
      <c r="U64" s="2">
        <f t="shared" si="4"/>
        <v>12.718446601941746</v>
      </c>
      <c r="V64" s="2">
        <v>20.8</v>
      </c>
      <c r="W64" s="2">
        <v>16.8</v>
      </c>
      <c r="X64" s="2">
        <v>16.8</v>
      </c>
      <c r="Y64" s="2">
        <v>20.8</v>
      </c>
      <c r="Z64" s="2">
        <v>16.600000000000001</v>
      </c>
      <c r="AA64" s="2">
        <v>17.399999999999999</v>
      </c>
      <c r="AB64" s="2">
        <v>22.2</v>
      </c>
      <c r="AC64" s="2">
        <v>27.2</v>
      </c>
      <c r="AD64" s="2">
        <v>4.2</v>
      </c>
      <c r="AE64" s="2">
        <v>8.6</v>
      </c>
      <c r="AF64" s="23" t="s">
        <v>173</v>
      </c>
      <c r="AG64" s="2">
        <f t="shared" si="7"/>
        <v>0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19" t="s">
        <v>113</v>
      </c>
      <c r="B65" s="7" t="s">
        <v>46</v>
      </c>
      <c r="C65" s="7"/>
      <c r="D65" s="7">
        <v>10</v>
      </c>
      <c r="E65" s="7">
        <v>10</v>
      </c>
      <c r="F65" s="7"/>
      <c r="G65" s="8">
        <v>0</v>
      </c>
      <c r="H65" s="7" t="e">
        <v>#N/A</v>
      </c>
      <c r="I65" s="19" t="s">
        <v>37</v>
      </c>
      <c r="J65" s="7">
        <v>10</v>
      </c>
      <c r="K65" s="7">
        <f t="shared" si="16"/>
        <v>0</v>
      </c>
      <c r="L65" s="7"/>
      <c r="M65" s="7"/>
      <c r="N65" s="7"/>
      <c r="O65" s="7">
        <f t="shared" si="3"/>
        <v>2</v>
      </c>
      <c r="P65" s="14"/>
      <c r="Q65" s="15">
        <f t="shared" si="5"/>
        <v>0</v>
      </c>
      <c r="R65" s="14"/>
      <c r="S65" s="7" t="s">
        <v>38</v>
      </c>
      <c r="T65" s="2">
        <f t="shared" si="6"/>
        <v>0</v>
      </c>
      <c r="U65" s="7">
        <f t="shared" si="4"/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/>
      <c r="AG65" s="2">
        <f t="shared" si="7"/>
        <v>0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 t="s">
        <v>114</v>
      </c>
      <c r="B66" s="2" t="s">
        <v>46</v>
      </c>
      <c r="C66" s="2">
        <v>230</v>
      </c>
      <c r="D66" s="2">
        <v>782</v>
      </c>
      <c r="E66" s="2">
        <v>258</v>
      </c>
      <c r="F66" s="2">
        <v>198</v>
      </c>
      <c r="G66" s="3">
        <v>0.4</v>
      </c>
      <c r="H66" s="2">
        <v>40</v>
      </c>
      <c r="I66" s="2" t="s">
        <v>41</v>
      </c>
      <c r="J66" s="2">
        <v>271</v>
      </c>
      <c r="K66" s="2">
        <f t="shared" si="16"/>
        <v>-13</v>
      </c>
      <c r="L66" s="2"/>
      <c r="M66" s="2"/>
      <c r="N66" s="2">
        <v>387.4</v>
      </c>
      <c r="O66" s="2">
        <f t="shared" si="3"/>
        <v>51.6</v>
      </c>
      <c r="P66" s="15">
        <f t="shared" si="19"/>
        <v>85.400000000000091</v>
      </c>
      <c r="Q66" s="15">
        <f>R66</f>
        <v>100</v>
      </c>
      <c r="R66" s="15">
        <v>100</v>
      </c>
      <c r="S66" s="2"/>
      <c r="T66" s="2">
        <f t="shared" si="6"/>
        <v>13.282945736434108</v>
      </c>
      <c r="U66" s="2">
        <f t="shared" si="4"/>
        <v>11.344961240310077</v>
      </c>
      <c r="V66" s="2">
        <v>48.8</v>
      </c>
      <c r="W66" s="2">
        <v>37.200000000000003</v>
      </c>
      <c r="X66" s="2">
        <v>38.799999999999997</v>
      </c>
      <c r="Y66" s="2">
        <v>46.8</v>
      </c>
      <c r="Z66" s="2">
        <v>36</v>
      </c>
      <c r="AA66" s="2">
        <v>33.799999999999997</v>
      </c>
      <c r="AB66" s="2">
        <v>35.200000000000003</v>
      </c>
      <c r="AC66" s="2">
        <v>28.2</v>
      </c>
      <c r="AD66" s="2">
        <v>8.4</v>
      </c>
      <c r="AE66" s="2">
        <v>1</v>
      </c>
      <c r="AF66" s="2"/>
      <c r="AG66" s="2">
        <f t="shared" si="7"/>
        <v>40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 t="s">
        <v>115</v>
      </c>
      <c r="B67" s="2" t="s">
        <v>46</v>
      </c>
      <c r="C67" s="2">
        <v>267</v>
      </c>
      <c r="D67" s="2">
        <v>761</v>
      </c>
      <c r="E67" s="2">
        <v>235</v>
      </c>
      <c r="F67" s="2">
        <v>193</v>
      </c>
      <c r="G67" s="3">
        <v>0.4</v>
      </c>
      <c r="H67" s="2">
        <v>40</v>
      </c>
      <c r="I67" s="2" t="s">
        <v>41</v>
      </c>
      <c r="J67" s="2">
        <v>242</v>
      </c>
      <c r="K67" s="2">
        <f t="shared" si="16"/>
        <v>-7</v>
      </c>
      <c r="L67" s="2"/>
      <c r="M67" s="2"/>
      <c r="N67" s="2">
        <v>274.2</v>
      </c>
      <c r="O67" s="2">
        <f t="shared" si="3"/>
        <v>47</v>
      </c>
      <c r="P67" s="15">
        <f t="shared" si="19"/>
        <v>143.80000000000001</v>
      </c>
      <c r="Q67" s="15">
        <f t="shared" si="5"/>
        <v>143.80000000000001</v>
      </c>
      <c r="R67" s="15"/>
      <c r="S67" s="2"/>
      <c r="T67" s="2">
        <f t="shared" si="6"/>
        <v>13</v>
      </c>
      <c r="U67" s="2">
        <f t="shared" si="4"/>
        <v>9.9404255319148938</v>
      </c>
      <c r="V67" s="2">
        <v>40.4</v>
      </c>
      <c r="W67" s="2">
        <v>30.2</v>
      </c>
      <c r="X67" s="2">
        <v>35.200000000000003</v>
      </c>
      <c r="Y67" s="2">
        <v>42.4</v>
      </c>
      <c r="Z67" s="2">
        <v>38.4</v>
      </c>
      <c r="AA67" s="2">
        <v>31.4</v>
      </c>
      <c r="AB67" s="2">
        <v>32.799999999999997</v>
      </c>
      <c r="AC67" s="2">
        <v>14.8</v>
      </c>
      <c r="AD67" s="2">
        <v>6.4</v>
      </c>
      <c r="AE67" s="2">
        <v>0.2</v>
      </c>
      <c r="AF67" s="2"/>
      <c r="AG67" s="2">
        <f t="shared" si="7"/>
        <v>58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 t="s">
        <v>116</v>
      </c>
      <c r="B68" s="2" t="s">
        <v>36</v>
      </c>
      <c r="C68" s="2">
        <v>120.083</v>
      </c>
      <c r="D68" s="2">
        <v>42.829000000000001</v>
      </c>
      <c r="E68" s="2">
        <v>87.814999999999998</v>
      </c>
      <c r="F68" s="2">
        <v>34.287999999999997</v>
      </c>
      <c r="G68" s="3">
        <v>1</v>
      </c>
      <c r="H68" s="2">
        <v>40</v>
      </c>
      <c r="I68" s="2" t="s">
        <v>41</v>
      </c>
      <c r="J68" s="2">
        <v>111.995</v>
      </c>
      <c r="K68" s="2">
        <f t="shared" si="16"/>
        <v>-24.180000000000007</v>
      </c>
      <c r="L68" s="2"/>
      <c r="M68" s="2"/>
      <c r="N68" s="2">
        <v>120</v>
      </c>
      <c r="O68" s="2">
        <f t="shared" si="3"/>
        <v>17.562999999999999</v>
      </c>
      <c r="P68" s="15">
        <f t="shared" si="19"/>
        <v>74.030999999999992</v>
      </c>
      <c r="Q68" s="15">
        <f t="shared" si="5"/>
        <v>74.030999999999992</v>
      </c>
      <c r="R68" s="15"/>
      <c r="S68" s="2"/>
      <c r="T68" s="2">
        <f t="shared" si="6"/>
        <v>13.000000000000002</v>
      </c>
      <c r="U68" s="2">
        <f t="shared" si="4"/>
        <v>8.7848317485623202</v>
      </c>
      <c r="V68" s="2">
        <v>18.030999999999999</v>
      </c>
      <c r="W68" s="2">
        <v>3.4988000000000001</v>
      </c>
      <c r="X68" s="2">
        <v>4.2918000000000003</v>
      </c>
      <c r="Y68" s="2">
        <v>6.7389999999999999</v>
      </c>
      <c r="Z68" s="2">
        <v>12.607799999999999</v>
      </c>
      <c r="AA68" s="2">
        <v>4.3765999999999998</v>
      </c>
      <c r="AB68" s="2">
        <v>5.9669999999999996</v>
      </c>
      <c r="AC68" s="2">
        <v>5.0380000000000003</v>
      </c>
      <c r="AD68" s="2">
        <v>3.4129999999999998</v>
      </c>
      <c r="AE68" s="2">
        <v>4.3860000000000001</v>
      </c>
      <c r="AF68" s="2"/>
      <c r="AG68" s="2">
        <f t="shared" si="7"/>
        <v>74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7" t="s">
        <v>117</v>
      </c>
      <c r="B69" s="7" t="s">
        <v>46</v>
      </c>
      <c r="C69" s="7">
        <v>-1</v>
      </c>
      <c r="D69" s="7">
        <v>2</v>
      </c>
      <c r="E69" s="7">
        <v>1</v>
      </c>
      <c r="F69" s="7"/>
      <c r="G69" s="8">
        <v>0</v>
      </c>
      <c r="H69" s="7" t="e">
        <v>#N/A</v>
      </c>
      <c r="I69" s="7" t="s">
        <v>37</v>
      </c>
      <c r="J69" s="7">
        <v>2</v>
      </c>
      <c r="K69" s="7">
        <f t="shared" si="16"/>
        <v>-1</v>
      </c>
      <c r="L69" s="7"/>
      <c r="M69" s="7"/>
      <c r="N69" s="7">
        <v>0</v>
      </c>
      <c r="O69" s="7">
        <f t="shared" si="3"/>
        <v>0.2</v>
      </c>
      <c r="P69" s="14"/>
      <c r="Q69" s="15">
        <f t="shared" si="5"/>
        <v>0</v>
      </c>
      <c r="R69" s="14"/>
      <c r="S69" s="7" t="s">
        <v>38</v>
      </c>
      <c r="T69" s="2">
        <f t="shared" si="6"/>
        <v>0</v>
      </c>
      <c r="U69" s="7">
        <f t="shared" si="4"/>
        <v>0</v>
      </c>
      <c r="V69" s="7">
        <v>0</v>
      </c>
      <c r="W69" s="7">
        <v>0</v>
      </c>
      <c r="X69" s="7">
        <v>0</v>
      </c>
      <c r="Y69" s="7">
        <v>0.2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/>
      <c r="AG69" s="2">
        <f t="shared" si="7"/>
        <v>0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 t="s">
        <v>118</v>
      </c>
      <c r="B70" s="2" t="s">
        <v>46</v>
      </c>
      <c r="C70" s="2">
        <v>73</v>
      </c>
      <c r="D70" s="2">
        <v>294</v>
      </c>
      <c r="E70" s="2">
        <v>108</v>
      </c>
      <c r="F70" s="2">
        <v>144</v>
      </c>
      <c r="G70" s="3">
        <v>0.4</v>
      </c>
      <c r="H70" s="2" t="e">
        <v>#N/A</v>
      </c>
      <c r="I70" s="2" t="s">
        <v>41</v>
      </c>
      <c r="J70" s="2">
        <v>115</v>
      </c>
      <c r="K70" s="2">
        <f t="shared" ref="K70:K101" si="20">E70-J70</f>
        <v>-7</v>
      </c>
      <c r="L70" s="2"/>
      <c r="M70" s="2"/>
      <c r="N70" s="2">
        <v>150.6</v>
      </c>
      <c r="O70" s="2">
        <f t="shared" si="3"/>
        <v>21.6</v>
      </c>
      <c r="P70" s="15"/>
      <c r="Q70" s="15">
        <f t="shared" si="5"/>
        <v>0</v>
      </c>
      <c r="R70" s="15"/>
      <c r="S70" s="2"/>
      <c r="T70" s="2">
        <f t="shared" si="6"/>
        <v>13.638888888888889</v>
      </c>
      <c r="U70" s="2">
        <f t="shared" si="4"/>
        <v>13.638888888888889</v>
      </c>
      <c r="V70" s="2">
        <v>24.2</v>
      </c>
      <c r="W70" s="2">
        <v>23.2</v>
      </c>
      <c r="X70" s="2">
        <v>21.8</v>
      </c>
      <c r="Y70" s="2">
        <v>20.399999999999999</v>
      </c>
      <c r="Z70" s="2">
        <v>21</v>
      </c>
      <c r="AA70" s="2">
        <v>17.2</v>
      </c>
      <c r="AB70" s="2">
        <v>22.2</v>
      </c>
      <c r="AC70" s="2">
        <v>0</v>
      </c>
      <c r="AD70" s="2">
        <v>0</v>
      </c>
      <c r="AE70" s="2">
        <v>0</v>
      </c>
      <c r="AF70" s="2"/>
      <c r="AG70" s="2">
        <f t="shared" si="7"/>
        <v>0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 t="s">
        <v>119</v>
      </c>
      <c r="B71" s="2" t="s">
        <v>46</v>
      </c>
      <c r="C71" s="2">
        <v>212</v>
      </c>
      <c r="D71" s="2">
        <v>19</v>
      </c>
      <c r="E71" s="2">
        <v>142</v>
      </c>
      <c r="F71" s="2">
        <v>68</v>
      </c>
      <c r="G71" s="3">
        <v>0.33</v>
      </c>
      <c r="H71" s="2" t="e">
        <v>#N/A</v>
      </c>
      <c r="I71" s="2" t="s">
        <v>41</v>
      </c>
      <c r="J71" s="2">
        <v>144</v>
      </c>
      <c r="K71" s="2">
        <f t="shared" si="20"/>
        <v>-2</v>
      </c>
      <c r="L71" s="2"/>
      <c r="M71" s="2"/>
      <c r="N71" s="2">
        <v>280</v>
      </c>
      <c r="O71" s="2">
        <f t="shared" ref="O71:O114" si="21">E71/5</f>
        <v>28.4</v>
      </c>
      <c r="P71" s="15">
        <f t="shared" ref="P71:P74" si="22">13*O71-N71-F71</f>
        <v>21.199999999999989</v>
      </c>
      <c r="Q71" s="15">
        <f t="shared" ref="Q71:Q72" si="23">R71</f>
        <v>0</v>
      </c>
      <c r="R71" s="15">
        <v>0</v>
      </c>
      <c r="S71" s="2"/>
      <c r="T71" s="2">
        <f t="shared" si="6"/>
        <v>12.253521126760564</v>
      </c>
      <c r="U71" s="2">
        <f t="shared" ref="U71:U113" si="24">(F71+N71)/O71</f>
        <v>12.253521126760564</v>
      </c>
      <c r="V71" s="2">
        <v>27</v>
      </c>
      <c r="W71" s="2">
        <v>23</v>
      </c>
      <c r="X71" s="2">
        <v>23</v>
      </c>
      <c r="Y71" s="2">
        <v>25.6</v>
      </c>
      <c r="Z71" s="2">
        <v>27.6</v>
      </c>
      <c r="AA71" s="2">
        <v>14</v>
      </c>
      <c r="AB71" s="2">
        <v>25.6</v>
      </c>
      <c r="AC71" s="2">
        <v>0</v>
      </c>
      <c r="AD71" s="2">
        <v>0</v>
      </c>
      <c r="AE71" s="2">
        <v>0</v>
      </c>
      <c r="AF71" s="23" t="s">
        <v>173</v>
      </c>
      <c r="AG71" s="2">
        <f t="shared" si="7"/>
        <v>0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 t="s">
        <v>120</v>
      </c>
      <c r="B72" s="2" t="s">
        <v>46</v>
      </c>
      <c r="C72" s="2">
        <v>107</v>
      </c>
      <c r="D72" s="2">
        <v>287</v>
      </c>
      <c r="E72" s="2">
        <v>88</v>
      </c>
      <c r="F72" s="2">
        <v>147</v>
      </c>
      <c r="G72" s="3">
        <v>0.35</v>
      </c>
      <c r="H72" s="2" t="e">
        <v>#N/A</v>
      </c>
      <c r="I72" s="2" t="s">
        <v>41</v>
      </c>
      <c r="J72" s="2">
        <v>115.5</v>
      </c>
      <c r="K72" s="2">
        <f t="shared" si="20"/>
        <v>-27.5</v>
      </c>
      <c r="L72" s="2"/>
      <c r="M72" s="2"/>
      <c r="N72" s="2">
        <v>53.2</v>
      </c>
      <c r="O72" s="2">
        <f t="shared" si="21"/>
        <v>17.600000000000001</v>
      </c>
      <c r="P72" s="15">
        <f t="shared" si="22"/>
        <v>28.600000000000023</v>
      </c>
      <c r="Q72" s="15">
        <f t="shared" si="23"/>
        <v>0</v>
      </c>
      <c r="R72" s="15">
        <v>0</v>
      </c>
      <c r="S72" s="2"/>
      <c r="T72" s="2">
        <f t="shared" ref="T72:T113" si="25">(F72+N72+Q72)/O72</f>
        <v>11.374999999999998</v>
      </c>
      <c r="U72" s="2">
        <f t="shared" si="24"/>
        <v>11.374999999999998</v>
      </c>
      <c r="V72" s="2">
        <v>17.399999999999999</v>
      </c>
      <c r="W72" s="2">
        <v>18.399999999999999</v>
      </c>
      <c r="X72" s="2">
        <v>19.399999999999999</v>
      </c>
      <c r="Y72" s="2">
        <v>18.8</v>
      </c>
      <c r="Z72" s="2">
        <v>14.4</v>
      </c>
      <c r="AA72" s="2">
        <v>15.2</v>
      </c>
      <c r="AB72" s="2">
        <v>19</v>
      </c>
      <c r="AC72" s="2">
        <v>0</v>
      </c>
      <c r="AD72" s="2">
        <v>0</v>
      </c>
      <c r="AE72" s="2">
        <v>0</v>
      </c>
      <c r="AF72" s="23" t="s">
        <v>173</v>
      </c>
      <c r="AG72" s="2">
        <f t="shared" ref="AG72:AG114" si="26">ROUND(G72*Q72,0)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11" t="s">
        <v>122</v>
      </c>
      <c r="B73" s="2" t="s">
        <v>46</v>
      </c>
      <c r="C73" s="2">
        <v>165</v>
      </c>
      <c r="D73" s="2">
        <v>956</v>
      </c>
      <c r="E73" s="2">
        <v>281</v>
      </c>
      <c r="F73" s="2">
        <v>468</v>
      </c>
      <c r="G73" s="3">
        <v>0.35</v>
      </c>
      <c r="H73" s="2">
        <v>40</v>
      </c>
      <c r="I73" s="2" t="s">
        <v>41</v>
      </c>
      <c r="J73" s="2">
        <v>294</v>
      </c>
      <c r="K73" s="2">
        <f t="shared" si="20"/>
        <v>-13</v>
      </c>
      <c r="L73" s="2"/>
      <c r="M73" s="2"/>
      <c r="N73" s="2">
        <v>450</v>
      </c>
      <c r="O73" s="2">
        <f t="shared" si="21"/>
        <v>56.2</v>
      </c>
      <c r="P73" s="15"/>
      <c r="Q73" s="15">
        <f t="shared" ref="Q73:Q113" si="27">P73</f>
        <v>0</v>
      </c>
      <c r="R73" s="15"/>
      <c r="S73" s="2"/>
      <c r="T73" s="2">
        <f t="shared" si="25"/>
        <v>16.334519572953734</v>
      </c>
      <c r="U73" s="2">
        <f t="shared" si="24"/>
        <v>16.334519572953734</v>
      </c>
      <c r="V73" s="2">
        <v>56.4</v>
      </c>
      <c r="W73" s="2">
        <v>52.4</v>
      </c>
      <c r="X73" s="2">
        <v>52.2</v>
      </c>
      <c r="Y73" s="2">
        <v>54.2</v>
      </c>
      <c r="Z73" s="2">
        <v>54.4</v>
      </c>
      <c r="AA73" s="2">
        <v>43.2</v>
      </c>
      <c r="AB73" s="2">
        <v>48.2</v>
      </c>
      <c r="AC73" s="2">
        <v>58</v>
      </c>
      <c r="AD73" s="2">
        <v>24.4</v>
      </c>
      <c r="AE73" s="2">
        <v>18.8</v>
      </c>
      <c r="AF73" s="2"/>
      <c r="AG73" s="2">
        <f t="shared" si="26"/>
        <v>0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 t="s">
        <v>123</v>
      </c>
      <c r="B74" s="2" t="s">
        <v>46</v>
      </c>
      <c r="C74" s="2">
        <v>717</v>
      </c>
      <c r="D74" s="2">
        <v>1283</v>
      </c>
      <c r="E74" s="12">
        <f>442+E111</f>
        <v>580</v>
      </c>
      <c r="F74" s="12">
        <f>397+F111</f>
        <v>386</v>
      </c>
      <c r="G74" s="3">
        <v>0.35</v>
      </c>
      <c r="H74" s="2">
        <v>45</v>
      </c>
      <c r="I74" s="2" t="s">
        <v>41</v>
      </c>
      <c r="J74" s="2">
        <v>450</v>
      </c>
      <c r="K74" s="2">
        <f t="shared" si="20"/>
        <v>130</v>
      </c>
      <c r="L74" s="2"/>
      <c r="M74" s="2"/>
      <c r="N74" s="2">
        <v>839.2</v>
      </c>
      <c r="O74" s="2">
        <f t="shared" si="21"/>
        <v>116</v>
      </c>
      <c r="P74" s="15">
        <f t="shared" si="22"/>
        <v>282.79999999999995</v>
      </c>
      <c r="Q74" s="15">
        <f>R74</f>
        <v>0</v>
      </c>
      <c r="R74" s="15">
        <v>0</v>
      </c>
      <c r="S74" s="2"/>
      <c r="T74" s="2">
        <f t="shared" si="25"/>
        <v>10.562068965517241</v>
      </c>
      <c r="U74" s="2">
        <f t="shared" si="24"/>
        <v>10.562068965517241</v>
      </c>
      <c r="V74" s="2">
        <v>111.6</v>
      </c>
      <c r="W74" s="2">
        <v>101.4</v>
      </c>
      <c r="X74" s="2">
        <v>84.2</v>
      </c>
      <c r="Y74" s="2">
        <v>77.8</v>
      </c>
      <c r="Z74" s="2">
        <v>100.8</v>
      </c>
      <c r="AA74" s="2">
        <v>62</v>
      </c>
      <c r="AB74" s="2">
        <v>80.400000000000006</v>
      </c>
      <c r="AC74" s="2">
        <v>117.6</v>
      </c>
      <c r="AD74" s="2">
        <v>30.4</v>
      </c>
      <c r="AE74" s="2">
        <v>29.4</v>
      </c>
      <c r="AF74" s="23" t="s">
        <v>173</v>
      </c>
      <c r="AG74" s="2">
        <f t="shared" si="26"/>
        <v>0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7" t="s">
        <v>124</v>
      </c>
      <c r="B75" s="7" t="s">
        <v>36</v>
      </c>
      <c r="C75" s="7">
        <v>-31.965</v>
      </c>
      <c r="D75" s="7">
        <v>31.965</v>
      </c>
      <c r="E75" s="7"/>
      <c r="F75" s="7"/>
      <c r="G75" s="8">
        <v>0</v>
      </c>
      <c r="H75" s="7" t="e">
        <v>#N/A</v>
      </c>
      <c r="I75" s="7" t="s">
        <v>37</v>
      </c>
      <c r="J75" s="7"/>
      <c r="K75" s="7">
        <f t="shared" si="20"/>
        <v>0</v>
      </c>
      <c r="L75" s="7"/>
      <c r="M75" s="7"/>
      <c r="N75" s="7">
        <v>0</v>
      </c>
      <c r="O75" s="7">
        <f t="shared" si="21"/>
        <v>0</v>
      </c>
      <c r="P75" s="14"/>
      <c r="Q75" s="15">
        <f t="shared" si="27"/>
        <v>0</v>
      </c>
      <c r="R75" s="14"/>
      <c r="S75" s="7" t="s">
        <v>38</v>
      </c>
      <c r="T75" s="2" t="e">
        <f t="shared" si="25"/>
        <v>#DIV/0!</v>
      </c>
      <c r="U75" s="7" t="e">
        <f t="shared" si="24"/>
        <v>#DIV/0!</v>
      </c>
      <c r="V75" s="7">
        <v>0</v>
      </c>
      <c r="W75" s="7">
        <v>0</v>
      </c>
      <c r="X75" s="7">
        <v>0</v>
      </c>
      <c r="Y75" s="7">
        <v>0</v>
      </c>
      <c r="Z75" s="7">
        <v>6.3929999999999998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 t="s">
        <v>125</v>
      </c>
      <c r="AG75" s="2">
        <f t="shared" si="26"/>
        <v>0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7" t="s">
        <v>126</v>
      </c>
      <c r="B76" s="7" t="s">
        <v>36</v>
      </c>
      <c r="C76" s="7">
        <v>-1.514</v>
      </c>
      <c r="D76" s="7">
        <v>2.84</v>
      </c>
      <c r="E76" s="7"/>
      <c r="F76" s="7"/>
      <c r="G76" s="8">
        <v>0</v>
      </c>
      <c r="H76" s="7" t="e">
        <v>#N/A</v>
      </c>
      <c r="I76" s="7" t="s">
        <v>37</v>
      </c>
      <c r="J76" s="7"/>
      <c r="K76" s="7">
        <f t="shared" si="20"/>
        <v>0</v>
      </c>
      <c r="L76" s="7"/>
      <c r="M76" s="7"/>
      <c r="N76" s="7">
        <v>0</v>
      </c>
      <c r="O76" s="7">
        <f t="shared" si="21"/>
        <v>0</v>
      </c>
      <c r="P76" s="14"/>
      <c r="Q76" s="15">
        <f t="shared" si="27"/>
        <v>0</v>
      </c>
      <c r="R76" s="14"/>
      <c r="S76" s="7" t="s">
        <v>38</v>
      </c>
      <c r="T76" s="2" t="e">
        <f t="shared" si="25"/>
        <v>#DIV/0!</v>
      </c>
      <c r="U76" s="7" t="e">
        <f t="shared" si="24"/>
        <v>#DIV/0!</v>
      </c>
      <c r="V76" s="7">
        <v>0</v>
      </c>
      <c r="W76" s="7">
        <v>0</v>
      </c>
      <c r="X76" s="7">
        <v>0</v>
      </c>
      <c r="Y76" s="7">
        <v>0.56799999999999995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 t="s">
        <v>127</v>
      </c>
      <c r="AG76" s="2">
        <f t="shared" si="26"/>
        <v>0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7" t="s">
        <v>128</v>
      </c>
      <c r="B77" s="7" t="s">
        <v>36</v>
      </c>
      <c r="C77" s="7">
        <v>-4.1669999999999998</v>
      </c>
      <c r="D77" s="17">
        <v>806.13199999999995</v>
      </c>
      <c r="E77" s="12">
        <v>176.398</v>
      </c>
      <c r="F77" s="12">
        <v>280.59399999999999</v>
      </c>
      <c r="G77" s="8">
        <v>0</v>
      </c>
      <c r="H77" s="7" t="e">
        <v>#N/A</v>
      </c>
      <c r="I77" s="7" t="s">
        <v>37</v>
      </c>
      <c r="J77" s="7">
        <v>171.2</v>
      </c>
      <c r="K77" s="7">
        <f t="shared" si="20"/>
        <v>5.1980000000000075</v>
      </c>
      <c r="L77" s="7"/>
      <c r="M77" s="7"/>
      <c r="N77" s="7">
        <v>0</v>
      </c>
      <c r="O77" s="7">
        <f t="shared" si="21"/>
        <v>35.279600000000002</v>
      </c>
      <c r="P77" s="14"/>
      <c r="Q77" s="15">
        <f t="shared" si="27"/>
        <v>0</v>
      </c>
      <c r="R77" s="14"/>
      <c r="S77" s="7" t="s">
        <v>38</v>
      </c>
      <c r="T77" s="2">
        <f t="shared" si="25"/>
        <v>7.9534348462000697</v>
      </c>
      <c r="U77" s="7">
        <f t="shared" si="24"/>
        <v>7.9534348462000697</v>
      </c>
      <c r="V77" s="7">
        <v>44.0974</v>
      </c>
      <c r="W77" s="7">
        <v>55.430999999999997</v>
      </c>
      <c r="X77" s="7">
        <v>51.376199999999997</v>
      </c>
      <c r="Y77" s="7">
        <v>44.134599999999999</v>
      </c>
      <c r="Z77" s="7">
        <v>39.067599999999999</v>
      </c>
      <c r="AA77" s="7">
        <v>13.9754</v>
      </c>
      <c r="AB77" s="7">
        <v>19.092199999999998</v>
      </c>
      <c r="AC77" s="7">
        <v>13.7348</v>
      </c>
      <c r="AD77" s="7">
        <v>0</v>
      </c>
      <c r="AE77" s="7">
        <v>0</v>
      </c>
      <c r="AF77" s="17" t="s">
        <v>129</v>
      </c>
      <c r="AG77" s="2">
        <f t="shared" si="26"/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7" t="s">
        <v>130</v>
      </c>
      <c r="B78" s="7" t="s">
        <v>36</v>
      </c>
      <c r="C78" s="7">
        <v>-0.03</v>
      </c>
      <c r="D78" s="7">
        <v>0.84499999999999997</v>
      </c>
      <c r="E78" s="7"/>
      <c r="F78" s="7"/>
      <c r="G78" s="8">
        <v>0</v>
      </c>
      <c r="H78" s="7">
        <v>60</v>
      </c>
      <c r="I78" s="7" t="s">
        <v>37</v>
      </c>
      <c r="J78" s="7"/>
      <c r="K78" s="7">
        <f t="shared" si="20"/>
        <v>0</v>
      </c>
      <c r="L78" s="7"/>
      <c r="M78" s="7"/>
      <c r="N78" s="7">
        <v>0</v>
      </c>
      <c r="O78" s="7">
        <f t="shared" si="21"/>
        <v>0</v>
      </c>
      <c r="P78" s="14"/>
      <c r="Q78" s="15">
        <f t="shared" si="27"/>
        <v>0</v>
      </c>
      <c r="R78" s="14"/>
      <c r="S78" s="7" t="s">
        <v>38</v>
      </c>
      <c r="T78" s="2" t="e">
        <f t="shared" si="25"/>
        <v>#DIV/0!</v>
      </c>
      <c r="U78" s="7" t="e">
        <f t="shared" si="24"/>
        <v>#DIV/0!</v>
      </c>
      <c r="V78" s="7">
        <v>0</v>
      </c>
      <c r="W78" s="7">
        <v>0</v>
      </c>
      <c r="X78" s="7">
        <v>0.17100000000000001</v>
      </c>
      <c r="Y78" s="7">
        <v>2.0295999999999998</v>
      </c>
      <c r="Z78" s="7">
        <v>2.3654000000000002</v>
      </c>
      <c r="AA78" s="7">
        <v>1.677</v>
      </c>
      <c r="AB78" s="7">
        <v>1.3378000000000001</v>
      </c>
      <c r="AC78" s="7">
        <v>2.7126000000000001</v>
      </c>
      <c r="AD78" s="7">
        <v>2.2172000000000001</v>
      </c>
      <c r="AE78" s="7">
        <v>2.7212000000000001</v>
      </c>
      <c r="AF78" s="7" t="s">
        <v>48</v>
      </c>
      <c r="AG78" s="2">
        <f t="shared" si="26"/>
        <v>0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 t="s">
        <v>131</v>
      </c>
      <c r="B79" s="2" t="s">
        <v>36</v>
      </c>
      <c r="C79" s="2">
        <v>543.20899999999995</v>
      </c>
      <c r="D79" s="2">
        <v>757.89800000000002</v>
      </c>
      <c r="E79" s="2">
        <v>301.52100000000002</v>
      </c>
      <c r="F79" s="2">
        <v>264.65600000000001</v>
      </c>
      <c r="G79" s="3">
        <v>1</v>
      </c>
      <c r="H79" s="2">
        <v>60</v>
      </c>
      <c r="I79" s="2" t="s">
        <v>41</v>
      </c>
      <c r="J79" s="2">
        <v>310.49099999999999</v>
      </c>
      <c r="K79" s="2">
        <f t="shared" si="20"/>
        <v>-8.9699999999999704</v>
      </c>
      <c r="L79" s="2"/>
      <c r="M79" s="2"/>
      <c r="N79" s="2">
        <v>600</v>
      </c>
      <c r="O79" s="2">
        <f t="shared" si="21"/>
        <v>60.304200000000002</v>
      </c>
      <c r="P79" s="15"/>
      <c r="Q79" s="15">
        <f t="shared" si="27"/>
        <v>0</v>
      </c>
      <c r="R79" s="15"/>
      <c r="S79" s="2"/>
      <c r="T79" s="2">
        <f t="shared" si="25"/>
        <v>14.338238464319234</v>
      </c>
      <c r="U79" s="2">
        <f t="shared" si="24"/>
        <v>14.338238464319234</v>
      </c>
      <c r="V79" s="2">
        <v>61.3992</v>
      </c>
      <c r="W79" s="2">
        <v>61.918999999999997</v>
      </c>
      <c r="X79" s="2">
        <v>56.887999999999998</v>
      </c>
      <c r="Y79" s="2">
        <v>57.8354</v>
      </c>
      <c r="Z79" s="2">
        <v>47.241599999999998</v>
      </c>
      <c r="AA79" s="2">
        <v>39.537199999999999</v>
      </c>
      <c r="AB79" s="2">
        <v>38.4754</v>
      </c>
      <c r="AC79" s="2">
        <v>54.695999999999998</v>
      </c>
      <c r="AD79" s="2">
        <v>34.669400000000003</v>
      </c>
      <c r="AE79" s="2">
        <v>43.521799999999999</v>
      </c>
      <c r="AF79" s="2" t="s">
        <v>61</v>
      </c>
      <c r="AG79" s="2">
        <f t="shared" si="26"/>
        <v>0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7" t="s">
        <v>132</v>
      </c>
      <c r="B80" s="7" t="s">
        <v>36</v>
      </c>
      <c r="C80" s="7">
        <v>-2.4359999999999999</v>
      </c>
      <c r="D80" s="7">
        <v>2.4359999999999999</v>
      </c>
      <c r="E80" s="7"/>
      <c r="F80" s="7"/>
      <c r="G80" s="8">
        <v>0</v>
      </c>
      <c r="H80" s="7">
        <v>60</v>
      </c>
      <c r="I80" s="7" t="s">
        <v>37</v>
      </c>
      <c r="J80" s="7"/>
      <c r="K80" s="7">
        <f t="shared" si="20"/>
        <v>0</v>
      </c>
      <c r="L80" s="7"/>
      <c r="M80" s="7"/>
      <c r="N80" s="7">
        <v>0</v>
      </c>
      <c r="O80" s="7">
        <f t="shared" si="21"/>
        <v>0</v>
      </c>
      <c r="P80" s="14"/>
      <c r="Q80" s="15">
        <f t="shared" si="27"/>
        <v>0</v>
      </c>
      <c r="R80" s="14"/>
      <c r="S80" s="7" t="s">
        <v>38</v>
      </c>
      <c r="T80" s="2" t="e">
        <f t="shared" si="25"/>
        <v>#DIV/0!</v>
      </c>
      <c r="U80" s="7" t="e">
        <f t="shared" si="24"/>
        <v>#DIV/0!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0.99719999999999998</v>
      </c>
      <c r="AB80" s="7">
        <v>36.974600000000002</v>
      </c>
      <c r="AC80" s="7">
        <v>50.475200000000001</v>
      </c>
      <c r="AD80" s="7">
        <v>37.881999999999998</v>
      </c>
      <c r="AE80" s="7">
        <v>46.3996</v>
      </c>
      <c r="AF80" s="7" t="s">
        <v>48</v>
      </c>
      <c r="AG80" s="2">
        <f t="shared" si="26"/>
        <v>0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 t="s">
        <v>133</v>
      </c>
      <c r="B81" s="2" t="s">
        <v>36</v>
      </c>
      <c r="C81" s="2">
        <v>323.57900000000001</v>
      </c>
      <c r="D81" s="2">
        <v>169.10599999999999</v>
      </c>
      <c r="E81" s="12">
        <f>199.75+E25</f>
        <v>202.21199999999999</v>
      </c>
      <c r="F81" s="2">
        <v>7.532</v>
      </c>
      <c r="G81" s="3">
        <v>1</v>
      </c>
      <c r="H81" s="2">
        <v>60</v>
      </c>
      <c r="I81" s="2" t="s">
        <v>41</v>
      </c>
      <c r="J81" s="2">
        <v>199.10599999999999</v>
      </c>
      <c r="K81" s="2">
        <f t="shared" si="20"/>
        <v>3.1059999999999945</v>
      </c>
      <c r="L81" s="2"/>
      <c r="M81" s="2"/>
      <c r="N81" s="2">
        <v>300</v>
      </c>
      <c r="O81" s="2">
        <f t="shared" si="21"/>
        <v>40.442399999999999</v>
      </c>
      <c r="P81" s="15">
        <f t="shared" ref="P81:P88" si="28">13*O81-N81-F81</f>
        <v>218.21920000000003</v>
      </c>
      <c r="Q81" s="15">
        <f t="shared" si="27"/>
        <v>218.21920000000003</v>
      </c>
      <c r="R81" s="15"/>
      <c r="S81" s="2"/>
      <c r="T81" s="2">
        <f t="shared" si="25"/>
        <v>13.000000000000002</v>
      </c>
      <c r="U81" s="2">
        <f t="shared" si="24"/>
        <v>7.6041975748224635</v>
      </c>
      <c r="V81" s="2">
        <v>35.708599999999997</v>
      </c>
      <c r="W81" s="2">
        <v>33.717399999999998</v>
      </c>
      <c r="X81" s="2">
        <v>30.523800000000001</v>
      </c>
      <c r="Y81" s="2">
        <v>38.373399999999997</v>
      </c>
      <c r="Z81" s="2">
        <v>27.213200000000001</v>
      </c>
      <c r="AA81" s="2">
        <v>26.852</v>
      </c>
      <c r="AB81" s="2">
        <v>31.605599999999999</v>
      </c>
      <c r="AC81" s="2">
        <v>34.776600000000002</v>
      </c>
      <c r="AD81" s="2">
        <v>22.289400000000001</v>
      </c>
      <c r="AE81" s="2">
        <v>30.5242</v>
      </c>
      <c r="AF81" s="20" t="s">
        <v>134</v>
      </c>
      <c r="AG81" s="2">
        <f t="shared" si="26"/>
        <v>218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 t="s">
        <v>135</v>
      </c>
      <c r="B82" s="2" t="s">
        <v>36</v>
      </c>
      <c r="C82" s="2">
        <v>634.44000000000005</v>
      </c>
      <c r="D82" s="2">
        <v>372.09100000000001</v>
      </c>
      <c r="E82" s="2">
        <v>441.36399999999998</v>
      </c>
      <c r="F82" s="2">
        <v>223.66399999999999</v>
      </c>
      <c r="G82" s="3">
        <v>1</v>
      </c>
      <c r="H82" s="2">
        <v>55</v>
      </c>
      <c r="I82" s="2" t="s">
        <v>41</v>
      </c>
      <c r="J82" s="2">
        <v>568.03800000000001</v>
      </c>
      <c r="K82" s="2">
        <f t="shared" si="20"/>
        <v>-126.67400000000004</v>
      </c>
      <c r="L82" s="2"/>
      <c r="M82" s="2"/>
      <c r="N82" s="2">
        <v>500</v>
      </c>
      <c r="O82" s="2">
        <f t="shared" si="21"/>
        <v>88.272799999999989</v>
      </c>
      <c r="P82" s="15">
        <f t="shared" si="28"/>
        <v>423.88239999999996</v>
      </c>
      <c r="Q82" s="15">
        <f>R82</f>
        <v>500</v>
      </c>
      <c r="R82" s="15">
        <v>500</v>
      </c>
      <c r="S82" s="2"/>
      <c r="T82" s="2">
        <f t="shared" si="25"/>
        <v>13.862299598517325</v>
      </c>
      <c r="U82" s="2">
        <f t="shared" si="24"/>
        <v>8.198040619533991</v>
      </c>
      <c r="V82" s="2">
        <v>80.346000000000004</v>
      </c>
      <c r="W82" s="2">
        <v>63.917200000000001</v>
      </c>
      <c r="X82" s="2">
        <v>60.584400000000002</v>
      </c>
      <c r="Y82" s="2">
        <v>66.019199999999998</v>
      </c>
      <c r="Z82" s="2">
        <v>55.646599999999999</v>
      </c>
      <c r="AA82" s="2">
        <v>54.573999999999998</v>
      </c>
      <c r="AB82" s="2">
        <v>56.7318</v>
      </c>
      <c r="AC82" s="2">
        <v>59.277000000000001</v>
      </c>
      <c r="AD82" s="2">
        <v>47.39</v>
      </c>
      <c r="AE82" s="2">
        <v>43.721400000000003</v>
      </c>
      <c r="AF82" s="2"/>
      <c r="AG82" s="2">
        <f t="shared" si="26"/>
        <v>500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 t="s">
        <v>136</v>
      </c>
      <c r="B83" s="2" t="s">
        <v>46</v>
      </c>
      <c r="C83" s="2">
        <v>42</v>
      </c>
      <c r="D83" s="2">
        <v>211</v>
      </c>
      <c r="E83" s="2">
        <v>56</v>
      </c>
      <c r="F83" s="2">
        <v>66</v>
      </c>
      <c r="G83" s="3">
        <v>0.5</v>
      </c>
      <c r="H83" s="2">
        <v>60</v>
      </c>
      <c r="I83" s="2" t="s">
        <v>41</v>
      </c>
      <c r="J83" s="2">
        <v>56</v>
      </c>
      <c r="K83" s="2">
        <f t="shared" si="20"/>
        <v>0</v>
      </c>
      <c r="L83" s="2"/>
      <c r="M83" s="2"/>
      <c r="N83" s="2">
        <v>100</v>
      </c>
      <c r="O83" s="2">
        <f t="shared" si="21"/>
        <v>11.2</v>
      </c>
      <c r="P83" s="15"/>
      <c r="Q83" s="15">
        <f t="shared" si="27"/>
        <v>0</v>
      </c>
      <c r="R83" s="15"/>
      <c r="S83" s="2"/>
      <c r="T83" s="2">
        <f t="shared" si="25"/>
        <v>14.821428571428573</v>
      </c>
      <c r="U83" s="2">
        <f t="shared" si="24"/>
        <v>14.821428571428573</v>
      </c>
      <c r="V83" s="2">
        <v>12.6</v>
      </c>
      <c r="W83" s="2">
        <v>12.4</v>
      </c>
      <c r="X83" s="2">
        <v>11</v>
      </c>
      <c r="Y83" s="2">
        <v>12.4</v>
      </c>
      <c r="Z83" s="2">
        <v>12</v>
      </c>
      <c r="AA83" s="2">
        <v>10.8</v>
      </c>
      <c r="AB83" s="2">
        <v>10.8</v>
      </c>
      <c r="AC83" s="2">
        <v>5.6</v>
      </c>
      <c r="AD83" s="2">
        <v>4</v>
      </c>
      <c r="AE83" s="2">
        <v>2.2000000000000002</v>
      </c>
      <c r="AF83" s="2"/>
      <c r="AG83" s="2">
        <f t="shared" si="26"/>
        <v>0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 t="s">
        <v>137</v>
      </c>
      <c r="B84" s="2" t="s">
        <v>36</v>
      </c>
      <c r="C84" s="2">
        <v>100.884</v>
      </c>
      <c r="D84" s="2">
        <v>261.18700000000001</v>
      </c>
      <c r="E84" s="2">
        <v>84.738</v>
      </c>
      <c r="F84" s="2">
        <v>137.78700000000001</v>
      </c>
      <c r="G84" s="3">
        <v>1</v>
      </c>
      <c r="H84" s="2">
        <v>55</v>
      </c>
      <c r="I84" s="2" t="s">
        <v>41</v>
      </c>
      <c r="J84" s="2">
        <v>98.448999999999998</v>
      </c>
      <c r="K84" s="2">
        <f t="shared" si="20"/>
        <v>-13.710999999999999</v>
      </c>
      <c r="L84" s="2"/>
      <c r="M84" s="2"/>
      <c r="N84" s="2">
        <v>0</v>
      </c>
      <c r="O84" s="2">
        <f t="shared" si="21"/>
        <v>16.947600000000001</v>
      </c>
      <c r="P84" s="15">
        <f t="shared" si="28"/>
        <v>82.531800000000004</v>
      </c>
      <c r="Q84" s="15">
        <f t="shared" si="27"/>
        <v>82.531800000000004</v>
      </c>
      <c r="R84" s="15"/>
      <c r="S84" s="2"/>
      <c r="T84" s="2">
        <f t="shared" si="25"/>
        <v>13</v>
      </c>
      <c r="U84" s="2">
        <f t="shared" si="24"/>
        <v>8.1301777242795445</v>
      </c>
      <c r="V84" s="2">
        <v>16.679600000000001</v>
      </c>
      <c r="W84" s="2">
        <v>14.010400000000001</v>
      </c>
      <c r="X84" s="2">
        <v>18.037600000000001</v>
      </c>
      <c r="Y84" s="2">
        <v>20.993200000000002</v>
      </c>
      <c r="Z84" s="2">
        <v>8.3078000000000003</v>
      </c>
      <c r="AA84" s="2">
        <v>18.062999999999999</v>
      </c>
      <c r="AB84" s="2">
        <v>12.6912</v>
      </c>
      <c r="AC84" s="2">
        <v>16.6296</v>
      </c>
      <c r="AD84" s="2">
        <v>3.2115999999999998</v>
      </c>
      <c r="AE84" s="2">
        <v>2.9815999999999998</v>
      </c>
      <c r="AF84" s="2" t="s">
        <v>63</v>
      </c>
      <c r="AG84" s="2">
        <f t="shared" si="26"/>
        <v>83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11" t="s">
        <v>138</v>
      </c>
      <c r="B85" s="2" t="s">
        <v>36</v>
      </c>
      <c r="C85" s="2">
        <v>37.006999999999998</v>
      </c>
      <c r="D85" s="2">
        <v>339.86500000000001</v>
      </c>
      <c r="E85" s="2">
        <v>75.078999999999994</v>
      </c>
      <c r="F85" s="2">
        <v>211.96199999999999</v>
      </c>
      <c r="G85" s="3">
        <v>1</v>
      </c>
      <c r="H85" s="2">
        <v>55</v>
      </c>
      <c r="I85" s="2" t="s">
        <v>41</v>
      </c>
      <c r="J85" s="2">
        <v>86.605999999999995</v>
      </c>
      <c r="K85" s="2">
        <f t="shared" si="20"/>
        <v>-11.527000000000001</v>
      </c>
      <c r="L85" s="2"/>
      <c r="M85" s="2"/>
      <c r="N85" s="2">
        <v>0</v>
      </c>
      <c r="O85" s="2">
        <f t="shared" si="21"/>
        <v>15.015799999999999</v>
      </c>
      <c r="P85" s="15"/>
      <c r="Q85" s="15">
        <f t="shared" si="27"/>
        <v>0</v>
      </c>
      <c r="R85" s="15"/>
      <c r="S85" s="2"/>
      <c r="T85" s="2">
        <f t="shared" si="25"/>
        <v>14.115931219115865</v>
      </c>
      <c r="U85" s="2">
        <f t="shared" si="24"/>
        <v>14.115931219115865</v>
      </c>
      <c r="V85" s="2">
        <v>19.6248</v>
      </c>
      <c r="W85" s="2">
        <v>23.060400000000001</v>
      </c>
      <c r="X85" s="2">
        <v>22.537199999999999</v>
      </c>
      <c r="Y85" s="2">
        <v>21.775200000000002</v>
      </c>
      <c r="Z85" s="2">
        <v>4.8327999999999998</v>
      </c>
      <c r="AA85" s="2">
        <v>18.2502</v>
      </c>
      <c r="AB85" s="2">
        <v>10.1488</v>
      </c>
      <c r="AC85" s="2">
        <v>13.023</v>
      </c>
      <c r="AD85" s="2">
        <v>6.9656000000000002</v>
      </c>
      <c r="AE85" s="2">
        <v>7.0122</v>
      </c>
      <c r="AF85" s="2" t="s">
        <v>139</v>
      </c>
      <c r="AG85" s="2">
        <f t="shared" si="26"/>
        <v>0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 t="s">
        <v>140</v>
      </c>
      <c r="B86" s="2" t="s">
        <v>46</v>
      </c>
      <c r="C86" s="2">
        <v>329</v>
      </c>
      <c r="D86" s="2">
        <v>610</v>
      </c>
      <c r="E86" s="2">
        <v>219</v>
      </c>
      <c r="F86" s="2">
        <v>103</v>
      </c>
      <c r="G86" s="3">
        <v>0.5</v>
      </c>
      <c r="H86" s="2">
        <v>40</v>
      </c>
      <c r="I86" s="2" t="s">
        <v>41</v>
      </c>
      <c r="J86" s="2">
        <v>232</v>
      </c>
      <c r="K86" s="2">
        <f t="shared" si="20"/>
        <v>-13</v>
      </c>
      <c r="L86" s="2"/>
      <c r="M86" s="2"/>
      <c r="N86" s="2">
        <v>450</v>
      </c>
      <c r="O86" s="2">
        <f t="shared" si="21"/>
        <v>43.8</v>
      </c>
      <c r="P86" s="15">
        <f t="shared" si="28"/>
        <v>16.399999999999977</v>
      </c>
      <c r="Q86" s="15">
        <f>R86</f>
        <v>0</v>
      </c>
      <c r="R86" s="15">
        <v>0</v>
      </c>
      <c r="S86" s="2"/>
      <c r="T86" s="2">
        <f t="shared" si="25"/>
        <v>12.625570776255708</v>
      </c>
      <c r="U86" s="2">
        <f t="shared" si="24"/>
        <v>12.625570776255708</v>
      </c>
      <c r="V86" s="2">
        <v>41</v>
      </c>
      <c r="W86" s="2">
        <v>37.4</v>
      </c>
      <c r="X86" s="2">
        <v>41.2</v>
      </c>
      <c r="Y86" s="2">
        <v>44.4</v>
      </c>
      <c r="Z86" s="2">
        <v>45.2</v>
      </c>
      <c r="AA86" s="2">
        <v>34.4</v>
      </c>
      <c r="AB86" s="2">
        <v>39</v>
      </c>
      <c r="AC86" s="2">
        <v>34.6</v>
      </c>
      <c r="AD86" s="2">
        <v>15.6</v>
      </c>
      <c r="AE86" s="2">
        <v>17</v>
      </c>
      <c r="AF86" s="23" t="s">
        <v>173</v>
      </c>
      <c r="AG86" s="2">
        <f t="shared" si="26"/>
        <v>0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 t="s">
        <v>141</v>
      </c>
      <c r="B87" s="2" t="s">
        <v>46</v>
      </c>
      <c r="C87" s="2">
        <v>35</v>
      </c>
      <c r="D87" s="2">
        <v>301</v>
      </c>
      <c r="E87" s="2">
        <v>97</v>
      </c>
      <c r="F87" s="2">
        <v>212</v>
      </c>
      <c r="G87" s="3">
        <v>0.5</v>
      </c>
      <c r="H87" s="2">
        <v>60</v>
      </c>
      <c r="I87" s="2" t="s">
        <v>41</v>
      </c>
      <c r="J87" s="2">
        <v>97</v>
      </c>
      <c r="K87" s="2">
        <f t="shared" si="20"/>
        <v>0</v>
      </c>
      <c r="L87" s="2"/>
      <c r="M87" s="2"/>
      <c r="N87" s="2">
        <v>0</v>
      </c>
      <c r="O87" s="2">
        <f t="shared" si="21"/>
        <v>19.399999999999999</v>
      </c>
      <c r="P87" s="15">
        <f t="shared" si="28"/>
        <v>40.199999999999989</v>
      </c>
      <c r="Q87" s="15">
        <f t="shared" si="27"/>
        <v>40.199999999999989</v>
      </c>
      <c r="R87" s="15"/>
      <c r="S87" s="2"/>
      <c r="T87" s="2">
        <f t="shared" si="25"/>
        <v>13</v>
      </c>
      <c r="U87" s="2">
        <f t="shared" si="24"/>
        <v>10.927835051546392</v>
      </c>
      <c r="V87" s="2">
        <v>17.600000000000001</v>
      </c>
      <c r="W87" s="2">
        <v>18.600000000000001</v>
      </c>
      <c r="X87" s="2">
        <v>18.2</v>
      </c>
      <c r="Y87" s="2">
        <v>19</v>
      </c>
      <c r="Z87" s="2">
        <v>6.4</v>
      </c>
      <c r="AA87" s="2">
        <v>18</v>
      </c>
      <c r="AB87" s="2">
        <v>14.6</v>
      </c>
      <c r="AC87" s="2">
        <v>10.199999999999999</v>
      </c>
      <c r="AD87" s="2">
        <v>8.1999999999999993</v>
      </c>
      <c r="AE87" s="2">
        <v>6.2</v>
      </c>
      <c r="AF87" s="2"/>
      <c r="AG87" s="2">
        <f t="shared" si="26"/>
        <v>20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 t="s">
        <v>142</v>
      </c>
      <c r="B88" s="2" t="s">
        <v>46</v>
      </c>
      <c r="C88" s="2">
        <v>123</v>
      </c>
      <c r="D88" s="2">
        <v>324</v>
      </c>
      <c r="E88" s="2">
        <v>151</v>
      </c>
      <c r="F88" s="2">
        <v>59</v>
      </c>
      <c r="G88" s="3">
        <v>0.4</v>
      </c>
      <c r="H88" s="2">
        <v>55</v>
      </c>
      <c r="I88" s="2" t="s">
        <v>41</v>
      </c>
      <c r="J88" s="2">
        <v>166</v>
      </c>
      <c r="K88" s="2">
        <f t="shared" si="20"/>
        <v>-15</v>
      </c>
      <c r="L88" s="2"/>
      <c r="M88" s="2"/>
      <c r="N88" s="2">
        <v>300</v>
      </c>
      <c r="O88" s="2">
        <f t="shared" si="21"/>
        <v>30.2</v>
      </c>
      <c r="P88" s="15">
        <f t="shared" si="28"/>
        <v>33.599999999999966</v>
      </c>
      <c r="Q88" s="15">
        <f t="shared" ref="Q88:Q89" si="29">R88</f>
        <v>50</v>
      </c>
      <c r="R88" s="15">
        <v>50</v>
      </c>
      <c r="S88" s="2"/>
      <c r="T88" s="2">
        <f t="shared" si="25"/>
        <v>13.543046357615895</v>
      </c>
      <c r="U88" s="2">
        <f t="shared" si="24"/>
        <v>11.887417218543046</v>
      </c>
      <c r="V88" s="2">
        <v>29.2</v>
      </c>
      <c r="W88" s="2">
        <v>29.6</v>
      </c>
      <c r="X88" s="2">
        <v>22.2</v>
      </c>
      <c r="Y88" s="2">
        <v>23</v>
      </c>
      <c r="Z88" s="2">
        <v>26.8</v>
      </c>
      <c r="AA88" s="2">
        <v>23</v>
      </c>
      <c r="AB88" s="2">
        <v>25.4</v>
      </c>
      <c r="AC88" s="2">
        <v>0.8</v>
      </c>
      <c r="AD88" s="2">
        <v>26.6</v>
      </c>
      <c r="AE88" s="2">
        <v>22.4</v>
      </c>
      <c r="AF88" s="2"/>
      <c r="AG88" s="2">
        <f t="shared" si="26"/>
        <v>20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 t="s">
        <v>143</v>
      </c>
      <c r="B89" s="2" t="s">
        <v>36</v>
      </c>
      <c r="C89" s="2">
        <v>131.28200000000001</v>
      </c>
      <c r="D89" s="2">
        <v>884.03700000000003</v>
      </c>
      <c r="E89" s="2">
        <v>254.15799999999999</v>
      </c>
      <c r="F89" s="2">
        <v>557.78800000000001</v>
      </c>
      <c r="G89" s="3">
        <v>1</v>
      </c>
      <c r="H89" s="2">
        <v>55</v>
      </c>
      <c r="I89" s="2" t="s">
        <v>41</v>
      </c>
      <c r="J89" s="2">
        <v>402.85</v>
      </c>
      <c r="K89" s="2">
        <f t="shared" si="20"/>
        <v>-148.69200000000004</v>
      </c>
      <c r="L89" s="2"/>
      <c r="M89" s="2"/>
      <c r="N89" s="2">
        <v>404.81180000000001</v>
      </c>
      <c r="O89" s="2">
        <f t="shared" si="21"/>
        <v>50.831599999999995</v>
      </c>
      <c r="P89" s="15"/>
      <c r="Q89" s="15">
        <f t="shared" si="29"/>
        <v>100</v>
      </c>
      <c r="R89" s="15">
        <v>100</v>
      </c>
      <c r="S89" s="2"/>
      <c r="T89" s="2">
        <f t="shared" si="25"/>
        <v>20.904315425837474</v>
      </c>
      <c r="U89" s="2">
        <f t="shared" si="24"/>
        <v>18.937035230053748</v>
      </c>
      <c r="V89" s="2">
        <v>84.114599999999996</v>
      </c>
      <c r="W89" s="2">
        <v>91.318200000000004</v>
      </c>
      <c r="X89" s="2">
        <v>83.299000000000007</v>
      </c>
      <c r="Y89" s="2">
        <v>80.762</v>
      </c>
      <c r="Z89" s="2">
        <v>50.281599999999997</v>
      </c>
      <c r="AA89" s="2">
        <v>23.444199999999999</v>
      </c>
      <c r="AB89" s="2">
        <v>88.813199999999995</v>
      </c>
      <c r="AC89" s="2">
        <v>24.265000000000001</v>
      </c>
      <c r="AD89" s="2">
        <v>12.053000000000001</v>
      </c>
      <c r="AE89" s="2">
        <v>4.3944000000000001</v>
      </c>
      <c r="AF89" s="2" t="s">
        <v>50</v>
      </c>
      <c r="AG89" s="2">
        <f t="shared" si="26"/>
        <v>100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19" t="s">
        <v>144</v>
      </c>
      <c r="B90" s="7" t="s">
        <v>46</v>
      </c>
      <c r="C90" s="7"/>
      <c r="D90" s="7">
        <v>3.609</v>
      </c>
      <c r="E90" s="7">
        <v>3.609</v>
      </c>
      <c r="F90" s="7"/>
      <c r="G90" s="8">
        <v>0</v>
      </c>
      <c r="H90" s="7" t="e">
        <v>#N/A</v>
      </c>
      <c r="I90" s="7" t="s">
        <v>37</v>
      </c>
      <c r="J90" s="7">
        <v>3.5</v>
      </c>
      <c r="K90" s="7">
        <f t="shared" si="20"/>
        <v>0.10899999999999999</v>
      </c>
      <c r="L90" s="7"/>
      <c r="M90" s="7"/>
      <c r="N90" s="7"/>
      <c r="O90" s="7">
        <f t="shared" si="21"/>
        <v>0.7218</v>
      </c>
      <c r="P90" s="14"/>
      <c r="Q90" s="15">
        <f t="shared" si="27"/>
        <v>0</v>
      </c>
      <c r="R90" s="14"/>
      <c r="S90" s="7" t="s">
        <v>38</v>
      </c>
      <c r="T90" s="2">
        <f t="shared" si="25"/>
        <v>0</v>
      </c>
      <c r="U90" s="7">
        <f t="shared" si="24"/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/>
      <c r="AG90" s="2">
        <f t="shared" si="26"/>
        <v>0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 t="s">
        <v>145</v>
      </c>
      <c r="B91" s="2" t="s">
        <v>36</v>
      </c>
      <c r="C91" s="2">
        <v>120.688</v>
      </c>
      <c r="D91" s="2">
        <v>55.975999999999999</v>
      </c>
      <c r="E91" s="2">
        <v>35.883000000000003</v>
      </c>
      <c r="F91" s="2">
        <v>79.498000000000005</v>
      </c>
      <c r="G91" s="3">
        <v>1</v>
      </c>
      <c r="H91" s="2" t="e">
        <v>#N/A</v>
      </c>
      <c r="I91" s="2" t="s">
        <v>41</v>
      </c>
      <c r="J91" s="2">
        <v>31.37</v>
      </c>
      <c r="K91" s="2">
        <f t="shared" si="20"/>
        <v>4.5130000000000017</v>
      </c>
      <c r="L91" s="2"/>
      <c r="M91" s="2"/>
      <c r="N91" s="2">
        <v>0</v>
      </c>
      <c r="O91" s="2">
        <f t="shared" si="21"/>
        <v>7.1766000000000005</v>
      </c>
      <c r="P91" s="15">
        <f t="shared" ref="P91:P104" si="30">13*O91-N91-F91</f>
        <v>13.797800000000009</v>
      </c>
      <c r="Q91" s="15">
        <f>R91</f>
        <v>0</v>
      </c>
      <c r="R91" s="15">
        <v>0</v>
      </c>
      <c r="S91" s="2"/>
      <c r="T91" s="2">
        <f t="shared" si="25"/>
        <v>11.07739040771396</v>
      </c>
      <c r="U91" s="2">
        <f t="shared" si="24"/>
        <v>11.07739040771396</v>
      </c>
      <c r="V91" s="2">
        <v>7.1765999999999996</v>
      </c>
      <c r="W91" s="2">
        <v>2.5327999999999999</v>
      </c>
      <c r="X91" s="2">
        <v>2.9049999999999998</v>
      </c>
      <c r="Y91" s="2">
        <v>2.9081999999999999</v>
      </c>
      <c r="Z91" s="2">
        <v>8.7040000000000006</v>
      </c>
      <c r="AA91" s="2">
        <v>2.8892000000000002</v>
      </c>
      <c r="AB91" s="2">
        <v>4.2060000000000004</v>
      </c>
      <c r="AC91" s="2">
        <v>0</v>
      </c>
      <c r="AD91" s="2">
        <v>0</v>
      </c>
      <c r="AE91" s="2">
        <v>0</v>
      </c>
      <c r="AF91" s="23" t="s">
        <v>173</v>
      </c>
      <c r="AG91" s="2">
        <f t="shared" si="26"/>
        <v>0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 t="s">
        <v>146</v>
      </c>
      <c r="B92" s="2" t="s">
        <v>46</v>
      </c>
      <c r="C92" s="2">
        <v>64</v>
      </c>
      <c r="D92" s="2">
        <v>364</v>
      </c>
      <c r="E92" s="2">
        <v>98</v>
      </c>
      <c r="F92" s="2">
        <v>112</v>
      </c>
      <c r="G92" s="3">
        <v>0.4</v>
      </c>
      <c r="H92" s="2">
        <v>55</v>
      </c>
      <c r="I92" s="2" t="s">
        <v>41</v>
      </c>
      <c r="J92" s="2">
        <v>99</v>
      </c>
      <c r="K92" s="2">
        <f t="shared" si="20"/>
        <v>-1</v>
      </c>
      <c r="L92" s="2"/>
      <c r="M92" s="2"/>
      <c r="N92" s="2">
        <v>80</v>
      </c>
      <c r="O92" s="2">
        <f t="shared" si="21"/>
        <v>19.600000000000001</v>
      </c>
      <c r="P92" s="15">
        <f t="shared" si="30"/>
        <v>62.800000000000011</v>
      </c>
      <c r="Q92" s="15">
        <f t="shared" si="27"/>
        <v>62.800000000000011</v>
      </c>
      <c r="R92" s="15"/>
      <c r="S92" s="2"/>
      <c r="T92" s="2">
        <f t="shared" si="25"/>
        <v>13</v>
      </c>
      <c r="U92" s="2">
        <f t="shared" si="24"/>
        <v>9.7959183673469372</v>
      </c>
      <c r="V92" s="2">
        <v>18.600000000000001</v>
      </c>
      <c r="W92" s="2">
        <v>16.600000000000001</v>
      </c>
      <c r="X92" s="2">
        <v>17</v>
      </c>
      <c r="Y92" s="2">
        <v>17.399999999999999</v>
      </c>
      <c r="Z92" s="2">
        <v>14.2</v>
      </c>
      <c r="AA92" s="2">
        <v>20</v>
      </c>
      <c r="AB92" s="2">
        <v>16.600000000000001</v>
      </c>
      <c r="AC92" s="2">
        <v>14</v>
      </c>
      <c r="AD92" s="2">
        <v>7.6</v>
      </c>
      <c r="AE92" s="2">
        <v>10.4</v>
      </c>
      <c r="AF92" s="2"/>
      <c r="AG92" s="2">
        <f t="shared" si="26"/>
        <v>25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11" t="s">
        <v>147</v>
      </c>
      <c r="B93" s="2" t="s">
        <v>36</v>
      </c>
      <c r="C93" s="2">
        <v>74.344999999999999</v>
      </c>
      <c r="D93" s="2">
        <v>205.495</v>
      </c>
      <c r="E93" s="2">
        <v>50.481000000000002</v>
      </c>
      <c r="F93" s="2">
        <v>127.60599999999999</v>
      </c>
      <c r="G93" s="3">
        <v>1</v>
      </c>
      <c r="H93" s="2">
        <v>55</v>
      </c>
      <c r="I93" s="2" t="s">
        <v>41</v>
      </c>
      <c r="J93" s="2">
        <v>50</v>
      </c>
      <c r="K93" s="2">
        <f t="shared" si="20"/>
        <v>0.48100000000000165</v>
      </c>
      <c r="L93" s="2"/>
      <c r="M93" s="2"/>
      <c r="N93" s="2">
        <v>0</v>
      </c>
      <c r="O93" s="2">
        <f t="shared" si="21"/>
        <v>10.0962</v>
      </c>
      <c r="P93" s="15">
        <f t="shared" si="30"/>
        <v>3.644599999999997</v>
      </c>
      <c r="Q93" s="15">
        <f>R93</f>
        <v>0</v>
      </c>
      <c r="R93" s="15">
        <v>0</v>
      </c>
      <c r="S93" s="2"/>
      <c r="T93" s="2">
        <f t="shared" si="25"/>
        <v>12.639012697846715</v>
      </c>
      <c r="U93" s="2">
        <f t="shared" si="24"/>
        <v>12.639012697846715</v>
      </c>
      <c r="V93" s="2">
        <v>11.690799999999999</v>
      </c>
      <c r="W93" s="2">
        <v>13.2746</v>
      </c>
      <c r="X93" s="2">
        <v>14.1038</v>
      </c>
      <c r="Y93" s="2">
        <v>7.7931999999999997</v>
      </c>
      <c r="Z93" s="2">
        <v>13.248200000000001</v>
      </c>
      <c r="AA93" s="2">
        <v>9.4125999999999994</v>
      </c>
      <c r="AB93" s="2">
        <v>11.0084</v>
      </c>
      <c r="AC93" s="2">
        <v>12.35</v>
      </c>
      <c r="AD93" s="2">
        <v>9.6161999999999992</v>
      </c>
      <c r="AE93" s="2">
        <v>9.8878000000000004</v>
      </c>
      <c r="AF93" s="23" t="s">
        <v>173</v>
      </c>
      <c r="AG93" s="2">
        <f t="shared" si="26"/>
        <v>0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 t="s">
        <v>148</v>
      </c>
      <c r="B94" s="2" t="s">
        <v>46</v>
      </c>
      <c r="C94" s="2">
        <v>184</v>
      </c>
      <c r="D94" s="2">
        <v>352</v>
      </c>
      <c r="E94" s="2">
        <v>198</v>
      </c>
      <c r="F94" s="2">
        <v>137</v>
      </c>
      <c r="G94" s="3">
        <v>0.3</v>
      </c>
      <c r="H94" s="2">
        <v>40</v>
      </c>
      <c r="I94" s="2" t="s">
        <v>41</v>
      </c>
      <c r="J94" s="2">
        <v>202</v>
      </c>
      <c r="K94" s="2">
        <f t="shared" si="20"/>
        <v>-4</v>
      </c>
      <c r="L94" s="2"/>
      <c r="M94" s="2"/>
      <c r="N94" s="2">
        <v>287.8</v>
      </c>
      <c r="O94" s="2">
        <f t="shared" si="21"/>
        <v>39.6</v>
      </c>
      <c r="P94" s="15">
        <f t="shared" si="30"/>
        <v>90.000000000000057</v>
      </c>
      <c r="Q94" s="15">
        <f t="shared" si="27"/>
        <v>90.000000000000057</v>
      </c>
      <c r="R94" s="15"/>
      <c r="S94" s="2"/>
      <c r="T94" s="2">
        <f t="shared" si="25"/>
        <v>13.000000000000002</v>
      </c>
      <c r="U94" s="2">
        <f t="shared" si="24"/>
        <v>10.727272727272727</v>
      </c>
      <c r="V94" s="2">
        <v>36.6</v>
      </c>
      <c r="W94" s="2">
        <v>32</v>
      </c>
      <c r="X94" s="2">
        <v>33.6</v>
      </c>
      <c r="Y94" s="2">
        <v>35.799999999999997</v>
      </c>
      <c r="Z94" s="2">
        <v>39.799999999999997</v>
      </c>
      <c r="AA94" s="2">
        <v>13.4</v>
      </c>
      <c r="AB94" s="2">
        <v>37.200000000000003</v>
      </c>
      <c r="AC94" s="2">
        <v>5.4</v>
      </c>
      <c r="AD94" s="2">
        <v>17.600000000000001</v>
      </c>
      <c r="AE94" s="2">
        <v>9.1999999999999993</v>
      </c>
      <c r="AF94" s="2"/>
      <c r="AG94" s="2">
        <f t="shared" si="26"/>
        <v>27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 t="s">
        <v>149</v>
      </c>
      <c r="B95" s="2" t="s">
        <v>46</v>
      </c>
      <c r="C95" s="2">
        <v>68</v>
      </c>
      <c r="D95" s="2">
        <v>332</v>
      </c>
      <c r="E95" s="2">
        <v>115</v>
      </c>
      <c r="F95" s="2">
        <v>48</v>
      </c>
      <c r="G95" s="3">
        <v>0.3</v>
      </c>
      <c r="H95" s="2">
        <v>40</v>
      </c>
      <c r="I95" s="2" t="s">
        <v>41</v>
      </c>
      <c r="J95" s="2">
        <v>122</v>
      </c>
      <c r="K95" s="2">
        <f t="shared" si="20"/>
        <v>-7</v>
      </c>
      <c r="L95" s="2"/>
      <c r="M95" s="2"/>
      <c r="N95" s="2">
        <v>177</v>
      </c>
      <c r="O95" s="2">
        <f t="shared" si="21"/>
        <v>23</v>
      </c>
      <c r="P95" s="15">
        <f t="shared" si="30"/>
        <v>74</v>
      </c>
      <c r="Q95" s="15">
        <f t="shared" si="27"/>
        <v>74</v>
      </c>
      <c r="R95" s="15"/>
      <c r="S95" s="2"/>
      <c r="T95" s="2">
        <f t="shared" si="25"/>
        <v>13</v>
      </c>
      <c r="U95" s="2">
        <f t="shared" si="24"/>
        <v>9.7826086956521738</v>
      </c>
      <c r="V95" s="2">
        <v>23</v>
      </c>
      <c r="W95" s="2">
        <v>21.4</v>
      </c>
      <c r="X95" s="2">
        <v>17.8</v>
      </c>
      <c r="Y95" s="2">
        <v>21.4</v>
      </c>
      <c r="Z95" s="2">
        <v>21.4</v>
      </c>
      <c r="AA95" s="2">
        <v>18</v>
      </c>
      <c r="AB95" s="2">
        <v>20.399999999999999</v>
      </c>
      <c r="AC95" s="2">
        <v>10.4</v>
      </c>
      <c r="AD95" s="2">
        <v>9.1999999999999993</v>
      </c>
      <c r="AE95" s="2">
        <v>4.2</v>
      </c>
      <c r="AF95" s="2"/>
      <c r="AG95" s="2">
        <f t="shared" si="26"/>
        <v>22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 t="s">
        <v>150</v>
      </c>
      <c r="B96" s="2" t="s">
        <v>46</v>
      </c>
      <c r="C96" s="2">
        <v>39</v>
      </c>
      <c r="D96" s="2">
        <v>326</v>
      </c>
      <c r="E96" s="2">
        <v>58</v>
      </c>
      <c r="F96" s="2">
        <v>96</v>
      </c>
      <c r="G96" s="3">
        <v>0.3</v>
      </c>
      <c r="H96" s="2">
        <v>40</v>
      </c>
      <c r="I96" s="2" t="s">
        <v>41</v>
      </c>
      <c r="J96" s="2">
        <v>68</v>
      </c>
      <c r="K96" s="2">
        <f t="shared" si="20"/>
        <v>-10</v>
      </c>
      <c r="L96" s="2"/>
      <c r="M96" s="2"/>
      <c r="N96" s="2">
        <v>70</v>
      </c>
      <c r="O96" s="2">
        <f t="shared" si="21"/>
        <v>11.6</v>
      </c>
      <c r="P96" s="15"/>
      <c r="Q96" s="15">
        <f t="shared" si="27"/>
        <v>0</v>
      </c>
      <c r="R96" s="15"/>
      <c r="S96" s="2"/>
      <c r="T96" s="2">
        <f t="shared" si="25"/>
        <v>14.310344827586208</v>
      </c>
      <c r="U96" s="2">
        <f t="shared" si="24"/>
        <v>14.310344827586208</v>
      </c>
      <c r="V96" s="2">
        <v>11.2</v>
      </c>
      <c r="W96" s="2">
        <v>15</v>
      </c>
      <c r="X96" s="2">
        <v>15.4</v>
      </c>
      <c r="Y96" s="2">
        <v>16.2</v>
      </c>
      <c r="Z96" s="2">
        <v>12.4</v>
      </c>
      <c r="AA96" s="2">
        <v>21.6</v>
      </c>
      <c r="AB96" s="2">
        <v>15.2</v>
      </c>
      <c r="AC96" s="2">
        <v>11.2</v>
      </c>
      <c r="AD96" s="2">
        <v>8</v>
      </c>
      <c r="AE96" s="2">
        <v>11.4</v>
      </c>
      <c r="AF96" s="2"/>
      <c r="AG96" s="2">
        <f t="shared" si="26"/>
        <v>0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 t="s">
        <v>151</v>
      </c>
      <c r="B97" s="2" t="s">
        <v>46</v>
      </c>
      <c r="C97" s="2"/>
      <c r="D97" s="2">
        <v>126</v>
      </c>
      <c r="E97" s="2">
        <v>48</v>
      </c>
      <c r="F97" s="2">
        <v>78</v>
      </c>
      <c r="G97" s="3">
        <v>0.12</v>
      </c>
      <c r="H97" s="2">
        <v>45</v>
      </c>
      <c r="I97" s="2" t="s">
        <v>41</v>
      </c>
      <c r="J97" s="2">
        <v>48</v>
      </c>
      <c r="K97" s="2">
        <f t="shared" si="20"/>
        <v>0</v>
      </c>
      <c r="L97" s="2"/>
      <c r="M97" s="2"/>
      <c r="N97" s="2">
        <v>0</v>
      </c>
      <c r="O97" s="2">
        <f t="shared" si="21"/>
        <v>9.6</v>
      </c>
      <c r="P97" s="15">
        <f t="shared" si="30"/>
        <v>46.8</v>
      </c>
      <c r="Q97" s="15">
        <f t="shared" si="27"/>
        <v>46.8</v>
      </c>
      <c r="R97" s="15"/>
      <c r="S97" s="2"/>
      <c r="T97" s="2">
        <f t="shared" si="25"/>
        <v>13</v>
      </c>
      <c r="U97" s="2">
        <f t="shared" si="24"/>
        <v>8.125</v>
      </c>
      <c r="V97" s="2">
        <v>3.6</v>
      </c>
      <c r="W97" s="2">
        <v>10.8</v>
      </c>
      <c r="X97" s="2">
        <v>9.1999999999999993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 t="s">
        <v>70</v>
      </c>
      <c r="AG97" s="2">
        <f t="shared" si="26"/>
        <v>6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 t="s">
        <v>152</v>
      </c>
      <c r="B98" s="2" t="s">
        <v>46</v>
      </c>
      <c r="C98" s="2">
        <v>13</v>
      </c>
      <c r="D98" s="2">
        <v>61</v>
      </c>
      <c r="E98" s="2">
        <v>48</v>
      </c>
      <c r="F98" s="2">
        <v>20</v>
      </c>
      <c r="G98" s="3">
        <v>0.12</v>
      </c>
      <c r="H98" s="2">
        <v>90</v>
      </c>
      <c r="I98" s="2" t="s">
        <v>41</v>
      </c>
      <c r="J98" s="2">
        <v>50</v>
      </c>
      <c r="K98" s="2">
        <f t="shared" si="20"/>
        <v>-2</v>
      </c>
      <c r="L98" s="2"/>
      <c r="M98" s="2"/>
      <c r="N98" s="2">
        <v>110</v>
      </c>
      <c r="O98" s="2">
        <f t="shared" si="21"/>
        <v>9.6</v>
      </c>
      <c r="P98" s="15"/>
      <c r="Q98" s="15">
        <f t="shared" si="27"/>
        <v>0</v>
      </c>
      <c r="R98" s="15"/>
      <c r="S98" s="2"/>
      <c r="T98" s="2">
        <f t="shared" si="25"/>
        <v>13.541666666666668</v>
      </c>
      <c r="U98" s="2">
        <f t="shared" si="24"/>
        <v>13.541666666666668</v>
      </c>
      <c r="V98" s="2">
        <v>7.4</v>
      </c>
      <c r="W98" s="2">
        <v>8.1999999999999993</v>
      </c>
      <c r="X98" s="2">
        <v>5.4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 t="s">
        <v>70</v>
      </c>
      <c r="AG98" s="2">
        <f t="shared" si="26"/>
        <v>0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1" t="s">
        <v>153</v>
      </c>
      <c r="B99" s="2" t="s">
        <v>46</v>
      </c>
      <c r="C99" s="2"/>
      <c r="D99" s="2"/>
      <c r="E99" s="2"/>
      <c r="F99" s="2"/>
      <c r="G99" s="3">
        <v>7.0000000000000007E-2</v>
      </c>
      <c r="H99" s="2">
        <v>90</v>
      </c>
      <c r="I99" s="2" t="s">
        <v>41</v>
      </c>
      <c r="J99" s="2">
        <v>1</v>
      </c>
      <c r="K99" s="2">
        <f t="shared" si="20"/>
        <v>-1</v>
      </c>
      <c r="L99" s="2"/>
      <c r="M99" s="2"/>
      <c r="N99" s="2">
        <v>150</v>
      </c>
      <c r="O99" s="2">
        <f t="shared" si="21"/>
        <v>0</v>
      </c>
      <c r="P99" s="15"/>
      <c r="Q99" s="15">
        <f t="shared" si="27"/>
        <v>0</v>
      </c>
      <c r="R99" s="15"/>
      <c r="S99" s="2"/>
      <c r="T99" s="2" t="e">
        <f t="shared" si="25"/>
        <v>#DIV/0!</v>
      </c>
      <c r="U99" s="2" t="e">
        <f t="shared" si="24"/>
        <v>#DIV/0!</v>
      </c>
      <c r="V99" s="2">
        <v>0.8</v>
      </c>
      <c r="W99" s="2">
        <v>14.4</v>
      </c>
      <c r="X99" s="2">
        <v>13.6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17" t="s">
        <v>154</v>
      </c>
      <c r="AG99" s="2">
        <f t="shared" si="26"/>
        <v>0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 t="s">
        <v>155</v>
      </c>
      <c r="B100" s="2" t="s">
        <v>46</v>
      </c>
      <c r="C100" s="2">
        <v>3</v>
      </c>
      <c r="D100" s="2">
        <v>219</v>
      </c>
      <c r="E100" s="2">
        <v>66</v>
      </c>
      <c r="F100" s="2">
        <v>150</v>
      </c>
      <c r="G100" s="3">
        <v>0.05</v>
      </c>
      <c r="H100" s="2">
        <v>90</v>
      </c>
      <c r="I100" s="2" t="s">
        <v>41</v>
      </c>
      <c r="J100" s="2">
        <v>82</v>
      </c>
      <c r="K100" s="2">
        <f t="shared" si="20"/>
        <v>-16</v>
      </c>
      <c r="L100" s="2"/>
      <c r="M100" s="2"/>
      <c r="N100" s="2">
        <v>0</v>
      </c>
      <c r="O100" s="2">
        <f t="shared" si="21"/>
        <v>13.2</v>
      </c>
      <c r="P100" s="15">
        <f t="shared" si="30"/>
        <v>21.599999999999994</v>
      </c>
      <c r="Q100" s="15">
        <f>R100</f>
        <v>0</v>
      </c>
      <c r="R100" s="15">
        <v>0</v>
      </c>
      <c r="S100" s="2"/>
      <c r="T100" s="2">
        <f t="shared" si="25"/>
        <v>11.363636363636365</v>
      </c>
      <c r="U100" s="2">
        <f t="shared" si="24"/>
        <v>11.363636363636365</v>
      </c>
      <c r="V100" s="2">
        <v>3.2</v>
      </c>
      <c r="W100" s="2">
        <v>13.8</v>
      </c>
      <c r="X100" s="2">
        <v>13.2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3" t="s">
        <v>173</v>
      </c>
      <c r="AG100" s="2">
        <f t="shared" si="26"/>
        <v>0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 t="s">
        <v>156</v>
      </c>
      <c r="B101" s="2" t="s">
        <v>46</v>
      </c>
      <c r="C101" s="2"/>
      <c r="D101" s="2">
        <v>147</v>
      </c>
      <c r="E101" s="2">
        <v>61</v>
      </c>
      <c r="F101" s="2">
        <v>83</v>
      </c>
      <c r="G101" s="3">
        <v>5.5E-2</v>
      </c>
      <c r="H101" s="2">
        <v>90</v>
      </c>
      <c r="I101" s="2" t="s">
        <v>41</v>
      </c>
      <c r="J101" s="2">
        <v>61</v>
      </c>
      <c r="K101" s="2">
        <f t="shared" si="20"/>
        <v>0</v>
      </c>
      <c r="L101" s="2"/>
      <c r="M101" s="2"/>
      <c r="N101" s="2">
        <v>0</v>
      </c>
      <c r="O101" s="2">
        <f t="shared" si="21"/>
        <v>12.2</v>
      </c>
      <c r="P101" s="15">
        <f t="shared" si="30"/>
        <v>75.599999999999994</v>
      </c>
      <c r="Q101" s="15">
        <f t="shared" ref="Q101:Q102" si="31">R101</f>
        <v>100</v>
      </c>
      <c r="R101" s="15">
        <v>100</v>
      </c>
      <c r="S101" s="2"/>
      <c r="T101" s="2">
        <f t="shared" si="25"/>
        <v>15</v>
      </c>
      <c r="U101" s="2">
        <f t="shared" si="24"/>
        <v>6.8032786885245908</v>
      </c>
      <c r="V101" s="2">
        <v>6.8</v>
      </c>
      <c r="W101" s="2">
        <v>14.4</v>
      </c>
      <c r="X101" s="2">
        <v>10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 t="s">
        <v>70</v>
      </c>
      <c r="AG101" s="2">
        <f t="shared" si="26"/>
        <v>6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 t="s">
        <v>157</v>
      </c>
      <c r="B102" s="2" t="s">
        <v>46</v>
      </c>
      <c r="C102" s="2">
        <v>-1</v>
      </c>
      <c r="D102" s="2">
        <v>148</v>
      </c>
      <c r="E102" s="2">
        <v>51</v>
      </c>
      <c r="F102" s="2">
        <v>92</v>
      </c>
      <c r="G102" s="3">
        <v>5.5E-2</v>
      </c>
      <c r="H102" s="2">
        <v>90</v>
      </c>
      <c r="I102" s="2" t="s">
        <v>41</v>
      </c>
      <c r="J102" s="2">
        <v>51</v>
      </c>
      <c r="K102" s="2">
        <f t="shared" ref="K102:K113" si="32">E102-J102</f>
        <v>0</v>
      </c>
      <c r="L102" s="2"/>
      <c r="M102" s="2"/>
      <c r="N102" s="2">
        <v>0</v>
      </c>
      <c r="O102" s="2">
        <f t="shared" si="21"/>
        <v>10.199999999999999</v>
      </c>
      <c r="P102" s="15">
        <f t="shared" si="30"/>
        <v>40.599999999999994</v>
      </c>
      <c r="Q102" s="15">
        <f t="shared" si="31"/>
        <v>100</v>
      </c>
      <c r="R102" s="15">
        <v>100</v>
      </c>
      <c r="S102" s="2"/>
      <c r="T102" s="2">
        <f t="shared" si="25"/>
        <v>18.823529411764707</v>
      </c>
      <c r="U102" s="2">
        <f t="shared" si="24"/>
        <v>9.0196078431372548</v>
      </c>
      <c r="V102" s="2">
        <v>6</v>
      </c>
      <c r="W102" s="2">
        <v>14.6</v>
      </c>
      <c r="X102" s="2">
        <v>10.8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 t="s">
        <v>70</v>
      </c>
      <c r="AG102" s="2">
        <f t="shared" si="26"/>
        <v>6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 t="s">
        <v>158</v>
      </c>
      <c r="B103" s="2" t="s">
        <v>46</v>
      </c>
      <c r="C103" s="2">
        <v>13</v>
      </c>
      <c r="D103" s="2">
        <v>77</v>
      </c>
      <c r="E103" s="2">
        <v>62</v>
      </c>
      <c r="F103" s="2">
        <v>23</v>
      </c>
      <c r="G103" s="3">
        <v>5.5E-2</v>
      </c>
      <c r="H103" s="2">
        <v>90</v>
      </c>
      <c r="I103" s="2" t="s">
        <v>41</v>
      </c>
      <c r="J103" s="2">
        <v>67</v>
      </c>
      <c r="K103" s="2">
        <f t="shared" si="32"/>
        <v>-5</v>
      </c>
      <c r="L103" s="2"/>
      <c r="M103" s="2"/>
      <c r="N103" s="2">
        <v>140</v>
      </c>
      <c r="O103" s="2">
        <f t="shared" si="21"/>
        <v>12.4</v>
      </c>
      <c r="P103" s="15"/>
      <c r="Q103" s="15">
        <f t="shared" si="27"/>
        <v>0</v>
      </c>
      <c r="R103" s="15"/>
      <c r="S103" s="2"/>
      <c r="T103" s="2">
        <f t="shared" si="25"/>
        <v>13.14516129032258</v>
      </c>
      <c r="U103" s="2">
        <f t="shared" si="24"/>
        <v>13.14516129032258</v>
      </c>
      <c r="V103" s="2">
        <v>9.4</v>
      </c>
      <c r="W103" s="2">
        <v>11.8</v>
      </c>
      <c r="X103" s="2">
        <v>7.4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 t="s">
        <v>70</v>
      </c>
      <c r="AG103" s="2">
        <f t="shared" si="26"/>
        <v>0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 t="s">
        <v>159</v>
      </c>
      <c r="B104" s="2" t="s">
        <v>46</v>
      </c>
      <c r="C104" s="2">
        <v>190</v>
      </c>
      <c r="D104" s="2">
        <v>743</v>
      </c>
      <c r="E104" s="2">
        <v>320</v>
      </c>
      <c r="F104" s="2">
        <v>321</v>
      </c>
      <c r="G104" s="3">
        <v>0.375</v>
      </c>
      <c r="H104" s="2">
        <v>50</v>
      </c>
      <c r="I104" s="2" t="s">
        <v>41</v>
      </c>
      <c r="J104" s="2">
        <v>327</v>
      </c>
      <c r="K104" s="2">
        <f t="shared" si="32"/>
        <v>-7</v>
      </c>
      <c r="L104" s="2"/>
      <c r="M104" s="2"/>
      <c r="N104" s="2">
        <v>450</v>
      </c>
      <c r="O104" s="2">
        <f t="shared" si="21"/>
        <v>64</v>
      </c>
      <c r="P104" s="15">
        <f t="shared" si="30"/>
        <v>61</v>
      </c>
      <c r="Q104" s="15">
        <f>R104</f>
        <v>0</v>
      </c>
      <c r="R104" s="15">
        <v>0</v>
      </c>
      <c r="S104" s="2"/>
      <c r="T104" s="2">
        <f t="shared" si="25"/>
        <v>12.046875</v>
      </c>
      <c r="U104" s="2">
        <f t="shared" si="24"/>
        <v>12.046875</v>
      </c>
      <c r="V104" s="2">
        <v>59.6</v>
      </c>
      <c r="W104" s="2">
        <v>53.4</v>
      </c>
      <c r="X104" s="2">
        <v>52.8</v>
      </c>
      <c r="Y104" s="2">
        <v>51.4</v>
      </c>
      <c r="Z104" s="2">
        <v>54.6</v>
      </c>
      <c r="AA104" s="2">
        <v>48.2</v>
      </c>
      <c r="AB104" s="2">
        <v>53.6</v>
      </c>
      <c r="AC104" s="2">
        <v>32</v>
      </c>
      <c r="AD104" s="2">
        <v>25.6</v>
      </c>
      <c r="AE104" s="2">
        <v>16</v>
      </c>
      <c r="AF104" s="23" t="s">
        <v>173</v>
      </c>
      <c r="AG104" s="2">
        <f t="shared" si="26"/>
        <v>0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7" t="s">
        <v>160</v>
      </c>
      <c r="B105" s="7" t="s">
        <v>46</v>
      </c>
      <c r="C105" s="7">
        <v>-4</v>
      </c>
      <c r="D105" s="7">
        <v>4</v>
      </c>
      <c r="E105" s="7"/>
      <c r="F105" s="7"/>
      <c r="G105" s="8">
        <v>0</v>
      </c>
      <c r="H105" s="7" t="e">
        <v>#N/A</v>
      </c>
      <c r="I105" s="7" t="s">
        <v>37</v>
      </c>
      <c r="J105" s="7"/>
      <c r="K105" s="7">
        <f t="shared" si="32"/>
        <v>0</v>
      </c>
      <c r="L105" s="7"/>
      <c r="M105" s="7"/>
      <c r="N105" s="7">
        <v>0</v>
      </c>
      <c r="O105" s="7">
        <f t="shared" si="21"/>
        <v>0</v>
      </c>
      <c r="P105" s="14"/>
      <c r="Q105" s="15">
        <f t="shared" si="27"/>
        <v>0</v>
      </c>
      <c r="R105" s="14"/>
      <c r="S105" s="7" t="s">
        <v>38</v>
      </c>
      <c r="T105" s="2" t="e">
        <f t="shared" si="25"/>
        <v>#DIV/0!</v>
      </c>
      <c r="U105" s="7" t="e">
        <f t="shared" si="24"/>
        <v>#DIV/0!</v>
      </c>
      <c r="V105" s="7">
        <v>0</v>
      </c>
      <c r="W105" s="7">
        <v>0</v>
      </c>
      <c r="X105" s="7">
        <v>0</v>
      </c>
      <c r="Y105" s="7">
        <v>0.8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/>
      <c r="AG105" s="2">
        <f t="shared" si="26"/>
        <v>0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1" t="s">
        <v>161</v>
      </c>
      <c r="B106" s="2" t="s">
        <v>46</v>
      </c>
      <c r="C106" s="2"/>
      <c r="D106" s="2"/>
      <c r="E106" s="2"/>
      <c r="F106" s="2"/>
      <c r="G106" s="3">
        <v>7.0000000000000007E-2</v>
      </c>
      <c r="H106" s="2">
        <v>60</v>
      </c>
      <c r="I106" s="2" t="s">
        <v>41</v>
      </c>
      <c r="J106" s="2"/>
      <c r="K106" s="2">
        <f t="shared" si="32"/>
        <v>0</v>
      </c>
      <c r="L106" s="2"/>
      <c r="M106" s="2"/>
      <c r="N106" s="2">
        <v>100</v>
      </c>
      <c r="O106" s="2">
        <f t="shared" si="21"/>
        <v>0</v>
      </c>
      <c r="P106" s="15"/>
      <c r="Q106" s="15">
        <f t="shared" si="27"/>
        <v>0</v>
      </c>
      <c r="R106" s="15"/>
      <c r="S106" s="2"/>
      <c r="T106" s="2" t="e">
        <f t="shared" si="25"/>
        <v>#DIV/0!</v>
      </c>
      <c r="U106" s="2" t="e">
        <f t="shared" si="24"/>
        <v>#DIV/0!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17" t="s">
        <v>154</v>
      </c>
      <c r="AG106" s="2">
        <f t="shared" si="26"/>
        <v>0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1" t="s">
        <v>162</v>
      </c>
      <c r="B107" s="2" t="s">
        <v>46</v>
      </c>
      <c r="C107" s="2"/>
      <c r="D107" s="2"/>
      <c r="E107" s="2"/>
      <c r="F107" s="2"/>
      <c r="G107" s="3">
        <v>7.0000000000000007E-2</v>
      </c>
      <c r="H107" s="2">
        <v>90</v>
      </c>
      <c r="I107" s="2" t="s">
        <v>41</v>
      </c>
      <c r="J107" s="2"/>
      <c r="K107" s="2">
        <f t="shared" si="32"/>
        <v>0</v>
      </c>
      <c r="L107" s="2"/>
      <c r="M107" s="2"/>
      <c r="N107" s="2">
        <v>150</v>
      </c>
      <c r="O107" s="2">
        <f t="shared" si="21"/>
        <v>0</v>
      </c>
      <c r="P107" s="15"/>
      <c r="Q107" s="15">
        <f t="shared" si="27"/>
        <v>0</v>
      </c>
      <c r="R107" s="15"/>
      <c r="S107" s="2"/>
      <c r="T107" s="2" t="e">
        <f t="shared" si="25"/>
        <v>#DIV/0!</v>
      </c>
      <c r="U107" s="2" t="e">
        <f t="shared" si="24"/>
        <v>#DIV/0!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17" t="s">
        <v>154</v>
      </c>
      <c r="AG107" s="2">
        <f t="shared" si="26"/>
        <v>0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1" t="s">
        <v>163</v>
      </c>
      <c r="B108" s="2" t="s">
        <v>46</v>
      </c>
      <c r="C108" s="2"/>
      <c r="D108" s="2"/>
      <c r="E108" s="2"/>
      <c r="F108" s="2"/>
      <c r="G108" s="3">
        <v>7.0000000000000007E-2</v>
      </c>
      <c r="H108" s="2">
        <v>90</v>
      </c>
      <c r="I108" s="2" t="s">
        <v>41</v>
      </c>
      <c r="J108" s="2"/>
      <c r="K108" s="2">
        <f t="shared" si="32"/>
        <v>0</v>
      </c>
      <c r="L108" s="2"/>
      <c r="M108" s="2"/>
      <c r="N108" s="2">
        <v>150</v>
      </c>
      <c r="O108" s="2">
        <f t="shared" si="21"/>
        <v>0</v>
      </c>
      <c r="P108" s="15"/>
      <c r="Q108" s="15">
        <f t="shared" si="27"/>
        <v>0</v>
      </c>
      <c r="R108" s="15"/>
      <c r="S108" s="2"/>
      <c r="T108" s="2" t="e">
        <f t="shared" si="25"/>
        <v>#DIV/0!</v>
      </c>
      <c r="U108" s="2" t="e">
        <f t="shared" si="24"/>
        <v>#DIV/0!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17" t="s">
        <v>154</v>
      </c>
      <c r="AG108" s="2">
        <f t="shared" si="26"/>
        <v>0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9" t="s">
        <v>164</v>
      </c>
      <c r="B109" s="9" t="s">
        <v>46</v>
      </c>
      <c r="C109" s="9">
        <v>-31</v>
      </c>
      <c r="D109" s="9">
        <v>31</v>
      </c>
      <c r="E109" s="9"/>
      <c r="F109" s="9"/>
      <c r="G109" s="10">
        <v>0</v>
      </c>
      <c r="H109" s="9" t="e">
        <v>#N/A</v>
      </c>
      <c r="I109" s="9" t="s">
        <v>165</v>
      </c>
      <c r="J109" s="9"/>
      <c r="K109" s="9">
        <f t="shared" si="32"/>
        <v>0</v>
      </c>
      <c r="L109" s="9"/>
      <c r="M109" s="9"/>
      <c r="N109" s="9">
        <v>0</v>
      </c>
      <c r="O109" s="9">
        <f t="shared" si="21"/>
        <v>0</v>
      </c>
      <c r="P109" s="16"/>
      <c r="Q109" s="15">
        <f t="shared" si="27"/>
        <v>0</v>
      </c>
      <c r="R109" s="16"/>
      <c r="S109" s="9"/>
      <c r="T109" s="2" t="e">
        <f t="shared" si="25"/>
        <v>#DIV/0!</v>
      </c>
      <c r="U109" s="9" t="e">
        <f t="shared" si="24"/>
        <v>#DIV/0!</v>
      </c>
      <c r="V109" s="9">
        <v>0</v>
      </c>
      <c r="W109" s="9">
        <v>0</v>
      </c>
      <c r="X109" s="9">
        <v>1.4</v>
      </c>
      <c r="Y109" s="9">
        <v>3.4</v>
      </c>
      <c r="Z109" s="9">
        <v>2.8</v>
      </c>
      <c r="AA109" s="9">
        <v>0</v>
      </c>
      <c r="AB109" s="9">
        <v>3.2</v>
      </c>
      <c r="AC109" s="9">
        <v>4.2</v>
      </c>
      <c r="AD109" s="9">
        <v>3.2</v>
      </c>
      <c r="AE109" s="9">
        <v>0</v>
      </c>
      <c r="AF109" s="9"/>
      <c r="AG109" s="2">
        <f t="shared" si="26"/>
        <v>0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9" t="s">
        <v>166</v>
      </c>
      <c r="B110" s="9" t="s">
        <v>46</v>
      </c>
      <c r="C110" s="9">
        <v>-207</v>
      </c>
      <c r="D110" s="9">
        <v>308</v>
      </c>
      <c r="E110" s="12">
        <v>118</v>
      </c>
      <c r="F110" s="12">
        <v>-17</v>
      </c>
      <c r="G110" s="10">
        <v>0</v>
      </c>
      <c r="H110" s="9" t="e">
        <v>#N/A</v>
      </c>
      <c r="I110" s="9" t="s">
        <v>165</v>
      </c>
      <c r="J110" s="9">
        <v>118</v>
      </c>
      <c r="K110" s="9">
        <f t="shared" si="32"/>
        <v>0</v>
      </c>
      <c r="L110" s="9"/>
      <c r="M110" s="9"/>
      <c r="N110" s="9">
        <v>0</v>
      </c>
      <c r="O110" s="9">
        <f t="shared" si="21"/>
        <v>23.6</v>
      </c>
      <c r="P110" s="16"/>
      <c r="Q110" s="15">
        <f t="shared" si="27"/>
        <v>0</v>
      </c>
      <c r="R110" s="16"/>
      <c r="S110" s="9"/>
      <c r="T110" s="2">
        <f t="shared" si="25"/>
        <v>-0.72033898305084743</v>
      </c>
      <c r="U110" s="9">
        <f t="shared" si="24"/>
        <v>-0.72033898305084743</v>
      </c>
      <c r="V110" s="9">
        <v>20.399999999999999</v>
      </c>
      <c r="W110" s="9">
        <v>16.399999999999999</v>
      </c>
      <c r="X110" s="9">
        <v>18</v>
      </c>
      <c r="Y110" s="9">
        <v>18.399999999999999</v>
      </c>
      <c r="Z110" s="9">
        <v>6.6</v>
      </c>
      <c r="AA110" s="9">
        <v>0</v>
      </c>
      <c r="AB110" s="9">
        <v>2.2000000000000002</v>
      </c>
      <c r="AC110" s="9">
        <v>6.8</v>
      </c>
      <c r="AD110" s="9">
        <v>2.6</v>
      </c>
      <c r="AE110" s="9">
        <v>0</v>
      </c>
      <c r="AF110" s="9"/>
      <c r="AG110" s="2">
        <f t="shared" si="26"/>
        <v>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9" t="s">
        <v>167</v>
      </c>
      <c r="B111" s="9" t="s">
        <v>46</v>
      </c>
      <c r="C111" s="9">
        <v>-252</v>
      </c>
      <c r="D111" s="9">
        <v>379</v>
      </c>
      <c r="E111" s="12">
        <v>138</v>
      </c>
      <c r="F111" s="12">
        <v>-11</v>
      </c>
      <c r="G111" s="10">
        <v>0</v>
      </c>
      <c r="H111" s="9" t="e">
        <v>#N/A</v>
      </c>
      <c r="I111" s="9" t="s">
        <v>165</v>
      </c>
      <c r="J111" s="9">
        <v>138</v>
      </c>
      <c r="K111" s="9">
        <f t="shared" si="32"/>
        <v>0</v>
      </c>
      <c r="L111" s="9"/>
      <c r="M111" s="9"/>
      <c r="N111" s="9">
        <v>0</v>
      </c>
      <c r="O111" s="9">
        <f t="shared" si="21"/>
        <v>27.6</v>
      </c>
      <c r="P111" s="16"/>
      <c r="Q111" s="15">
        <f t="shared" si="27"/>
        <v>0</v>
      </c>
      <c r="R111" s="16"/>
      <c r="S111" s="9"/>
      <c r="T111" s="2">
        <f t="shared" si="25"/>
        <v>-0.39855072463768115</v>
      </c>
      <c r="U111" s="9">
        <f t="shared" si="24"/>
        <v>-0.39855072463768115</v>
      </c>
      <c r="V111" s="9">
        <v>27</v>
      </c>
      <c r="W111" s="9">
        <v>22.8</v>
      </c>
      <c r="X111" s="9">
        <v>18.8</v>
      </c>
      <c r="Y111" s="9">
        <v>15</v>
      </c>
      <c r="Z111" s="9">
        <v>13</v>
      </c>
      <c r="AA111" s="9">
        <v>0</v>
      </c>
      <c r="AB111" s="9">
        <v>4.8</v>
      </c>
      <c r="AC111" s="9">
        <v>0</v>
      </c>
      <c r="AD111" s="9">
        <v>0</v>
      </c>
      <c r="AE111" s="9">
        <v>0</v>
      </c>
      <c r="AF111" s="9"/>
      <c r="AG111" s="2">
        <f t="shared" si="26"/>
        <v>0</v>
      </c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2" t="s">
        <v>168</v>
      </c>
      <c r="B112" s="9" t="s">
        <v>36</v>
      </c>
      <c r="C112" s="9">
        <v>-15.003</v>
      </c>
      <c r="D112" s="9">
        <v>159.58600000000001</v>
      </c>
      <c r="E112" s="12">
        <v>159.59299999999999</v>
      </c>
      <c r="F112" s="12">
        <v>-15.01</v>
      </c>
      <c r="G112" s="10">
        <v>0</v>
      </c>
      <c r="H112" s="9" t="e">
        <v>#N/A</v>
      </c>
      <c r="I112" s="9" t="s">
        <v>165</v>
      </c>
      <c r="J112" s="9">
        <v>160</v>
      </c>
      <c r="K112" s="9">
        <f t="shared" si="32"/>
        <v>-0.40700000000001069</v>
      </c>
      <c r="L112" s="9"/>
      <c r="M112" s="9"/>
      <c r="N112" s="9">
        <v>0</v>
      </c>
      <c r="O112" s="9">
        <f t="shared" si="21"/>
        <v>31.918599999999998</v>
      </c>
      <c r="P112" s="16"/>
      <c r="Q112" s="15">
        <f t="shared" si="27"/>
        <v>0</v>
      </c>
      <c r="R112" s="16"/>
      <c r="S112" s="9"/>
      <c r="T112" s="2">
        <f t="shared" si="25"/>
        <v>-0.47025872062057861</v>
      </c>
      <c r="U112" s="9">
        <f t="shared" si="24"/>
        <v>-0.47025872062057861</v>
      </c>
      <c r="V112" s="9">
        <v>28.9282</v>
      </c>
      <c r="W112" s="9">
        <v>3.0005999999999999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/>
      <c r="AG112" s="2">
        <f t="shared" si="26"/>
        <v>0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2" t="s">
        <v>169</v>
      </c>
      <c r="B113" s="9" t="s">
        <v>36</v>
      </c>
      <c r="C113" s="9">
        <v>-14.372</v>
      </c>
      <c r="D113" s="9">
        <v>17.972999999999999</v>
      </c>
      <c r="E113" s="12">
        <v>5.069</v>
      </c>
      <c r="F113" s="12">
        <v>-1.468</v>
      </c>
      <c r="G113" s="10">
        <v>0</v>
      </c>
      <c r="H113" s="9" t="e">
        <v>#N/A</v>
      </c>
      <c r="I113" s="9" t="s">
        <v>165</v>
      </c>
      <c r="J113" s="9">
        <v>13.3</v>
      </c>
      <c r="K113" s="9">
        <f t="shared" si="32"/>
        <v>-8.2310000000000016</v>
      </c>
      <c r="L113" s="9"/>
      <c r="M113" s="9"/>
      <c r="N113" s="9">
        <v>0</v>
      </c>
      <c r="O113" s="9">
        <f t="shared" si="21"/>
        <v>1.0138</v>
      </c>
      <c r="P113" s="16"/>
      <c r="Q113" s="15">
        <f t="shared" si="27"/>
        <v>0</v>
      </c>
      <c r="R113" s="16"/>
      <c r="S113" s="9"/>
      <c r="T113" s="2">
        <f t="shared" si="25"/>
        <v>-1.4480173604261195</v>
      </c>
      <c r="U113" s="9">
        <f t="shared" si="24"/>
        <v>-1.4480173604261195</v>
      </c>
      <c r="V113" s="9">
        <v>0.28620000000000001</v>
      </c>
      <c r="W113" s="9">
        <v>1.4366000000000001</v>
      </c>
      <c r="X113" s="9">
        <v>2.1564000000000001</v>
      </c>
      <c r="Y113" s="9">
        <v>1.7252000000000001</v>
      </c>
      <c r="Z113" s="9">
        <v>0.1426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/>
      <c r="AG113" s="2">
        <f t="shared" si="26"/>
        <v>0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4" t="s">
        <v>174</v>
      </c>
      <c r="B114" s="23" t="s">
        <v>36</v>
      </c>
      <c r="C114" s="2"/>
      <c r="D114" s="2"/>
      <c r="E114" s="2"/>
      <c r="F114" s="2"/>
      <c r="G114" s="3">
        <v>1</v>
      </c>
      <c r="H114" s="2"/>
      <c r="I114" s="23" t="s">
        <v>41</v>
      </c>
      <c r="J114" s="2"/>
      <c r="K114" s="2"/>
      <c r="L114" s="2"/>
      <c r="M114" s="2"/>
      <c r="N114" s="2"/>
      <c r="O114" s="9">
        <f t="shared" si="21"/>
        <v>0</v>
      </c>
      <c r="P114" s="2"/>
      <c r="Q114" s="15">
        <v>50</v>
      </c>
      <c r="R114" s="2">
        <v>50</v>
      </c>
      <c r="S114" s="2"/>
      <c r="T114" s="2" t="e">
        <f t="shared" ref="T114" si="33">(F114+N114+Q114)/O114</f>
        <v>#DIV/0!</v>
      </c>
      <c r="U114" s="9" t="e">
        <f t="shared" ref="U114" si="34">(F114+N114)/O114</f>
        <v>#DIV/0!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3" t="s">
        <v>121</v>
      </c>
      <c r="AG114" s="2">
        <f t="shared" si="26"/>
        <v>50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</sheetData>
  <autoFilter ref="A3:AG114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2025-06-02T09:03:00Z</dcterms:created>
  <dcterms:modified xsi:type="dcterms:W3CDTF">2025-06-09T07:13:09Z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DEB7F16E6AD74A8EA8CF18DC2C1866E8_13</vt:lpwstr>
  </property>
  <property fmtid="{D5CDD505-2E9C-101B-9397-08002B2CF9AE}" pid="3" name="KSOProductBuildVer">
    <vt:lpwstr>1049-12.2.0.21179</vt:lpwstr>
  </property>
</Properties>
</file>