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11D26D5-A594-4900-9F66-10429940D5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Y379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6" i="1" s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O527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9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7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7" i="1"/>
  <c r="X518" i="1"/>
  <c r="X519" i="1"/>
  <c r="X521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Z59" i="1" s="1"/>
  <c r="BN54" i="1"/>
  <c r="BP54" i="1"/>
  <c r="Z56" i="1"/>
  <c r="BN56" i="1"/>
  <c r="Z58" i="1"/>
  <c r="BN58" i="1"/>
  <c r="Y59" i="1"/>
  <c r="Z62" i="1"/>
  <c r="Z66" i="1" s="1"/>
  <c r="BN62" i="1"/>
  <c r="BP62" i="1"/>
  <c r="Z64" i="1"/>
  <c r="BN64" i="1"/>
  <c r="Y67" i="1"/>
  <c r="Z70" i="1"/>
  <c r="Z72" i="1" s="1"/>
  <c r="BN70" i="1"/>
  <c r="BP70" i="1"/>
  <c r="Z76" i="1"/>
  <c r="Z81" i="1" s="1"/>
  <c r="BN76" i="1"/>
  <c r="BP76" i="1"/>
  <c r="Z78" i="1"/>
  <c r="BN78" i="1"/>
  <c r="Z80" i="1"/>
  <c r="BN80" i="1"/>
  <c r="Z84" i="1"/>
  <c r="Z86" i="1" s="1"/>
  <c r="BN84" i="1"/>
  <c r="BP84" i="1"/>
  <c r="BP85" i="1"/>
  <c r="BN85" i="1"/>
  <c r="Z85" i="1"/>
  <c r="Y87" i="1"/>
  <c r="E527" i="1"/>
  <c r="Y93" i="1"/>
  <c r="BP90" i="1"/>
  <c r="BN90" i="1"/>
  <c r="Z90" i="1"/>
  <c r="Y102" i="1"/>
  <c r="BP99" i="1"/>
  <c r="BN99" i="1"/>
  <c r="Z99" i="1"/>
  <c r="BP108" i="1"/>
  <c r="BN108" i="1"/>
  <c r="Z108" i="1"/>
  <c r="Y117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Y140" i="1"/>
  <c r="BP154" i="1"/>
  <c r="BN154" i="1"/>
  <c r="Z154" i="1"/>
  <c r="Z156" i="1" s="1"/>
  <c r="Y175" i="1"/>
  <c r="BP168" i="1"/>
  <c r="BN168" i="1"/>
  <c r="Z168" i="1"/>
  <c r="BP172" i="1"/>
  <c r="BN172" i="1"/>
  <c r="Z172" i="1"/>
  <c r="H9" i="1"/>
  <c r="Y45" i="1"/>
  <c r="Y521" i="1" s="1"/>
  <c r="BP92" i="1"/>
  <c r="BN92" i="1"/>
  <c r="Y518" i="1" s="1"/>
  <c r="Z92" i="1"/>
  <c r="Y94" i="1"/>
  <c r="BP97" i="1"/>
  <c r="BN97" i="1"/>
  <c r="Z97" i="1"/>
  <c r="Z102" i="1" s="1"/>
  <c r="BP101" i="1"/>
  <c r="Y519" i="1" s="1"/>
  <c r="BN101" i="1"/>
  <c r="Z101" i="1"/>
  <c r="Y103" i="1"/>
  <c r="F527" i="1"/>
  <c r="Y111" i="1"/>
  <c r="BP106" i="1"/>
  <c r="BN106" i="1"/>
  <c r="Z106" i="1"/>
  <c r="Z110" i="1" s="1"/>
  <c r="Y110" i="1"/>
  <c r="Z116" i="1"/>
  <c r="BP114" i="1"/>
  <c r="BN114" i="1"/>
  <c r="Z114" i="1"/>
  <c r="BP122" i="1"/>
  <c r="BN122" i="1"/>
  <c r="Z122" i="1"/>
  <c r="Z124" i="1" s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Z174" i="1" s="1"/>
  <c r="BP170" i="1"/>
  <c r="BN170" i="1"/>
  <c r="Z170" i="1"/>
  <c r="Y174" i="1"/>
  <c r="Z190" i="1"/>
  <c r="H527" i="1"/>
  <c r="Y151" i="1"/>
  <c r="I527" i="1"/>
  <c r="Y163" i="1"/>
  <c r="Z178" i="1"/>
  <c r="Z180" i="1" s="1"/>
  <c r="BN178" i="1"/>
  <c r="BP178" i="1"/>
  <c r="J527" i="1"/>
  <c r="Z189" i="1"/>
  <c r="BN189" i="1"/>
  <c r="BP189" i="1"/>
  <c r="Y190" i="1"/>
  <c r="Z193" i="1"/>
  <c r="Z195" i="1" s="1"/>
  <c r="BN193" i="1"/>
  <c r="BP193" i="1"/>
  <c r="Y196" i="1"/>
  <c r="Z199" i="1"/>
  <c r="Z206" i="1" s="1"/>
  <c r="BN199" i="1"/>
  <c r="BP199" i="1"/>
  <c r="Z201" i="1"/>
  <c r="BN201" i="1"/>
  <c r="Z203" i="1"/>
  <c r="BN203" i="1"/>
  <c r="Z205" i="1"/>
  <c r="BN205" i="1"/>
  <c r="Z209" i="1"/>
  <c r="Z218" i="1" s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Z260" i="1" s="1"/>
  <c r="Y260" i="1"/>
  <c r="Z268" i="1"/>
  <c r="BP265" i="1"/>
  <c r="BN265" i="1"/>
  <c r="Z265" i="1"/>
  <c r="Y276" i="1"/>
  <c r="Y275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Z331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BP249" i="1"/>
  <c r="BN249" i="1"/>
  <c r="Z249" i="1"/>
  <c r="Z251" i="1" s="1"/>
  <c r="BP258" i="1"/>
  <c r="BN258" i="1"/>
  <c r="Z258" i="1"/>
  <c r="BP273" i="1"/>
  <c r="BN273" i="1"/>
  <c r="Z273" i="1"/>
  <c r="Z275" i="1" s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Z317" i="1" s="1"/>
  <c r="BP316" i="1"/>
  <c r="BN316" i="1"/>
  <c r="Z316" i="1"/>
  <c r="Y318" i="1"/>
  <c r="Y323" i="1"/>
  <c r="BP320" i="1"/>
  <c r="BN320" i="1"/>
  <c r="Z320" i="1"/>
  <c r="Z323" i="1" s="1"/>
  <c r="BP335" i="1"/>
  <c r="BN335" i="1"/>
  <c r="Z335" i="1"/>
  <c r="Z337" i="1" s="1"/>
  <c r="BP350" i="1"/>
  <c r="BN350" i="1"/>
  <c r="Z350" i="1"/>
  <c r="Z356" i="1" s="1"/>
  <c r="BP354" i="1"/>
  <c r="BN354" i="1"/>
  <c r="Z354" i="1"/>
  <c r="BP375" i="1"/>
  <c r="BN375" i="1"/>
  <c r="Z375" i="1"/>
  <c r="Z378" i="1" s="1"/>
  <c r="BP421" i="1"/>
  <c r="BN421" i="1"/>
  <c r="Z421" i="1"/>
  <c r="Z424" i="1" s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Y520" i="1" l="1"/>
  <c r="Z452" i="1"/>
  <c r="Z493" i="1"/>
  <c r="Z406" i="1"/>
  <c r="Z93" i="1"/>
  <c r="Z45" i="1"/>
  <c r="Z522" i="1" s="1"/>
  <c r="Y517" i="1"/>
  <c r="Z468" i="1"/>
  <c r="Z309" i="1"/>
  <c r="Z234" i="1"/>
  <c r="X520" i="1"/>
</calcChain>
</file>

<file path=xl/sharedStrings.xml><?xml version="1.0" encoding="utf-8"?>
<sst xmlns="http://schemas.openxmlformats.org/spreadsheetml/2006/main" count="2313" uniqueCount="819">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</sst>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2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45820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100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9.2592592592592595</v>
      </c>
      <c r="Y45" s="577">
        <f>IFERROR(Y41/H41,"0")+IFERROR(Y42/H42,"0")+IFERROR(Y43/H43,"0")+IFERROR(Y44/H44,"0")</f>
        <v>10</v>
      </c>
      <c r="Z45" s="577">
        <f>IFERROR(IF(Z41="",0,Z41),"0")+IFERROR(IF(Z42="",0,Z42),"0")+IFERROR(IF(Z43="",0,Z43),"0")+IFERROR(IF(Z44="",0,Z44),"0")</f>
        <v>0.1898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100</v>
      </c>
      <c r="Y46" s="577">
        <f>IFERROR(SUM(Y41:Y44),"0")</f>
        <v>108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50</v>
      </c>
      <c r="Y54" s="576">
        <f t="shared" si="6"/>
        <v>54</v>
      </c>
      <c r="Z54" s="36">
        <f>IFERROR(IF(Y54=0,"",ROUNDUP(Y54/H54,0)*0.01898),"")</f>
        <v>9.4899999999999998E-2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52.013888888888886</v>
      </c>
      <c r="BN54" s="64">
        <f t="shared" si="8"/>
        <v>56.17499999999999</v>
      </c>
      <c r="BO54" s="64">
        <f t="shared" si="9"/>
        <v>7.2337962962962965E-2</v>
      </c>
      <c r="BP54" s="64">
        <f t="shared" si="10"/>
        <v>7.8125E-2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4.6296296296296298</v>
      </c>
      <c r="Y59" s="577">
        <f>IFERROR(Y53/H53,"0")+IFERROR(Y54/H54,"0")+IFERROR(Y55/H55,"0")+IFERROR(Y56/H56,"0")+IFERROR(Y57/H57,"0")+IFERROR(Y58/H58,"0")</f>
        <v>5</v>
      </c>
      <c r="Z59" s="577">
        <f>IFERROR(IF(Z53="",0,Z53),"0")+IFERROR(IF(Z54="",0,Z54),"0")+IFERROR(IF(Z55="",0,Z55),"0")+IFERROR(IF(Z56="",0,Z56),"0")+IFERROR(IF(Z57="",0,Z57),"0")+IFERROR(IF(Z58="",0,Z58),"0")</f>
        <v>9.4899999999999998E-2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50</v>
      </c>
      <c r="Y60" s="577">
        <f>IFERROR(SUM(Y53:Y58),"0")</f>
        <v>54</v>
      </c>
      <c r="Z60" s="37"/>
      <c r="AA60" s="578"/>
      <c r="AB60" s="578"/>
      <c r="AC60" s="578"/>
    </row>
    <row r="61" spans="1:68" ht="14.25" customHeight="1" x14ac:dyDescent="0.25">
      <c r="A61" s="594" t="s">
        <v>142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150</v>
      </c>
      <c r="Y62" s="576">
        <f>IFERROR(IF(X62="",0,CEILING((X62/$H62),1)*$H62),"")</f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156.04166666666666</v>
      </c>
      <c r="BN62" s="64">
        <f>IFERROR(Y62*I62/H62,"0")</f>
        <v>157.29000000000002</v>
      </c>
      <c r="BO62" s="64">
        <f>IFERROR(1/J62*(X62/H62),"0")</f>
        <v>0.21701388888888887</v>
      </c>
      <c r="BP62" s="64">
        <f>IFERROR(1/J62*(Y62/H62),"0")</f>
        <v>0.21875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13.888888888888888</v>
      </c>
      <c r="Y66" s="577">
        <f>IFERROR(Y62/H62,"0")+IFERROR(Y63/H63,"0")+IFERROR(Y64/H64,"0")+IFERROR(Y65/H65,"0")</f>
        <v>14</v>
      </c>
      <c r="Z66" s="577">
        <f>IFERROR(IF(Z62="",0,Z62),"0")+IFERROR(IF(Z63="",0,Z63),"0")+IFERROR(IF(Z64="",0,Z64),"0")+IFERROR(IF(Z65="",0,Z65),"0")</f>
        <v>0.26572000000000001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150</v>
      </c>
      <c r="Y67" s="577">
        <f>IFERROR(SUM(Y62:Y65),"0")</f>
        <v>151.20000000000002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177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184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194</v>
      </c>
      <c r="Q96" s="580"/>
      <c r="R96" s="580"/>
      <c r="S96" s="580"/>
      <c r="T96" s="581"/>
      <c r="U96" s="34"/>
      <c r="V96" s="34"/>
      <c r="W96" s="35" t="s">
        <v>70</v>
      </c>
      <c r="X96" s="575">
        <v>100</v>
      </c>
      <c r="Y96" s="576">
        <f t="shared" ref="Y96:Y101" si="16">IFERROR(IF(X96="",0,CEILING((X96/$H96),1)*$H96),"")</f>
        <v>105.3</v>
      </c>
      <c r="Z96" s="36">
        <f>IFERROR(IF(Y96=0,"",ROUNDUP(Y96/H96,0)*0.01898),"")</f>
        <v>0.24674000000000001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106.4074074074074</v>
      </c>
      <c r="BN96" s="64">
        <f t="shared" ref="BN96:BN101" si="18">IFERROR(Y96*I96/H96,"0")</f>
        <v>112.047</v>
      </c>
      <c r="BO96" s="64">
        <f t="shared" ref="BO96:BO101" si="19">IFERROR(1/J96*(X96/H96),"0")</f>
        <v>0.19290123456790123</v>
      </c>
      <c r="BP96" s="64">
        <f t="shared" ref="BP96:BP101" si="20">IFERROR(1/J96*(Y96/H96),"0")</f>
        <v>0.203125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12.345679012345679</v>
      </c>
      <c r="Y102" s="577">
        <f>IFERROR(Y96/H96,"0")+IFERROR(Y97/H97,"0")+IFERROR(Y98/H98,"0")+IFERROR(Y99/H99,"0")+IFERROR(Y100/H100,"0")+IFERROR(Y101/H101,"0")</f>
        <v>13</v>
      </c>
      <c r="Z102" s="577">
        <f>IFERROR(IF(Z96="",0,Z96),"0")+IFERROR(IF(Z97="",0,Z97),"0")+IFERROR(IF(Z98="",0,Z98),"0")+IFERROR(IF(Z99="",0,Z99),"0")+IFERROR(IF(Z100="",0,Z100),"0")+IFERROR(IF(Z101="",0,Z101),"0")</f>
        <v>0.24674000000000001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100</v>
      </c>
      <c r="Y103" s="577">
        <f>IFERROR(SUM(Y96:Y101),"0")</f>
        <v>105.3</v>
      </c>
      <c r="Z103" s="37"/>
      <c r="AA103" s="578"/>
      <c r="AB103" s="578"/>
      <c r="AC103" s="578"/>
    </row>
    <row r="104" spans="1:68" ht="16.5" customHeight="1" x14ac:dyDescent="0.25">
      <c r="A104" s="595" t="s">
        <v>207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142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217</v>
      </c>
      <c r="B113" s="54" t="s">
        <v>218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220</v>
      </c>
      <c r="B114" s="54" t="s">
        <v>221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50</v>
      </c>
      <c r="Y119" s="576">
        <f>IFERROR(IF(X119="",0,CEILING((X119/$H119),1)*$H119),"")</f>
        <v>56.699999999999996</v>
      </c>
      <c r="Z119" s="36">
        <f>IFERROR(IF(Y119=0,"",ROUNDUP(Y119/H119,0)*0.01898),"")</f>
        <v>0.13286000000000001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53.166666666666664</v>
      </c>
      <c r="BN119" s="64">
        <f>IFERROR(Y119*I119/H119,"0")</f>
        <v>60.290999999999997</v>
      </c>
      <c r="BO119" s="64">
        <f>IFERROR(1/J119*(X119/H119),"0")</f>
        <v>9.6450617283950615E-2</v>
      </c>
      <c r="BP119" s="64">
        <f>IFERROR(1/J119*(Y119/H119),"0")</f>
        <v>0.109375</v>
      </c>
    </row>
    <row r="120" spans="1:68" ht="27" customHeight="1" x14ac:dyDescent="0.25">
      <c r="A120" s="54" t="s">
        <v>224</v>
      </c>
      <c r="B120" s="54" t="s">
        <v>227</v>
      </c>
      <c r="C120" s="31">
        <v>4301051360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233</v>
      </c>
      <c r="B123" s="54" t="s">
        <v>234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6.1728395061728394</v>
      </c>
      <c r="Y124" s="577">
        <f>IFERROR(Y119/H119,"0")+IFERROR(Y120/H120,"0")+IFERROR(Y121/H121,"0")+IFERROR(Y122/H122,"0")+IFERROR(Y123/H123,"0")</f>
        <v>7</v>
      </c>
      <c r="Z124" s="577">
        <f>IFERROR(IF(Z119="",0,Z119),"0")+IFERROR(IF(Z120="",0,Z120),"0")+IFERROR(IF(Z121="",0,Z121),"0")+IFERROR(IF(Z122="",0,Z122),"0")+IFERROR(IF(Z123="",0,Z123),"0")</f>
        <v>0.13286000000000001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50</v>
      </c>
      <c r="Y125" s="577">
        <f>IFERROR(SUM(Y119:Y123),"0")</f>
        <v>56.699999999999996</v>
      </c>
      <c r="Z125" s="37"/>
      <c r="AA125" s="578"/>
      <c r="AB125" s="578"/>
      <c r="AC125" s="578"/>
    </row>
    <row r="126" spans="1:68" ht="14.25" customHeight="1" x14ac:dyDescent="0.25">
      <c r="A126" s="594" t="s">
        <v>177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242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266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267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142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268</v>
      </c>
      <c r="B161" s="54" t="s">
        <v>269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304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307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308</v>
      </c>
      <c r="B188" s="54" t="s">
        <v>309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311</v>
      </c>
      <c r="B189" s="54" t="s">
        <v>312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142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313</v>
      </c>
      <c r="B193" s="54" t="s">
        <v>314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316</v>
      </c>
      <c r="B194" s="54" t="s">
        <v>317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334</v>
      </c>
      <c r="B204" s="54" t="s">
        <v>335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338</v>
      </c>
      <c r="B209" s="54" t="s">
        <v>339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344</v>
      </c>
      <c r="B211" s="54" t="s">
        <v>345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customHeight="1" x14ac:dyDescent="0.25">
      <c r="A220" s="594" t="s">
        <v>177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362</v>
      </c>
      <c r="B221" s="54" t="s">
        <v>363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368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369</v>
      </c>
      <c r="B227" s="54" t="s">
        <v>370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142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387</v>
      </c>
      <c r="B237" s="54" t="s">
        <v>388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387</v>
      </c>
      <c r="B238" s="54" t="s">
        <v>390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391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395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396</v>
      </c>
      <c r="B246" s="54" t="s">
        <v>397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399</v>
      </c>
      <c r="B247" s="54" t="s">
        <v>400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407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423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424</v>
      </c>
      <c r="B264" s="54" t="s">
        <v>425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426</v>
      </c>
      <c r="B265" s="54" t="s">
        <v>427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434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436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437</v>
      </c>
      <c r="B272" s="54" t="s">
        <v>438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440</v>
      </c>
      <c r="B273" s="54" t="s">
        <v>441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443</v>
      </c>
      <c r="B274" s="54" t="s">
        <v>444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446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447</v>
      </c>
      <c r="B279" s="54" t="s">
        <v>448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450</v>
      </c>
      <c r="B283" s="54" t="s">
        <v>451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453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454</v>
      </c>
      <c r="B288" s="54" t="s">
        <v>455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458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250</v>
      </c>
      <c r="Y295" s="576">
        <f t="shared" si="42"/>
        <v>259.20000000000005</v>
      </c>
      <c r="Z295" s="36">
        <f>IFERROR(IF(Y295=0,"",ROUNDUP(Y295/H295,0)*0.01898),"")</f>
        <v>0.45552000000000004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260.0694444444444</v>
      </c>
      <c r="BN295" s="64">
        <f t="shared" si="44"/>
        <v>269.64000000000004</v>
      </c>
      <c r="BO295" s="64">
        <f t="shared" si="45"/>
        <v>0.36168981481481477</v>
      </c>
      <c r="BP295" s="64">
        <f t="shared" si="46"/>
        <v>0.37500000000000006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23.148148148148145</v>
      </c>
      <c r="Y299" s="577">
        <f>IFERROR(Y293/H293,"0")+IFERROR(Y294/H294,"0")+IFERROR(Y295/H295,"0")+IFERROR(Y296/H296,"0")+IFERROR(Y297/H297,"0")+IFERROR(Y298/H298,"0")</f>
        <v>24.000000000000004</v>
      </c>
      <c r="Z299" s="577">
        <f>IFERROR(IF(Z293="",0,Z293),"0")+IFERROR(IF(Z294="",0,Z294),"0")+IFERROR(IF(Z295="",0,Z295),"0")+IFERROR(IF(Z296="",0,Z296),"0")+IFERROR(IF(Z297="",0,Z297),"0")+IFERROR(IF(Z298="",0,Z298),"0")</f>
        <v>0.45552000000000004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250</v>
      </c>
      <c r="Y300" s="577">
        <f>IFERROR(SUM(Y293:Y298),"0")</f>
        <v>259.20000000000005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100</v>
      </c>
      <c r="Y302" s="576">
        <f t="shared" ref="Y302:Y308" si="47">IFERROR(IF(X302="",0,CEILING((X302/$H302),1)*$H302),"")</f>
        <v>100.80000000000001</v>
      </c>
      <c r="Z302" s="36">
        <f>IFERROR(IF(Y302=0,"",ROUNDUP(Y302/H302,0)*0.00902),"")</f>
        <v>0.21648000000000001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106.42857142857143</v>
      </c>
      <c r="BN302" s="64">
        <f t="shared" ref="BN302:BN308" si="49">IFERROR(Y302*I302/H302,"0")</f>
        <v>107.28</v>
      </c>
      <c r="BO302" s="64">
        <f t="shared" ref="BO302:BO308" si="50">IFERROR(1/J302*(X302/H302),"0")</f>
        <v>0.18037518037518038</v>
      </c>
      <c r="BP302" s="64">
        <f t="shared" ref="BP302:BP308" si="51">IFERROR(1/J302*(Y302/H302),"0")</f>
        <v>0.18181818181818182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200</v>
      </c>
      <c r="Y303" s="576">
        <f t="shared" si="47"/>
        <v>201.60000000000002</v>
      </c>
      <c r="Z303" s="36">
        <f>IFERROR(IF(Y303=0,"",ROUNDUP(Y303/H303,0)*0.00902),"")</f>
        <v>0.43296000000000001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212.85714285714286</v>
      </c>
      <c r="BN303" s="64">
        <f t="shared" si="49"/>
        <v>214.56</v>
      </c>
      <c r="BO303" s="64">
        <f t="shared" si="50"/>
        <v>0.36075036075036077</v>
      </c>
      <c r="BP303" s="64">
        <f t="shared" si="51"/>
        <v>0.36363636363636365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71.428571428571431</v>
      </c>
      <c r="Y309" s="577">
        <f>IFERROR(Y302/H302,"0")+IFERROR(Y303/H303,"0")+IFERROR(Y304/H304,"0")+IFERROR(Y305/H305,"0")+IFERROR(Y306/H306,"0")+IFERROR(Y307/H307,"0")+IFERROR(Y308/H308,"0")</f>
        <v>72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0.64944000000000002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300</v>
      </c>
      <c r="Y310" s="577">
        <f>IFERROR(SUM(Y302:Y308),"0")</f>
        <v>302.40000000000003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1500</v>
      </c>
      <c r="Y312" s="576">
        <f>IFERROR(IF(X312="",0,CEILING((X312/$H312),1)*$H312),"")</f>
        <v>1505.3999999999999</v>
      </c>
      <c r="Z312" s="36">
        <f>IFERROR(IF(Y312=0,"",ROUNDUP(Y312/H312,0)*0.01898),"")</f>
        <v>3.6631400000000003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1598.6538461538464</v>
      </c>
      <c r="BN312" s="64">
        <f>IFERROR(Y312*I312/H312,"0")</f>
        <v>1604.4090000000001</v>
      </c>
      <c r="BO312" s="64">
        <f>IFERROR(1/J312*(X312/H312),"0")</f>
        <v>3.0048076923076925</v>
      </c>
      <c r="BP312" s="64">
        <f>IFERROR(1/J312*(Y312/H312),"0")</f>
        <v>3.015625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192.30769230769232</v>
      </c>
      <c r="Y317" s="577">
        <f>IFERROR(Y312/H312,"0")+IFERROR(Y313/H313,"0")+IFERROR(Y314/H314,"0")+IFERROR(Y315/H315,"0")+IFERROR(Y316/H316,"0")</f>
        <v>193</v>
      </c>
      <c r="Z317" s="577">
        <f>IFERROR(IF(Z312="",0,Z312),"0")+IFERROR(IF(Z313="",0,Z313),"0")+IFERROR(IF(Z314="",0,Z314),"0")+IFERROR(IF(Z315="",0,Z315),"0")+IFERROR(IF(Z316="",0,Z316),"0")</f>
        <v>3.6631400000000003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1500</v>
      </c>
      <c r="Y318" s="577">
        <f>IFERROR(SUM(Y312:Y316),"0")</f>
        <v>1505.3999999999999</v>
      </c>
      <c r="Z318" s="37"/>
      <c r="AA318" s="578"/>
      <c r="AB318" s="578"/>
      <c r="AC318" s="578"/>
    </row>
    <row r="319" spans="1:68" ht="14.25" customHeight="1" x14ac:dyDescent="0.25">
      <c r="A319" s="594" t="s">
        <v>177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9</v>
      </c>
      <c r="Y328" s="576">
        <f>IFERROR(IF(X328="",0,CEILING((X328/$H328),1)*$H328),"")</f>
        <v>9.120000000000001</v>
      </c>
      <c r="Z328" s="36">
        <f>IFERROR(IF(Y328=0,"",ROUNDUP(Y328/H328,0)*0.00902),"")</f>
        <v>2.7060000000000001E-2</v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9.7401315789473681</v>
      </c>
      <c r="BN328" s="64">
        <f>IFERROR(Y328*I328/H328,"0")</f>
        <v>9.870000000000001</v>
      </c>
      <c r="BO328" s="64">
        <f>IFERROR(1/J328*(X328/H328),"0")</f>
        <v>2.2428229665071769E-2</v>
      </c>
      <c r="BP328" s="64">
        <f>IFERROR(1/J328*(Y328/H328),"0")</f>
        <v>2.2727272727272731E-2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2.9605263157894735</v>
      </c>
      <c r="Y331" s="577">
        <f>IFERROR(Y326/H326,"0")+IFERROR(Y327/H327,"0")+IFERROR(Y328/H328,"0")+IFERROR(Y329/H329,"0")+IFERROR(Y330/H330,"0")</f>
        <v>3.0000000000000004</v>
      </c>
      <c r="Z331" s="577">
        <f>IFERROR(IF(Z326="",0,Z326),"0")+IFERROR(IF(Z327="",0,Z327),"0")+IFERROR(IF(Z328="",0,Z328),"0")+IFERROR(IF(Z329="",0,Z329),"0")+IFERROR(IF(Z330="",0,Z330),"0")</f>
        <v>2.7060000000000001E-2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9</v>
      </c>
      <c r="Y332" s="577">
        <f>IFERROR(SUM(Y326:Y330),"0")</f>
        <v>9.120000000000001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105</v>
      </c>
      <c r="Y349" s="576">
        <f t="shared" ref="Y349:Y355" si="52">IFERROR(IF(X349="",0,CEILING((X349/$H349),1)*$H349),"")</f>
        <v>105</v>
      </c>
      <c r="Z349" s="36">
        <f>IFERROR(IF(Y349=0,"",ROUNDUP(Y349/H349,0)*0.02175),"")</f>
        <v>0.15225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108.36</v>
      </c>
      <c r="BN349" s="64">
        <f t="shared" ref="BN349:BN355" si="54">IFERROR(Y349*I349/H349,"0")</f>
        <v>108.36</v>
      </c>
      <c r="BO349" s="64">
        <f t="shared" ref="BO349:BO355" si="55">IFERROR(1/J349*(X349/H349),"0")</f>
        <v>0.14583333333333331</v>
      </c>
      <c r="BP349" s="64">
        <f t="shared" ref="BP349:BP355" si="56">IFERROR(1/J349*(Y349/H349),"0")</f>
        <v>0.14583333333333331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90</v>
      </c>
      <c r="Y350" s="576">
        <f t="shared" si="52"/>
        <v>90</v>
      </c>
      <c r="Z350" s="36">
        <f>IFERROR(IF(Y350=0,"",ROUNDUP(Y350/H350,0)*0.02175),"")</f>
        <v>0.1305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92.88000000000001</v>
      </c>
      <c r="BN350" s="64">
        <f t="shared" si="54"/>
        <v>92.88000000000001</v>
      </c>
      <c r="BO350" s="64">
        <f t="shared" si="55"/>
        <v>0.125</v>
      </c>
      <c r="BP350" s="64">
        <f t="shared" si="56"/>
        <v>0.125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800</v>
      </c>
      <c r="Y351" s="576">
        <f t="shared" si="52"/>
        <v>810</v>
      </c>
      <c r="Z351" s="36">
        <f>IFERROR(IF(Y351=0,"",ROUNDUP(Y351/H351,0)*0.02175),"")</f>
        <v>1.1744999999999999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825.6</v>
      </c>
      <c r="BN351" s="64">
        <f t="shared" si="54"/>
        <v>835.92000000000007</v>
      </c>
      <c r="BO351" s="64">
        <f t="shared" si="55"/>
        <v>1.1111111111111112</v>
      </c>
      <c r="BP351" s="64">
        <f t="shared" si="56"/>
        <v>1.125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66.333333333333343</v>
      </c>
      <c r="Y356" s="577">
        <f>IFERROR(Y349/H349,"0")+IFERROR(Y350/H350,"0")+IFERROR(Y351/H351,"0")+IFERROR(Y352/H352,"0")+IFERROR(Y353/H353,"0")+IFERROR(Y354/H354,"0")+IFERROR(Y355/H355,"0")</f>
        <v>67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1.4572499999999999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995</v>
      </c>
      <c r="Y357" s="577">
        <f>IFERROR(SUM(Y349:Y355),"0")</f>
        <v>1005</v>
      </c>
      <c r="Z357" s="37"/>
      <c r="AA357" s="578"/>
      <c r="AB357" s="578"/>
      <c r="AC357" s="578"/>
    </row>
    <row r="358" spans="1:68" ht="14.25" customHeight="1" x14ac:dyDescent="0.25">
      <c r="A358" s="594" t="s">
        <v>142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900</v>
      </c>
      <c r="Y359" s="576">
        <f>IFERROR(IF(X359="",0,CEILING((X359/$H359),1)*$H359),"")</f>
        <v>900</v>
      </c>
      <c r="Z359" s="36">
        <f>IFERROR(IF(Y359=0,"",ROUNDUP(Y359/H359,0)*0.02175),"")</f>
        <v>1.3049999999999999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928.8</v>
      </c>
      <c r="BN359" s="64">
        <f>IFERROR(Y359*I359/H359,"0")</f>
        <v>928.8</v>
      </c>
      <c r="BO359" s="64">
        <f>IFERROR(1/J359*(X359/H359),"0")</f>
        <v>1.25</v>
      </c>
      <c r="BP359" s="64">
        <f>IFERROR(1/J359*(Y359/H359),"0")</f>
        <v>1.25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60</v>
      </c>
      <c r="Y361" s="577">
        <f>IFERROR(Y359/H359,"0")+IFERROR(Y360/H360,"0")</f>
        <v>60</v>
      </c>
      <c r="Z361" s="577">
        <f>IFERROR(IF(Z359="",0,Z359),"0")+IFERROR(IF(Z360="",0,Z360),"0")</f>
        <v>1.3049999999999999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900</v>
      </c>
      <c r="Y362" s="577">
        <f>IFERROR(SUM(Y359:Y360),"0")</f>
        <v>900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177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70</v>
      </c>
      <c r="Y385" s="576">
        <f>IFERROR(IF(X385="",0,CEILING((X385/$H385),1)*$H385),"")</f>
        <v>72</v>
      </c>
      <c r="Z385" s="36">
        <f>IFERROR(IF(Y385=0,"",ROUNDUP(Y385/H385,0)*0.01898),"")</f>
        <v>0.15184</v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74.036666666666676</v>
      </c>
      <c r="BN385" s="64">
        <f>IFERROR(Y385*I385/H385,"0")</f>
        <v>76.152000000000001</v>
      </c>
      <c r="BO385" s="64">
        <f>IFERROR(1/J385*(X385/H385),"0")</f>
        <v>0.12152777777777778</v>
      </c>
      <c r="BP385" s="64">
        <f>IFERROR(1/J385*(Y385/H385),"0")</f>
        <v>0.125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7.7777777777777777</v>
      </c>
      <c r="Y387" s="577">
        <f>IFERROR(Y385/H385,"0")+IFERROR(Y386/H386,"0")</f>
        <v>8</v>
      </c>
      <c r="Z387" s="577">
        <f>IFERROR(IF(Z385="",0,Z385),"0")+IFERROR(IF(Z386="",0,Z386),"0")</f>
        <v>0.15184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70</v>
      </c>
      <c r="Y388" s="577">
        <f>IFERROR(SUM(Y385:Y386),"0")</f>
        <v>72</v>
      </c>
      <c r="Z388" s="37"/>
      <c r="AA388" s="578"/>
      <c r="AB388" s="578"/>
      <c r="AC388" s="578"/>
    </row>
    <row r="389" spans="1:68" ht="14.25" customHeight="1" x14ac:dyDescent="0.25">
      <c r="A389" s="594" t="s">
        <v>177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4301031382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142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70</v>
      </c>
      <c r="Y420" s="576">
        <f>IFERROR(IF(X420="",0,CEILING((X420/$H420),1)*$H420),"")</f>
        <v>70.2</v>
      </c>
      <c r="Z420" s="36">
        <f>IFERROR(IF(Y420=0,"",ROUNDUP(Y420/H420,0)*0.00902),"")</f>
        <v>0.11726</v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72.722222222222229</v>
      </c>
      <c r="BN420" s="64">
        <f>IFERROR(Y420*I420/H420,"0")</f>
        <v>72.930000000000007</v>
      </c>
      <c r="BO420" s="64">
        <f>IFERROR(1/J420*(X420/H420),"0")</f>
        <v>9.8204264870931535E-2</v>
      </c>
      <c r="BP420" s="64">
        <f>IFERROR(1/J420*(Y420/H420),"0")</f>
        <v>9.8484848484848481E-2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12.962962962962962</v>
      </c>
      <c r="Y424" s="577">
        <f>IFERROR(Y420/H420,"0")+IFERROR(Y421/H421,"0")+IFERROR(Y422/H422,"0")+IFERROR(Y423/H423,"0")</f>
        <v>13</v>
      </c>
      <c r="Z424" s="577">
        <f>IFERROR(IF(Z420="",0,Z420),"0")+IFERROR(IF(Z421="",0,Z421),"0")+IFERROR(IF(Z422="",0,Z422),"0")+IFERROR(IF(Z423="",0,Z423),"0")</f>
        <v>0.11726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70</v>
      </c>
      <c r="Y425" s="577">
        <f>IFERROR(SUM(Y420:Y423),"0")</f>
        <v>70.2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20</v>
      </c>
      <c r="Y441" s="576">
        <f t="shared" si="63"/>
        <v>21.12</v>
      </c>
      <c r="Z441" s="36">
        <f t="shared" si="64"/>
        <v>4.7840000000000001E-2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21.363636363636363</v>
      </c>
      <c r="BN441" s="64">
        <f t="shared" si="66"/>
        <v>22.56</v>
      </c>
      <c r="BO441" s="64">
        <f t="shared" si="67"/>
        <v>3.6421911421911424E-2</v>
      </c>
      <c r="BP441" s="64">
        <f t="shared" si="68"/>
        <v>3.8461538461538464E-2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20</v>
      </c>
      <c r="Y443" s="576">
        <f t="shared" si="63"/>
        <v>21.12</v>
      </c>
      <c r="Z443" s="36">
        <f t="shared" si="64"/>
        <v>4.7840000000000001E-2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21.363636363636363</v>
      </c>
      <c r="BN443" s="64">
        <f t="shared" si="66"/>
        <v>22.56</v>
      </c>
      <c r="BO443" s="64">
        <f t="shared" si="67"/>
        <v>3.6421911421911424E-2</v>
      </c>
      <c r="BP443" s="64">
        <f t="shared" si="68"/>
        <v>3.8461538461538464E-2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7.5757575757575752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9.5680000000000001E-2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40</v>
      </c>
      <c r="Y453" s="577">
        <f>IFERROR(SUM(Y439:Y451),"0")</f>
        <v>42.24</v>
      </c>
      <c r="Z453" s="37"/>
      <c r="AA453" s="578"/>
      <c r="AB453" s="578"/>
      <c r="AC453" s="578"/>
    </row>
    <row r="454" spans="1:68" ht="14.25" customHeight="1" x14ac:dyDescent="0.25">
      <c r="A454" s="594" t="s">
        <v>142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250</v>
      </c>
      <c r="Y455" s="576">
        <f>IFERROR(IF(X455="",0,CEILING((X455/$H455),1)*$H455),"")</f>
        <v>253.44</v>
      </c>
      <c r="Z455" s="36">
        <f>IFERROR(IF(Y455=0,"",ROUNDUP(Y455/H455,0)*0.01196),"")</f>
        <v>0.57408000000000003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267.04545454545456</v>
      </c>
      <c r="BN455" s="64">
        <f>IFERROR(Y455*I455/H455,"0")</f>
        <v>270.71999999999997</v>
      </c>
      <c r="BO455" s="64">
        <f>IFERROR(1/J455*(X455/H455),"0")</f>
        <v>0.45527389277389274</v>
      </c>
      <c r="BP455" s="64">
        <f>IFERROR(1/J455*(Y455/H455),"0")</f>
        <v>0.46153846153846156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47.348484848484844</v>
      </c>
      <c r="Y458" s="577">
        <f>IFERROR(Y455/H455,"0")+IFERROR(Y456/H456,"0")+IFERROR(Y457/H457,"0")</f>
        <v>48</v>
      </c>
      <c r="Z458" s="577">
        <f>IFERROR(IF(Z455="",0,Z455),"0")+IFERROR(IF(Z456="",0,Z456),"0")+IFERROR(IF(Z457="",0,Z457),"0")</f>
        <v>0.57408000000000003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250</v>
      </c>
      <c r="Y459" s="577">
        <f>IFERROR(SUM(Y455:Y457),"0")</f>
        <v>253.44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90</v>
      </c>
      <c r="Y461" s="576">
        <f t="shared" ref="Y461:Y467" si="69">IFERROR(IF(X461="",0,CEILING((X461/$H461),1)*$H461),"")</f>
        <v>95.04</v>
      </c>
      <c r="Z461" s="36">
        <f>IFERROR(IF(Y461=0,"",ROUNDUP(Y461/H461,0)*0.01196),"")</f>
        <v>0.21528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96.136363636363626</v>
      </c>
      <c r="BN461" s="64">
        <f t="shared" ref="BN461:BN467" si="71">IFERROR(Y461*I461/H461,"0")</f>
        <v>101.52000000000001</v>
      </c>
      <c r="BO461" s="64">
        <f t="shared" ref="BO461:BO467" si="72">IFERROR(1/J461*(X461/H461),"0")</f>
        <v>0.16389860139860138</v>
      </c>
      <c r="BP461" s="64">
        <f t="shared" ref="BP461:BP467" si="73">IFERROR(1/J461*(Y461/H461),"0")</f>
        <v>0.17307692307692307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30</v>
      </c>
      <c r="Y462" s="576">
        <f t="shared" si="69"/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32.04545454545454</v>
      </c>
      <c r="BN462" s="64">
        <f t="shared" si="71"/>
        <v>33.839999999999996</v>
      </c>
      <c r="BO462" s="64">
        <f t="shared" si="72"/>
        <v>5.4632867132867136E-2</v>
      </c>
      <c r="BP462" s="64">
        <f t="shared" si="73"/>
        <v>5.7692307692307696E-2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150</v>
      </c>
      <c r="Y463" s="576">
        <f t="shared" si="69"/>
        <v>153.12</v>
      </c>
      <c r="Z463" s="36">
        <f>IFERROR(IF(Y463=0,"",ROUNDUP(Y463/H463,0)*0.01196),"")</f>
        <v>0.34683999999999998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160.22727272727272</v>
      </c>
      <c r="BN463" s="64">
        <f t="shared" si="71"/>
        <v>163.56</v>
      </c>
      <c r="BO463" s="64">
        <f t="shared" si="72"/>
        <v>0.27316433566433568</v>
      </c>
      <c r="BP463" s="64">
        <f t="shared" si="73"/>
        <v>0.27884615384615385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51.136363636363633</v>
      </c>
      <c r="Y468" s="577">
        <f>IFERROR(Y461/H461,"0")+IFERROR(Y462/H462,"0")+IFERROR(Y463/H463,"0")+IFERROR(Y464/H464,"0")+IFERROR(Y465/H465,"0")+IFERROR(Y466/H466,"0")+IFERROR(Y467/H467,"0")</f>
        <v>53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0.63388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270</v>
      </c>
      <c r="Y469" s="577">
        <f>IFERROR(SUM(Y461:Y467),"0")</f>
        <v>279.84000000000003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177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150</v>
      </c>
      <c r="Y485" s="576">
        <f>IFERROR(IF(X485="",0,CEILING((X485/$H485),1)*$H485),"")</f>
        <v>156</v>
      </c>
      <c r="Z485" s="36">
        <f>IFERROR(IF(Y485=0,"",ROUNDUP(Y485/H485,0)*0.01898),"")</f>
        <v>0.24674000000000001</v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155.4375</v>
      </c>
      <c r="BN485" s="64">
        <f>IFERROR(Y485*I485/H485,"0")</f>
        <v>161.655</v>
      </c>
      <c r="BO485" s="64">
        <f>IFERROR(1/J485*(X485/H485),"0")</f>
        <v>0.1953125</v>
      </c>
      <c r="BP485" s="64">
        <f>IFERROR(1/J485*(Y485/H485),"0")</f>
        <v>0.203125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12.5</v>
      </c>
      <c r="Y486" s="577">
        <f>IFERROR(Y483/H483,"0")+IFERROR(Y484/H484,"0")+IFERROR(Y485/H485,"0")</f>
        <v>13</v>
      </c>
      <c r="Z486" s="577">
        <f>IFERROR(IF(Z483="",0,Z483),"0")+IFERROR(IF(Z484="",0,Z484),"0")+IFERROR(IF(Z485="",0,Z485),"0")</f>
        <v>0.24674000000000001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150</v>
      </c>
      <c r="Y487" s="577">
        <f>IFERROR(SUM(Y483:Y485),"0")</f>
        <v>156</v>
      </c>
      <c r="Z487" s="37"/>
      <c r="AA487" s="578"/>
      <c r="AB487" s="578"/>
      <c r="AC487" s="578"/>
    </row>
    <row r="488" spans="1:68" ht="14.25" customHeight="1" x14ac:dyDescent="0.25">
      <c r="A488" s="594" t="s">
        <v>142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177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142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5254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5330.0399999999991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5515.4247509410689</v>
      </c>
      <c r="Y518" s="577">
        <f>IFERROR(SUM(BN22:BN514),"0")</f>
        <v>5595.3690000000024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9</v>
      </c>
      <c r="Y519" s="38">
        <f>ROUNDUP(SUM(BP22:BP514),0)</f>
        <v>9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5740.4247509410689</v>
      </c>
      <c r="Y520" s="577">
        <f>GrossWeightTotalR+PalletQtyTotalR*25</f>
        <v>5820.3690000000024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601.77591463117778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611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10.30691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266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184</v>
      </c>
      <c r="F525" s="598" t="s">
        <v>207</v>
      </c>
      <c r="G525" s="598" t="s">
        <v>242</v>
      </c>
      <c r="H525" s="598" t="s">
        <v>101</v>
      </c>
      <c r="I525" s="598" t="s">
        <v>267</v>
      </c>
      <c r="J525" s="598" t="s">
        <v>307</v>
      </c>
      <c r="K525" s="598" t="s">
        <v>368</v>
      </c>
      <c r="L525" s="598" t="s">
        <v>407</v>
      </c>
      <c r="M525" s="598" t="s">
        <v>423</v>
      </c>
      <c r="N525" s="573"/>
      <c r="O525" s="598" t="s">
        <v>436</v>
      </c>
      <c r="P525" s="598" t="s">
        <v>446</v>
      </c>
      <c r="Q525" s="598" t="s">
        <v>453</v>
      </c>
      <c r="R525" s="598" t="s">
        <v>458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108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205.20000000000002</v>
      </c>
      <c r="E527" s="46">
        <f>IFERROR(Y90*1,"0")+IFERROR(Y91*1,"0")+IFERROR(Y92*1,"0")+IFERROR(Y96*1,"0")+IFERROR(Y97*1,"0")+IFERROR(Y98*1,"0")+IFERROR(Y99*1,"0")+IFERROR(Y100*1,"0")+IFERROR(Y101*1,"0")</f>
        <v>105.3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56.699999999999996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2076.12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1905</v>
      </c>
      <c r="U527" s="46">
        <f>IFERROR(Y374*1,"0")+IFERROR(Y375*1,"0")+IFERROR(Y376*1,"0")+IFERROR(Y377*1,"0")+IFERROR(Y381*1,"0")+IFERROR(Y385*1,"0")+IFERROR(Y386*1,"0")+IFERROR(Y390*1,"0")</f>
        <v>72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70.2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575.52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156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2025-06-10T09:11:35Z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