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49C8A7-9D87-4A9C-ADF7-0816DF59BC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66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Z378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Z361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06" i="1"/>
  <c r="Z468" i="1"/>
  <c r="Y519" i="1"/>
  <c r="Z218" i="1"/>
  <c r="Z93" i="1"/>
  <c r="Y517" i="1"/>
  <c r="Z309" i="1"/>
  <c r="Z493" i="1"/>
  <c r="Z206" i="1"/>
  <c r="Z72" i="1"/>
  <c r="Z59" i="1"/>
  <c r="Z32" i="1"/>
  <c r="Z522" i="1" s="1"/>
  <c r="Y521" i="1"/>
  <c r="Y518" i="1"/>
  <c r="Y520" i="1" s="1"/>
  <c r="Z323" i="1"/>
  <c r="Z317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<sst xmlns="http://schemas.openxmlformats.org/spreadsheetml/2006/main" count="2313" uniqueCount="819">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</sst>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10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160</v>
      </c>
      <c r="Y54" s="576">
        <f t="shared" si="6"/>
        <v>162</v>
      </c>
      <c r="Z54" s="36">
        <f>IFERROR(IF(Y54=0,"",ROUNDUP(Y54/H54,0)*0.01898),"")</f>
        <v>0.28470000000000001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166.44444444444443</v>
      </c>
      <c r="BN54" s="64">
        <f t="shared" si="8"/>
        <v>168.52499999999998</v>
      </c>
      <c r="BO54" s="64">
        <f t="shared" si="9"/>
        <v>0.23148148148148145</v>
      </c>
      <c r="BP54" s="64">
        <f t="shared" si="10"/>
        <v>0.23437499999999997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13.5</v>
      </c>
      <c r="Y58" s="576">
        <f t="shared" si="6"/>
        <v>13.5</v>
      </c>
      <c r="Z58" s="36">
        <f>IFERROR(IF(Y58=0,"",ROUNDUP(Y58/H58,0)*0.00902),"")</f>
        <v>2.7060000000000001E-2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14.13</v>
      </c>
      <c r="BN58" s="64">
        <f t="shared" si="8"/>
        <v>14.13</v>
      </c>
      <c r="BO58" s="64">
        <f t="shared" si="9"/>
        <v>2.2727272727272728E-2</v>
      </c>
      <c r="BP58" s="64">
        <f t="shared" si="10"/>
        <v>2.2727272727272728E-2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17.814814814814813</v>
      </c>
      <c r="Y59" s="577">
        <f>IFERROR(Y53/H53,"0")+IFERROR(Y54/H54,"0")+IFERROR(Y55/H55,"0")+IFERROR(Y56/H56,"0")+IFERROR(Y57/H57,"0")+IFERROR(Y58/H58,"0")</f>
        <v>18</v>
      </c>
      <c r="Z59" s="577">
        <f>IFERROR(IF(Z53="",0,Z53),"0")+IFERROR(IF(Z54="",0,Z54),"0")+IFERROR(IF(Z55="",0,Z55),"0")+IFERROR(IF(Z56="",0,Z56),"0")+IFERROR(IF(Z57="",0,Z57),"0")+IFERROR(IF(Z58="",0,Z58),"0")</f>
        <v>0.31176000000000004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173.5</v>
      </c>
      <c r="Y60" s="577">
        <f>IFERROR(SUM(Y53:Y58),"0")</f>
        <v>175.5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120</v>
      </c>
      <c r="Y62" s="576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124.83333333333331</v>
      </c>
      <c r="BN62" s="64">
        <f>IFERROR(Y62*I62/H62,"0")</f>
        <v>134.82000000000002</v>
      </c>
      <c r="BO62" s="64">
        <f>IFERROR(1/J62*(X62/H62),"0")</f>
        <v>0.1736111111111111</v>
      </c>
      <c r="BP62" s="64">
        <f>IFERROR(1/J62*(Y62/H62),"0")</f>
        <v>0.18750000000000003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7.2</v>
      </c>
      <c r="Y65" s="576">
        <f>IFERROR(IF(X65="",0,CEILING((X65/$H65),1)*$H65),"")</f>
        <v>8.1000000000000014</v>
      </c>
      <c r="Z65" s="36">
        <f>IFERROR(IF(Y65=0,"",ROUNDUP(Y65/H65,0)*0.00651),"")</f>
        <v>1.9529999999999999E-2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7.68</v>
      </c>
      <c r="BN65" s="64">
        <f>IFERROR(Y65*I65/H65,"0")</f>
        <v>8.64</v>
      </c>
      <c r="BO65" s="64">
        <f>IFERROR(1/J65*(X65/H65),"0")</f>
        <v>1.4652014652014652E-2</v>
      </c>
      <c r="BP65" s="64">
        <f>IFERROR(1/J65*(Y65/H65),"0")</f>
        <v>1.6483516483516487E-2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13.777777777777777</v>
      </c>
      <c r="Y66" s="577">
        <f>IFERROR(Y62/H62,"0")+IFERROR(Y63/H63,"0")+IFERROR(Y64/H64,"0")+IFERROR(Y65/H65,"0")</f>
        <v>15.000000000000002</v>
      </c>
      <c r="Z66" s="577">
        <f>IFERROR(IF(Z62="",0,Z62),"0")+IFERROR(IF(Z63="",0,Z63),"0")+IFERROR(IF(Z64="",0,Z64),"0")+IFERROR(IF(Z65="",0,Z65),"0")</f>
        <v>0.24729000000000001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127.2</v>
      </c>
      <c r="Y67" s="577">
        <f>IFERROR(SUM(Y62:Y65),"0")</f>
        <v>137.70000000000002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10</v>
      </c>
      <c r="Y96" s="576">
        <f t="shared" ref="Y96:Y101" si="16">IFERROR(IF(X96="",0,CEILING((X96/$H96),1)*$H96),"")</f>
        <v>16.2</v>
      </c>
      <c r="Z96" s="36">
        <f>IFERROR(IF(Y96=0,"",ROUNDUP(Y96/H96,0)*0.01898),"")</f>
        <v>3.7960000000000001E-2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10.640740740740741</v>
      </c>
      <c r="BN96" s="64">
        <f t="shared" ref="BN96:BN101" si="18">IFERROR(Y96*I96/H96,"0")</f>
        <v>17.238</v>
      </c>
      <c r="BO96" s="64">
        <f t="shared" ref="BO96:BO101" si="19">IFERROR(1/J96*(X96/H96),"0")</f>
        <v>1.9290123456790126E-2</v>
      </c>
      <c r="BP96" s="64">
        <f t="shared" ref="BP96:BP101" si="20">IFERROR(1/J96*(Y96/H96),"0")</f>
        <v>3.125E-2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1.2345679012345681</v>
      </c>
      <c r="Y102" s="577">
        <f>IFERROR(Y96/H96,"0")+IFERROR(Y97/H97,"0")+IFERROR(Y98/H98,"0")+IFERROR(Y99/H99,"0")+IFERROR(Y100/H100,"0")+IFERROR(Y101/H101,"0")</f>
        <v>2</v>
      </c>
      <c r="Z102" s="577">
        <f>IFERROR(IF(Z96="",0,Z96),"0")+IFERROR(IF(Z97="",0,Z97),"0")+IFERROR(IF(Z98="",0,Z98),"0")+IFERROR(IF(Z99="",0,Z99),"0")+IFERROR(IF(Z100="",0,Z100),"0")+IFERROR(IF(Z101="",0,Z101),"0")</f>
        <v>3.7960000000000001E-2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</v>
      </c>
      <c r="Y103" s="577">
        <f>IFERROR(SUM(Y96:Y101),"0")</f>
        <v>16.2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50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53.166666666666664</v>
      </c>
      <c r="BN119" s="64">
        <f>IFERROR(Y119*I119/H119,"0")</f>
        <v>60.290999999999997</v>
      </c>
      <c r="BO119" s="64">
        <f>IFERROR(1/J119*(X119/H119),"0")</f>
        <v>9.6450617283950615E-2</v>
      </c>
      <c r="BP119" s="64">
        <f>IFERROR(1/J119*(Y119/H119),"0")</f>
        <v>0.109375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6.1728395061728394</v>
      </c>
      <c r="Y124" s="577">
        <f>IFERROR(Y119/H119,"0")+IFERROR(Y120/H120,"0")+IFERROR(Y121/H121,"0")+IFERROR(Y122/H122,"0")+IFERROR(Y123/H123,"0")</f>
        <v>7</v>
      </c>
      <c r="Z124" s="577">
        <f>IFERROR(IF(Z119="",0,Z119),"0")+IFERROR(IF(Z120="",0,Z120),"0")+IFERROR(IF(Z121="",0,Z121),"0")+IFERROR(IF(Z122="",0,Z122),"0")+IFERROR(IF(Z123="",0,Z123),"0")</f>
        <v>0.13286000000000001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50</v>
      </c>
      <c r="Y125" s="577">
        <f>IFERROR(SUM(Y119:Y123),"0")</f>
        <v>56.699999999999996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10</v>
      </c>
      <c r="Y154" s="576">
        <f>IFERROR(IF(X154="",0,CEILING((X154/$H154),1)*$H154),"")</f>
        <v>12.600000000000001</v>
      </c>
      <c r="Z154" s="36">
        <f>IFERROR(IF(Y154=0,"",ROUNDUP(Y154/H154,0)*0.00651),"")</f>
        <v>1.9529999999999999E-2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10.642857142857141</v>
      </c>
      <c r="BN154" s="64">
        <f>IFERROR(Y154*I154/H154,"0")</f>
        <v>13.41</v>
      </c>
      <c r="BO154" s="64">
        <f>IFERROR(1/J154*(X154/H154),"0")</f>
        <v>1.3082155939298797E-2</v>
      </c>
      <c r="BP154" s="64">
        <f>IFERROR(1/J154*(Y154/H154),"0")</f>
        <v>1.6483516483516484E-2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50</v>
      </c>
      <c r="Y155" s="576">
        <f>IFERROR(IF(X155="",0,CEILING((X155/$H155),1)*$H155),"")</f>
        <v>54</v>
      </c>
      <c r="Z155" s="36">
        <f>IFERROR(IF(Y155=0,"",ROUNDUP(Y155/H155,0)*0.01898),"")</f>
        <v>0.11388000000000001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7.9365079365079367</v>
      </c>
      <c r="Y156" s="577">
        <f>IFERROR(Y153/H153,"0")+IFERROR(Y154/H154,"0")+IFERROR(Y155/H155,"0")</f>
        <v>9</v>
      </c>
      <c r="Z156" s="577">
        <f>IFERROR(IF(Z153="",0,Z153),"0")+IFERROR(IF(Z154="",0,Z154),"0")+IFERROR(IF(Z155="",0,Z155),"0")</f>
        <v>0.13341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60</v>
      </c>
      <c r="Y157" s="577">
        <f>IFERROR(SUM(Y153:Y155),"0")</f>
        <v>66.599999999999994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200</v>
      </c>
      <c r="Y295" s="576">
        <f t="shared" si="42"/>
        <v>205.20000000000002</v>
      </c>
      <c r="Z295" s="36">
        <f>IFERROR(IF(Y295=0,"",ROUNDUP(Y295/H295,0)*0.01898),"")</f>
        <v>0.36062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208.05555555555554</v>
      </c>
      <c r="BN295" s="64">
        <f t="shared" si="44"/>
        <v>213.46499999999997</v>
      </c>
      <c r="BO295" s="64">
        <f t="shared" si="45"/>
        <v>0.28935185185185186</v>
      </c>
      <c r="BP295" s="64">
        <f t="shared" si="46"/>
        <v>0.296875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8</v>
      </c>
      <c r="Y298" s="576">
        <f t="shared" si="42"/>
        <v>8</v>
      </c>
      <c r="Z298" s="36">
        <f>IFERROR(IF(Y298=0,"",ROUNDUP(Y298/H298,0)*0.00902),"")</f>
        <v>1.804E-2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8.42</v>
      </c>
      <c r="BN298" s="64">
        <f t="shared" si="44"/>
        <v>8.42</v>
      </c>
      <c r="BO298" s="64">
        <f t="shared" si="45"/>
        <v>1.5151515151515152E-2</v>
      </c>
      <c r="BP298" s="64">
        <f t="shared" si="46"/>
        <v>1.5151515151515152E-2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20.518518518518519</v>
      </c>
      <c r="Y299" s="577">
        <f>IFERROR(Y293/H293,"0")+IFERROR(Y294/H294,"0")+IFERROR(Y295/H295,"0")+IFERROR(Y296/H296,"0")+IFERROR(Y297/H297,"0")+IFERROR(Y298/H298,"0")</f>
        <v>21</v>
      </c>
      <c r="Z299" s="577">
        <f>IFERROR(IF(Z293="",0,Z293),"0")+IFERROR(IF(Z294="",0,Z294),"0")+IFERROR(IF(Z295="",0,Z295),"0")+IFERROR(IF(Z296="",0,Z296),"0")+IFERROR(IF(Z297="",0,Z297),"0")+IFERROR(IF(Z298="",0,Z298),"0")</f>
        <v>0.37866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208</v>
      </c>
      <c r="Y300" s="577">
        <f>IFERROR(SUM(Y293:Y298),"0")</f>
        <v>213.20000000000002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60</v>
      </c>
      <c r="Y302" s="576">
        <f t="shared" ref="Y302:Y308" si="47">IFERROR(IF(X302="",0,CEILING((X302/$H302),1)*$H302),"")</f>
        <v>63</v>
      </c>
      <c r="Z302" s="36">
        <f>IFERROR(IF(Y302=0,"",ROUNDUP(Y302/H302,0)*0.00902),"")</f>
        <v>0.1353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63.857142857142854</v>
      </c>
      <c r="BN302" s="64">
        <f t="shared" ref="BN302:BN308" si="49">IFERROR(Y302*I302/H302,"0")</f>
        <v>67.049999999999983</v>
      </c>
      <c r="BO302" s="64">
        <f t="shared" ref="BO302:BO308" si="50">IFERROR(1/J302*(X302/H302),"0")</f>
        <v>0.10822510822510822</v>
      </c>
      <c r="BP302" s="64">
        <f t="shared" ref="BP302:BP308" si="51">IFERROR(1/J302*(Y302/H302),"0")</f>
        <v>0.11363636363636365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60</v>
      </c>
      <c r="Y303" s="576">
        <f t="shared" si="47"/>
        <v>63</v>
      </c>
      <c r="Z303" s="36">
        <f>IFERROR(IF(Y303=0,"",ROUNDUP(Y303/H303,0)*0.00902),"")</f>
        <v>0.1353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63.857142857142854</v>
      </c>
      <c r="BN303" s="64">
        <f t="shared" si="49"/>
        <v>67.049999999999983</v>
      </c>
      <c r="BO303" s="64">
        <f t="shared" si="50"/>
        <v>0.10822510822510822</v>
      </c>
      <c r="BP303" s="64">
        <f t="shared" si="51"/>
        <v>0.11363636363636365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28.571428571428569</v>
      </c>
      <c r="Y309" s="577">
        <f>IFERROR(Y302/H302,"0")+IFERROR(Y303/H303,"0")+IFERROR(Y304/H304,"0")+IFERROR(Y305/H305,"0")+IFERROR(Y306/H306,"0")+IFERROR(Y307/H307,"0")+IFERROR(Y308/H308,"0")</f>
        <v>30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0.27060000000000001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120</v>
      </c>
      <c r="Y310" s="577">
        <f>IFERROR(SUM(Y302:Y308),"0")</f>
        <v>126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800</v>
      </c>
      <c r="Y312" s="576">
        <f>IFERROR(IF(X312="",0,CEILING((X312/$H312),1)*$H312),"")</f>
        <v>803.4</v>
      </c>
      <c r="Z312" s="36">
        <f>IFERROR(IF(Y312=0,"",ROUNDUP(Y312/H312,0)*0.01898),"")</f>
        <v>1.9549400000000001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852.61538461538476</v>
      </c>
      <c r="BN312" s="64">
        <f>IFERROR(Y312*I312/H312,"0")</f>
        <v>856.23900000000003</v>
      </c>
      <c r="BO312" s="64">
        <f>IFERROR(1/J312*(X312/H312),"0")</f>
        <v>1.6025641025641026</v>
      </c>
      <c r="BP312" s="64">
        <f>IFERROR(1/J312*(Y312/H312),"0")</f>
        <v>1.609375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102.56410256410257</v>
      </c>
      <c r="Y317" s="577">
        <f>IFERROR(Y312/H312,"0")+IFERROR(Y313/H313,"0")+IFERROR(Y314/H314,"0")+IFERROR(Y315/H315,"0")+IFERROR(Y316/H316,"0")</f>
        <v>103</v>
      </c>
      <c r="Z317" s="577">
        <f>IFERROR(IF(Z312="",0,Z312),"0")+IFERROR(IF(Z313="",0,Z313),"0")+IFERROR(IF(Z314="",0,Z314),"0")+IFERROR(IF(Z315="",0,Z315),"0")+IFERROR(IF(Z316="",0,Z316),"0")</f>
        <v>1.9549400000000001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800</v>
      </c>
      <c r="Y318" s="577">
        <f>IFERROR(SUM(Y312:Y316),"0")</f>
        <v>803.4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200</v>
      </c>
      <c r="Y321" s="576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213.30769230769235</v>
      </c>
      <c r="BN321" s="64">
        <f>IFERROR(Y321*I321/H321,"0")</f>
        <v>216.29400000000001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25.641025641025642</v>
      </c>
      <c r="Y323" s="577">
        <f>IFERROR(Y320/H320,"0")+IFERROR(Y321/H321,"0")+IFERROR(Y322/H322,"0")</f>
        <v>26</v>
      </c>
      <c r="Z323" s="577">
        <f>IFERROR(IF(Z320="",0,Z320),"0")+IFERROR(IF(Z321="",0,Z321),"0")+IFERROR(IF(Z322="",0,Z322),"0")</f>
        <v>0.49348000000000003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200</v>
      </c>
      <c r="Y324" s="577">
        <f>IFERROR(SUM(Y320:Y322),"0")</f>
        <v>202.79999999999998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50</v>
      </c>
      <c r="Y341" s="576">
        <f>IFERROR(IF(X341="",0,CEILING((X341/$H341),1)*$H341),"")</f>
        <v>56.699999999999996</v>
      </c>
      <c r="Z341" s="36">
        <f>IFERROR(IF(Y341=0,"",ROUNDUP(Y341/H341,0)*0.01898),"")</f>
        <v>0.13286000000000001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53.203703703703702</v>
      </c>
      <c r="BN341" s="64">
        <f>IFERROR(Y341*I341/H341,"0")</f>
        <v>60.332999999999991</v>
      </c>
      <c r="BO341" s="64">
        <f>IFERROR(1/J341*(X341/H341),"0")</f>
        <v>9.6450617283950615E-2</v>
      </c>
      <c r="BP341" s="64">
        <f>IFERROR(1/J341*(Y341/H341),"0")</f>
        <v>0.109375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6.1728395061728394</v>
      </c>
      <c r="Y344" s="577">
        <f>IFERROR(Y341/H341,"0")+IFERROR(Y342/H342,"0")+IFERROR(Y343/H343,"0")</f>
        <v>7</v>
      </c>
      <c r="Z344" s="577">
        <f>IFERROR(IF(Z341="",0,Z341),"0")+IFERROR(IF(Z342="",0,Z342),"0")+IFERROR(IF(Z343="",0,Z343),"0")</f>
        <v>0.13286000000000001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50</v>
      </c>
      <c r="Y345" s="577">
        <f>IFERROR(SUM(Y341:Y343),"0")</f>
        <v>56.699999999999996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160</v>
      </c>
      <c r="Y351" s="576">
        <f t="shared" si="52"/>
        <v>165</v>
      </c>
      <c r="Z351" s="36">
        <f>IFERROR(IF(Y351=0,"",ROUNDUP(Y351/H351,0)*0.02175),"")</f>
        <v>0.23924999999999999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165.12</v>
      </c>
      <c r="BN351" s="64">
        <f t="shared" si="54"/>
        <v>170.28000000000003</v>
      </c>
      <c r="BO351" s="64">
        <f t="shared" si="55"/>
        <v>0.22222222222222221</v>
      </c>
      <c r="BP351" s="64">
        <f t="shared" si="56"/>
        <v>0.22916666666666666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10.666666666666666</v>
      </c>
      <c r="Y356" s="577">
        <f>IFERROR(Y349/H349,"0")+IFERROR(Y350/H350,"0")+IFERROR(Y351/H351,"0")+IFERROR(Y352/H352,"0")+IFERROR(Y353/H353,"0")+IFERROR(Y354/H354,"0")+IFERROR(Y355/H355,"0")</f>
        <v>11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0.23924999999999999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160</v>
      </c>
      <c r="Y357" s="577">
        <f>IFERROR(SUM(Y349:Y355),"0")</f>
        <v>165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170</v>
      </c>
      <c r="Y359" s="576">
        <f>IFERROR(IF(X359="",0,CEILING((X359/$H359),1)*$H359),"")</f>
        <v>180</v>
      </c>
      <c r="Z359" s="36">
        <f>IFERROR(IF(Y359=0,"",ROUNDUP(Y359/H359,0)*0.02175),"")</f>
        <v>0.26100000000000001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175.44</v>
      </c>
      <c r="BN359" s="64">
        <f>IFERROR(Y359*I359/H359,"0")</f>
        <v>185.76000000000002</v>
      </c>
      <c r="BO359" s="64">
        <f>IFERROR(1/J359*(X359/H359),"0")</f>
        <v>0.2361111111111111</v>
      </c>
      <c r="BP359" s="64">
        <f>IFERROR(1/J359*(Y359/H359),"0")</f>
        <v>0.25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11.333333333333334</v>
      </c>
      <c r="Y361" s="577">
        <f>IFERROR(Y359/H359,"0")+IFERROR(Y360/H360,"0")</f>
        <v>12</v>
      </c>
      <c r="Z361" s="577">
        <f>IFERROR(IF(Z359="",0,Z359),"0")+IFERROR(IF(Z360="",0,Z360),"0")</f>
        <v>0.26100000000000001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170</v>
      </c>
      <c r="Y362" s="577">
        <f>IFERROR(SUM(Y359:Y360),"0")</f>
        <v>180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20</v>
      </c>
      <c r="Y497" s="576">
        <f>IFERROR(IF(X497="",0,CEILING((X497/$H497),1)*$H497),"")</f>
        <v>21</v>
      </c>
      <c r="Z497" s="36">
        <f>IFERROR(IF(Y497=0,"",ROUNDUP(Y497/H497,0)*0.00902),"")</f>
        <v>4.5100000000000001E-2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21.285714285714281</v>
      </c>
      <c r="BN497" s="64">
        <f>IFERROR(Y497*I497/H497,"0")</f>
        <v>22.349999999999998</v>
      </c>
      <c r="BO497" s="64">
        <f>IFERROR(1/J497*(X497/H497),"0")</f>
        <v>3.6075036075036072E-2</v>
      </c>
      <c r="BP497" s="64">
        <f>IFERROR(1/J497*(Y497/H497),"0")</f>
        <v>3.787878787878788E-2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4.7619047619047619</v>
      </c>
      <c r="Y498" s="577">
        <f>IFERROR(Y496/H496,"0")+IFERROR(Y497/H497,"0")</f>
        <v>5</v>
      </c>
      <c r="Z498" s="577">
        <f>IFERROR(IF(Z496="",0,Z496),"0")+IFERROR(IF(Z497="",0,Z497),"0")</f>
        <v>4.5100000000000001E-2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20</v>
      </c>
      <c r="Y499" s="577">
        <f>IFERROR(SUM(Y496:Y497),"0")</f>
        <v>21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2148.6999999999998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2220.8000000000002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2265.9503785103789</v>
      </c>
      <c r="Y518" s="577">
        <f>IFERROR(SUM(BN22:BN514),"0")</f>
        <v>2341.8050000000003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2365.9503785103789</v>
      </c>
      <c r="Y520" s="577">
        <f>GrossWeightTotalR+PalletQtyTotalR*25</f>
        <v>2441.8050000000003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257.16632749966084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266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4.63917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313.20000000000005</v>
      </c>
      <c r="E527" s="46">
        <f>IFERROR(Y90*1,"0")+IFERROR(Y91*1,"0")+IFERROR(Y92*1,"0")+IFERROR(Y96*1,"0")+IFERROR(Y97*1,"0")+IFERROR(Y98*1,"0")+IFERROR(Y99*1,"0")+IFERROR(Y100*1,"0")+IFERROR(Y101*1,"0")</f>
        <v>16.2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56.699999999999996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66.599999999999994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1345.3999999999999</v>
      </c>
      <c r="S527" s="46">
        <f>IFERROR(Y341*1,"0")+IFERROR(Y342*1,"0")+IFERROR(Y343*1,"0")</f>
        <v>56.699999999999996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