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2"/>
  <c r="X515"/>
  <c r="BO514"/>
  <c r="BM514"/>
  <c r="Y514"/>
  <c r="AB527" s="1"/>
  <c r="X511"/>
  <c r="X510"/>
  <c r="BO509"/>
  <c r="BM509"/>
  <c r="Y509"/>
  <c r="BN509" s="1"/>
  <c r="BO508"/>
  <c r="BM508"/>
  <c r="Y508"/>
  <c r="BP508" s="1"/>
  <c r="BO507"/>
  <c r="BM507"/>
  <c r="Y507"/>
  <c r="BP507" s="1"/>
  <c r="BO506"/>
  <c r="BM506"/>
  <c r="Y506"/>
  <c r="BN506" s="1"/>
  <c r="X504"/>
  <c r="X503"/>
  <c r="BO502"/>
  <c r="BM502"/>
  <c r="Y502"/>
  <c r="Z502" s="1"/>
  <c r="BO501"/>
  <c r="BM501"/>
  <c r="Y501"/>
  <c r="X499"/>
  <c r="X498"/>
  <c r="BO497"/>
  <c r="BM497"/>
  <c r="Y497"/>
  <c r="Z497" s="1"/>
  <c r="BO496"/>
  <c r="BM496"/>
  <c r="Y496"/>
  <c r="X494"/>
  <c r="X493"/>
  <c r="BO492"/>
  <c r="BM492"/>
  <c r="Y492"/>
  <c r="BO491"/>
  <c r="BM491"/>
  <c r="Y491"/>
  <c r="BO490"/>
  <c r="BM490"/>
  <c r="Y490"/>
  <c r="BP490" s="1"/>
  <c r="BO489"/>
  <c r="BM489"/>
  <c r="Y489"/>
  <c r="X487"/>
  <c r="X486"/>
  <c r="BO485"/>
  <c r="BM485"/>
  <c r="Y485"/>
  <c r="BP485" s="1"/>
  <c r="BO484"/>
  <c r="BM484"/>
  <c r="Y484"/>
  <c r="BP484" s="1"/>
  <c r="BO483"/>
  <c r="BM483"/>
  <c r="Y483"/>
  <c r="X479"/>
  <c r="X478"/>
  <c r="BO477"/>
  <c r="BM477"/>
  <c r="Z477"/>
  <c r="Z478" s="1"/>
  <c r="Y477"/>
  <c r="Y479" s="1"/>
  <c r="P477"/>
  <c r="X475"/>
  <c r="X474"/>
  <c r="BP473"/>
  <c r="BO473"/>
  <c r="BM473"/>
  <c r="Y473"/>
  <c r="BN473" s="1"/>
  <c r="P473"/>
  <c r="BO472"/>
  <c r="BM472"/>
  <c r="Y472"/>
  <c r="BP472" s="1"/>
  <c r="P472"/>
  <c r="BO471"/>
  <c r="BM471"/>
  <c r="Y471"/>
  <c r="P471"/>
  <c r="X469"/>
  <c r="X468"/>
  <c r="BO467"/>
  <c r="BM467"/>
  <c r="Y467"/>
  <c r="P467"/>
  <c r="BP466"/>
  <c r="BO466"/>
  <c r="BM466"/>
  <c r="Y466"/>
  <c r="Z466" s="1"/>
  <c r="P466"/>
  <c r="BO465"/>
  <c r="BM465"/>
  <c r="Y465"/>
  <c r="BP465" s="1"/>
  <c r="P465"/>
  <c r="BO464"/>
  <c r="BM464"/>
  <c r="Y464"/>
  <c r="BP464" s="1"/>
  <c r="P464"/>
  <c r="BP463"/>
  <c r="BO463"/>
  <c r="BM463"/>
  <c r="Y463"/>
  <c r="BN463" s="1"/>
  <c r="P463"/>
  <c r="BO462"/>
  <c r="BM462"/>
  <c r="Y462"/>
  <c r="P462"/>
  <c r="BO461"/>
  <c r="BM461"/>
  <c r="Y461"/>
  <c r="P461"/>
  <c r="X459"/>
  <c r="X458"/>
  <c r="BO457"/>
  <c r="BM457"/>
  <c r="Y457"/>
  <c r="P457"/>
  <c r="BO456"/>
  <c r="BM456"/>
  <c r="Y456"/>
  <c r="Z456" s="1"/>
  <c r="P456"/>
  <c r="BO455"/>
  <c r="BM455"/>
  <c r="Y455"/>
  <c r="BP455" s="1"/>
  <c r="P455"/>
  <c r="X453"/>
  <c r="X452"/>
  <c r="BO451"/>
  <c r="BM451"/>
  <c r="Y451"/>
  <c r="Z451" s="1"/>
  <c r="P451"/>
  <c r="BO450"/>
  <c r="BM450"/>
  <c r="Y450"/>
  <c r="BP450" s="1"/>
  <c r="P450"/>
  <c r="BO449"/>
  <c r="BM449"/>
  <c r="Z449"/>
  <c r="Y449"/>
  <c r="BN449" s="1"/>
  <c r="P449"/>
  <c r="BO448"/>
  <c r="BM448"/>
  <c r="Y448"/>
  <c r="BP448" s="1"/>
  <c r="P448"/>
  <c r="BO447"/>
  <c r="BM447"/>
  <c r="Y447"/>
  <c r="P447"/>
  <c r="BO446"/>
  <c r="BM446"/>
  <c r="Y446"/>
  <c r="Z446" s="1"/>
  <c r="P446"/>
  <c r="BO445"/>
  <c r="BM445"/>
  <c r="Y445"/>
  <c r="Z445" s="1"/>
  <c r="P445"/>
  <c r="BO444"/>
  <c r="BM444"/>
  <c r="Y444"/>
  <c r="BP444" s="1"/>
  <c r="P444"/>
  <c r="BP443"/>
  <c r="BO443"/>
  <c r="BM443"/>
  <c r="Y443"/>
  <c r="BN443" s="1"/>
  <c r="P443"/>
  <c r="BO442"/>
  <c r="BM442"/>
  <c r="Y442"/>
  <c r="BP442" s="1"/>
  <c r="P442"/>
  <c r="BO441"/>
  <c r="BM441"/>
  <c r="Y441"/>
  <c r="P441"/>
  <c r="BP440"/>
  <c r="BO440"/>
  <c r="BN440"/>
  <c r="BM440"/>
  <c r="Z440"/>
  <c r="Y440"/>
  <c r="P440"/>
  <c r="BO439"/>
  <c r="BM439"/>
  <c r="Y439"/>
  <c r="P439"/>
  <c r="X435"/>
  <c r="X434"/>
  <c r="BO433"/>
  <c r="BM433"/>
  <c r="Y433"/>
  <c r="P433"/>
  <c r="X430"/>
  <c r="X429"/>
  <c r="BO428"/>
  <c r="BM428"/>
  <c r="Y428"/>
  <c r="Z428" s="1"/>
  <c r="Z429" s="1"/>
  <c r="P428"/>
  <c r="X425"/>
  <c r="X424"/>
  <c r="BO423"/>
  <c r="BM423"/>
  <c r="Y423"/>
  <c r="Z423" s="1"/>
  <c r="P423"/>
  <c r="BO422"/>
  <c r="BM422"/>
  <c r="Y422"/>
  <c r="P422"/>
  <c r="BP421"/>
  <c r="BO421"/>
  <c r="BM421"/>
  <c r="Y421"/>
  <c r="P421"/>
  <c r="BO420"/>
  <c r="BM420"/>
  <c r="Y420"/>
  <c r="P420"/>
  <c r="X418"/>
  <c r="X417"/>
  <c r="BO416"/>
  <c r="BM416"/>
  <c r="Y416"/>
  <c r="P416"/>
  <c r="BO415"/>
  <c r="BM415"/>
  <c r="Y415"/>
  <c r="P415"/>
  <c r="Y412"/>
  <c r="X412"/>
  <c r="Y411"/>
  <c r="X411"/>
  <c r="BP410"/>
  <c r="BO410"/>
  <c r="BN410"/>
  <c r="BM410"/>
  <c r="Z410"/>
  <c r="Y410"/>
  <c r="P410"/>
  <c r="BO409"/>
  <c r="BM409"/>
  <c r="Y409"/>
  <c r="Z409" s="1"/>
  <c r="P409"/>
  <c r="X407"/>
  <c r="X406"/>
  <c r="BO405"/>
  <c r="BM405"/>
  <c r="Y405"/>
  <c r="BP405" s="1"/>
  <c r="P405"/>
  <c r="BO404"/>
  <c r="BM404"/>
  <c r="Y404"/>
  <c r="Z404" s="1"/>
  <c r="P404"/>
  <c r="BO403"/>
  <c r="BM403"/>
  <c r="Y403"/>
  <c r="BP403" s="1"/>
  <c r="P403"/>
  <c r="BO402"/>
  <c r="BM402"/>
  <c r="Y402"/>
  <c r="P402"/>
  <c r="BO401"/>
  <c r="BM401"/>
  <c r="Y401"/>
  <c r="BP401" s="1"/>
  <c r="P401"/>
  <c r="BO400"/>
  <c r="BM400"/>
  <c r="Y400"/>
  <c r="P400"/>
  <c r="BO399"/>
  <c r="BM399"/>
  <c r="Y399"/>
  <c r="Z399" s="1"/>
  <c r="P399"/>
  <c r="BP398"/>
  <c r="BO398"/>
  <c r="BN398"/>
  <c r="BM398"/>
  <c r="Z398"/>
  <c r="Y398"/>
  <c r="P398"/>
  <c r="BO397"/>
  <c r="BM397"/>
  <c r="Y397"/>
  <c r="P397"/>
  <c r="BO396"/>
  <c r="BM396"/>
  <c r="Y396"/>
  <c r="P396"/>
  <c r="X392"/>
  <c r="X391"/>
  <c r="BO390"/>
  <c r="BM390"/>
  <c r="Z390"/>
  <c r="Z391" s="1"/>
  <c r="Y390"/>
  <c r="Y392" s="1"/>
  <c r="P390"/>
  <c r="X388"/>
  <c r="X387"/>
  <c r="BO386"/>
  <c r="BM386"/>
  <c r="Z386"/>
  <c r="Y386"/>
  <c r="BN386" s="1"/>
  <c r="P386"/>
  <c r="BO385"/>
  <c r="BM385"/>
  <c r="Y385"/>
  <c r="Y388" s="1"/>
  <c r="P385"/>
  <c r="X383"/>
  <c r="X382"/>
  <c r="BO381"/>
  <c r="BM381"/>
  <c r="Y381"/>
  <c r="Y383" s="1"/>
  <c r="P381"/>
  <c r="X379"/>
  <c r="X378"/>
  <c r="BO377"/>
  <c r="BM377"/>
  <c r="Y377"/>
  <c r="BP377" s="1"/>
  <c r="P377"/>
  <c r="BO376"/>
  <c r="BM376"/>
  <c r="Y376"/>
  <c r="P376"/>
  <c r="BO375"/>
  <c r="BM375"/>
  <c r="Y375"/>
  <c r="Z375" s="1"/>
  <c r="P375"/>
  <c r="BP374"/>
  <c r="BO374"/>
  <c r="BN374"/>
  <c r="BM374"/>
  <c r="Z374"/>
  <c r="Y374"/>
  <c r="P374"/>
  <c r="X371"/>
  <c r="X370"/>
  <c r="BO369"/>
  <c r="BM369"/>
  <c r="Y369"/>
  <c r="Z369" s="1"/>
  <c r="Z370" s="1"/>
  <c r="P369"/>
  <c r="X367"/>
  <c r="X366"/>
  <c r="BO365"/>
  <c r="BM365"/>
  <c r="Y365"/>
  <c r="P365"/>
  <c r="BO364"/>
  <c r="BM364"/>
  <c r="Z364"/>
  <c r="Y364"/>
  <c r="BN364" s="1"/>
  <c r="P364"/>
  <c r="X362"/>
  <c r="X361"/>
  <c r="BO360"/>
  <c r="BM360"/>
  <c r="Y360"/>
  <c r="P360"/>
  <c r="BO359"/>
  <c r="BM359"/>
  <c r="Y359"/>
  <c r="P359"/>
  <c r="X357"/>
  <c r="X356"/>
  <c r="BP355"/>
  <c r="BO355"/>
  <c r="BM355"/>
  <c r="Y355"/>
  <c r="P355"/>
  <c r="BO354"/>
  <c r="BM354"/>
  <c r="Y354"/>
  <c r="BP354" s="1"/>
  <c r="P354"/>
  <c r="BO353"/>
  <c r="BM353"/>
  <c r="Y353"/>
  <c r="P353"/>
  <c r="BO352"/>
  <c r="BM352"/>
  <c r="Y352"/>
  <c r="Z352" s="1"/>
  <c r="P352"/>
  <c r="BO351"/>
  <c r="BM351"/>
  <c r="Y351"/>
  <c r="Z351" s="1"/>
  <c r="P351"/>
  <c r="BO350"/>
  <c r="BM350"/>
  <c r="Y350"/>
  <c r="P350"/>
  <c r="BO349"/>
  <c r="BM349"/>
  <c r="Y349"/>
  <c r="P349"/>
  <c r="X345"/>
  <c r="X344"/>
  <c r="BO343"/>
  <c r="BM343"/>
  <c r="Z343"/>
  <c r="Y343"/>
  <c r="BN343" s="1"/>
  <c r="P343"/>
  <c r="BO342"/>
  <c r="BM342"/>
  <c r="Y342"/>
  <c r="BP342" s="1"/>
  <c r="P342"/>
  <c r="BP341"/>
  <c r="BO341"/>
  <c r="BN341"/>
  <c r="BM341"/>
  <c r="Z341"/>
  <c r="Y341"/>
  <c r="P341"/>
  <c r="X338"/>
  <c r="X337"/>
  <c r="BO336"/>
  <c r="BM336"/>
  <c r="Y336"/>
  <c r="P336"/>
  <c r="BO335"/>
  <c r="BM335"/>
  <c r="Y335"/>
  <c r="BP335" s="1"/>
  <c r="P335"/>
  <c r="BO334"/>
  <c r="BM334"/>
  <c r="Y334"/>
  <c r="P334"/>
  <c r="X332"/>
  <c r="X331"/>
  <c r="BO330"/>
  <c r="BM330"/>
  <c r="Y330"/>
  <c r="BP330" s="1"/>
  <c r="P330"/>
  <c r="BP329"/>
  <c r="BO329"/>
  <c r="BM329"/>
  <c r="Y329"/>
  <c r="P329"/>
  <c r="BO328"/>
  <c r="BM328"/>
  <c r="Y328"/>
  <c r="BO327"/>
  <c r="BM327"/>
  <c r="Z327"/>
  <c r="Y327"/>
  <c r="BN327" s="1"/>
  <c r="BP326"/>
  <c r="BO326"/>
  <c r="BM326"/>
  <c r="Y326"/>
  <c r="BN326" s="1"/>
  <c r="X324"/>
  <c r="X323"/>
  <c r="BO322"/>
  <c r="BM322"/>
  <c r="Y322"/>
  <c r="BP322" s="1"/>
  <c r="P322"/>
  <c r="BP321"/>
  <c r="BO321"/>
  <c r="BM321"/>
  <c r="Y321"/>
  <c r="BN321" s="1"/>
  <c r="P321"/>
  <c r="BO320"/>
  <c r="BM320"/>
  <c r="Y320"/>
  <c r="P320"/>
  <c r="X318"/>
  <c r="X317"/>
  <c r="BO316"/>
  <c r="BM316"/>
  <c r="Y316"/>
  <c r="BP316" s="1"/>
  <c r="P316"/>
  <c r="BP315"/>
  <c r="BO315"/>
  <c r="BN315"/>
  <c r="BM315"/>
  <c r="Z315"/>
  <c r="Y315"/>
  <c r="P315"/>
  <c r="BO314"/>
  <c r="BM314"/>
  <c r="Y314"/>
  <c r="Z314" s="1"/>
  <c r="P314"/>
  <c r="BO313"/>
  <c r="BM313"/>
  <c r="Y313"/>
  <c r="P313"/>
  <c r="BO312"/>
  <c r="BM312"/>
  <c r="Y312"/>
  <c r="BP312" s="1"/>
  <c r="P312"/>
  <c r="X310"/>
  <c r="X309"/>
  <c r="BO308"/>
  <c r="BM308"/>
  <c r="Y308"/>
  <c r="BP308" s="1"/>
  <c r="P308"/>
  <c r="BP307"/>
  <c r="BO307"/>
  <c r="BM307"/>
  <c r="Y307"/>
  <c r="P307"/>
  <c r="BO306"/>
  <c r="BM306"/>
  <c r="Y306"/>
  <c r="BP306" s="1"/>
  <c r="P306"/>
  <c r="BO305"/>
  <c r="BM305"/>
  <c r="Y305"/>
  <c r="P305"/>
  <c r="BO304"/>
  <c r="BM304"/>
  <c r="Y304"/>
  <c r="Z304" s="1"/>
  <c r="P304"/>
  <c r="BP303"/>
  <c r="BO303"/>
  <c r="BN303"/>
  <c r="BM303"/>
  <c r="Z303"/>
  <c r="Y303"/>
  <c r="P303"/>
  <c r="BO302"/>
  <c r="BM302"/>
  <c r="Y302"/>
  <c r="P302"/>
  <c r="X300"/>
  <c r="X299"/>
  <c r="BO298"/>
  <c r="BM298"/>
  <c r="Y298"/>
  <c r="BP298" s="1"/>
  <c r="P298"/>
  <c r="BO297"/>
  <c r="BM297"/>
  <c r="Z297"/>
  <c r="Y297"/>
  <c r="BN297" s="1"/>
  <c r="P297"/>
  <c r="BO296"/>
  <c r="BM296"/>
  <c r="Y296"/>
  <c r="BP296" s="1"/>
  <c r="P296"/>
  <c r="BP295"/>
  <c r="BO295"/>
  <c r="BN295"/>
  <c r="BM295"/>
  <c r="Z295"/>
  <c r="Y295"/>
  <c r="P295"/>
  <c r="BO294"/>
  <c r="BM294"/>
  <c r="Y294"/>
  <c r="Z294" s="1"/>
  <c r="P294"/>
  <c r="BO293"/>
  <c r="BM293"/>
  <c r="Y293"/>
  <c r="P293"/>
  <c r="X290"/>
  <c r="X289"/>
  <c r="BP288"/>
  <c r="BO288"/>
  <c r="BM288"/>
  <c r="Y288"/>
  <c r="BN288" s="1"/>
  <c r="P288"/>
  <c r="X285"/>
  <c r="X284"/>
  <c r="BO283"/>
  <c r="BM283"/>
  <c r="Y283"/>
  <c r="Y285" s="1"/>
  <c r="P283"/>
  <c r="Y281"/>
  <c r="X281"/>
  <c r="Y280"/>
  <c r="X280"/>
  <c r="BP279"/>
  <c r="BO279"/>
  <c r="BN279"/>
  <c r="BM279"/>
  <c r="Z279"/>
  <c r="Z280" s="1"/>
  <c r="Y279"/>
  <c r="P279"/>
  <c r="X276"/>
  <c r="X275"/>
  <c r="BO274"/>
  <c r="BM274"/>
  <c r="Y274"/>
  <c r="P274"/>
  <c r="BO273"/>
  <c r="BM273"/>
  <c r="Y273"/>
  <c r="BP273" s="1"/>
  <c r="P273"/>
  <c r="BP272"/>
  <c r="BO272"/>
  <c r="BM272"/>
  <c r="Y272"/>
  <c r="P272"/>
  <c r="X269"/>
  <c r="X268"/>
  <c r="BO267"/>
  <c r="BM267"/>
  <c r="Y267"/>
  <c r="BO266"/>
  <c r="BM266"/>
  <c r="Z266"/>
  <c r="Y266"/>
  <c r="BN266" s="1"/>
  <c r="P266"/>
  <c r="BO265"/>
  <c r="BM265"/>
  <c r="Y265"/>
  <c r="BP265" s="1"/>
  <c r="P265"/>
  <c r="BP264"/>
  <c r="BO264"/>
  <c r="BN264"/>
  <c r="BM264"/>
  <c r="Z264"/>
  <c r="Y264"/>
  <c r="P264"/>
  <c r="X261"/>
  <c r="X260"/>
  <c r="BO259"/>
  <c r="BM259"/>
  <c r="Y259"/>
  <c r="P259"/>
  <c r="BO258"/>
  <c r="BM258"/>
  <c r="Y258"/>
  <c r="BP258" s="1"/>
  <c r="P258"/>
  <c r="BO257"/>
  <c r="BM257"/>
  <c r="Y257"/>
  <c r="P257"/>
  <c r="BO256"/>
  <c r="BM256"/>
  <c r="Y256"/>
  <c r="BP256" s="1"/>
  <c r="P256"/>
  <c r="BO255"/>
  <c r="BM255"/>
  <c r="Z255"/>
  <c r="Y255"/>
  <c r="BN255" s="1"/>
  <c r="P255"/>
  <c r="X252"/>
  <c r="X251"/>
  <c r="BO250"/>
  <c r="BM250"/>
  <c r="Z250"/>
  <c r="Y250"/>
  <c r="BN250" s="1"/>
  <c r="P250"/>
  <c r="BO249"/>
  <c r="BM249"/>
  <c r="Y249"/>
  <c r="BP249" s="1"/>
  <c r="P249"/>
  <c r="BO248"/>
  <c r="BM248"/>
  <c r="Y248"/>
  <c r="P248"/>
  <c r="BO247"/>
  <c r="BM247"/>
  <c r="Y247"/>
  <c r="BP247" s="1"/>
  <c r="P247"/>
  <c r="BO246"/>
  <c r="BM246"/>
  <c r="Y246"/>
  <c r="P246"/>
  <c r="X244"/>
  <c r="X243"/>
  <c r="BO242"/>
  <c r="BM242"/>
  <c r="Y242"/>
  <c r="Y244" s="1"/>
  <c r="P242"/>
  <c r="X240"/>
  <c r="X239"/>
  <c r="BP238"/>
  <c r="BO238"/>
  <c r="BN238"/>
  <c r="BM238"/>
  <c r="Z238"/>
  <c r="Y238"/>
  <c r="P238"/>
  <c r="BO237"/>
  <c r="BM237"/>
  <c r="Y237"/>
  <c r="Y239" s="1"/>
  <c r="P237"/>
  <c r="X235"/>
  <c r="X234"/>
  <c r="BO233"/>
  <c r="BM233"/>
  <c r="Y233"/>
  <c r="BP233" s="1"/>
  <c r="P233"/>
  <c r="BO232"/>
  <c r="BM232"/>
  <c r="Z232"/>
  <c r="Y232"/>
  <c r="BN232" s="1"/>
  <c r="P232"/>
  <c r="BO231"/>
  <c r="BM231"/>
  <c r="Y231"/>
  <c r="BP231" s="1"/>
  <c r="P231"/>
  <c r="BP230"/>
  <c r="BO230"/>
  <c r="BN230"/>
  <c r="BM230"/>
  <c r="Z230"/>
  <c r="Y230"/>
  <c r="P230"/>
  <c r="BO229"/>
  <c r="BM229"/>
  <c r="Y229"/>
  <c r="Z229" s="1"/>
  <c r="P229"/>
  <c r="BO228"/>
  <c r="BM228"/>
  <c r="Y228"/>
  <c r="P228"/>
  <c r="BO227"/>
  <c r="BM227"/>
  <c r="Y227"/>
  <c r="P227"/>
  <c r="X224"/>
  <c r="X223"/>
  <c r="BO222"/>
  <c r="BM222"/>
  <c r="Y222"/>
  <c r="BP222" s="1"/>
  <c r="P222"/>
  <c r="BO221"/>
  <c r="BM221"/>
  <c r="Y221"/>
  <c r="P221"/>
  <c r="X219"/>
  <c r="X218"/>
  <c r="BP217"/>
  <c r="BO217"/>
  <c r="BM217"/>
  <c r="Y217"/>
  <c r="P217"/>
  <c r="BO216"/>
  <c r="BM216"/>
  <c r="Y216"/>
  <c r="BP216" s="1"/>
  <c r="P216"/>
  <c r="BO215"/>
  <c r="BM215"/>
  <c r="Z215"/>
  <c r="Y215"/>
  <c r="BP215" s="1"/>
  <c r="P215"/>
  <c r="BO214"/>
  <c r="BM214"/>
  <c r="Y214"/>
  <c r="BP214" s="1"/>
  <c r="P214"/>
  <c r="BO213"/>
  <c r="BM213"/>
  <c r="Y213"/>
  <c r="Z213" s="1"/>
  <c r="P213"/>
  <c r="BO212"/>
  <c r="BM212"/>
  <c r="Y212"/>
  <c r="BP212" s="1"/>
  <c r="P212"/>
  <c r="BO211"/>
  <c r="BM211"/>
  <c r="Y211"/>
  <c r="P211"/>
  <c r="BO210"/>
  <c r="BM210"/>
  <c r="Y210"/>
  <c r="BP210" s="1"/>
  <c r="P210"/>
  <c r="BP209"/>
  <c r="BO209"/>
  <c r="BN209"/>
  <c r="BM209"/>
  <c r="Z209"/>
  <c r="Y209"/>
  <c r="P209"/>
  <c r="X207"/>
  <c r="X206"/>
  <c r="BO205"/>
  <c r="BM205"/>
  <c r="Z205"/>
  <c r="Y205"/>
  <c r="BP205" s="1"/>
  <c r="P205"/>
  <c r="BO204"/>
  <c r="BM204"/>
  <c r="Y204"/>
  <c r="BP204" s="1"/>
  <c r="P204"/>
  <c r="BO203"/>
  <c r="BM203"/>
  <c r="Y203"/>
  <c r="Z203" s="1"/>
  <c r="P203"/>
  <c r="BO202"/>
  <c r="BM202"/>
  <c r="Y202"/>
  <c r="BP202" s="1"/>
  <c r="P202"/>
  <c r="BP201"/>
  <c r="BO201"/>
  <c r="BM201"/>
  <c r="Y201"/>
  <c r="P201"/>
  <c r="BO200"/>
  <c r="BM200"/>
  <c r="Y200"/>
  <c r="BP200" s="1"/>
  <c r="P200"/>
  <c r="BO199"/>
  <c r="BM199"/>
  <c r="Y199"/>
  <c r="BP199" s="1"/>
  <c r="P199"/>
  <c r="BO198"/>
  <c r="BM198"/>
  <c r="Y198"/>
  <c r="Z198" s="1"/>
  <c r="P198"/>
  <c r="X196"/>
  <c r="X195"/>
  <c r="BO194"/>
  <c r="BM194"/>
  <c r="Y194"/>
  <c r="BP194" s="1"/>
  <c r="P194"/>
  <c r="BO193"/>
  <c r="BM193"/>
  <c r="Y193"/>
  <c r="Z193" s="1"/>
  <c r="P193"/>
  <c r="X191"/>
  <c r="X190"/>
  <c r="BO189"/>
  <c r="BM189"/>
  <c r="Y189"/>
  <c r="P189"/>
  <c r="BO188"/>
  <c r="BM188"/>
  <c r="Y188"/>
  <c r="BN188" s="1"/>
  <c r="P188"/>
  <c r="X185"/>
  <c r="X184"/>
  <c r="BO183"/>
  <c r="BM183"/>
  <c r="Y183"/>
  <c r="Y185" s="1"/>
  <c r="P183"/>
  <c r="Y181"/>
  <c r="X181"/>
  <c r="X180"/>
  <c r="BO179"/>
  <c r="BM179"/>
  <c r="Y179"/>
  <c r="BP179" s="1"/>
  <c r="P179"/>
  <c r="BO178"/>
  <c r="BM178"/>
  <c r="Z178"/>
  <c r="Y178"/>
  <c r="BN178" s="1"/>
  <c r="P178"/>
  <c r="BO177"/>
  <c r="BM177"/>
  <c r="Y177"/>
  <c r="BP177" s="1"/>
  <c r="P177"/>
  <c r="X175"/>
  <c r="X174"/>
  <c r="BO173"/>
  <c r="BM173"/>
  <c r="Y173"/>
  <c r="BP173" s="1"/>
  <c r="P173"/>
  <c r="BO172"/>
  <c r="BM172"/>
  <c r="Y172"/>
  <c r="BP172" s="1"/>
  <c r="P172"/>
  <c r="BO171"/>
  <c r="BM171"/>
  <c r="Y171"/>
  <c r="BP171" s="1"/>
  <c r="P171"/>
  <c r="BO170"/>
  <c r="BM170"/>
  <c r="Y170"/>
  <c r="Z170" s="1"/>
  <c r="P170"/>
  <c r="BO169"/>
  <c r="BM169"/>
  <c r="Y169"/>
  <c r="BP169" s="1"/>
  <c r="P169"/>
  <c r="BO168"/>
  <c r="BM168"/>
  <c r="Z168"/>
  <c r="Y168"/>
  <c r="BN168" s="1"/>
  <c r="P168"/>
  <c r="BO167"/>
  <c r="BM167"/>
  <c r="Y167"/>
  <c r="BP167" s="1"/>
  <c r="P167"/>
  <c r="BO166"/>
  <c r="BM166"/>
  <c r="Y166"/>
  <c r="BP166" s="1"/>
  <c r="P166"/>
  <c r="BO165"/>
  <c r="BM165"/>
  <c r="Y165"/>
  <c r="Z165" s="1"/>
  <c r="P165"/>
  <c r="Y163"/>
  <c r="X163"/>
  <c r="Y162"/>
  <c r="X162"/>
  <c r="BO161"/>
  <c r="BM161"/>
  <c r="Y161"/>
  <c r="P161"/>
  <c r="X157"/>
  <c r="X156"/>
  <c r="BO155"/>
  <c r="BM155"/>
  <c r="Y155"/>
  <c r="BN155" s="1"/>
  <c r="P155"/>
  <c r="BO154"/>
  <c r="BM154"/>
  <c r="Y154"/>
  <c r="BP154" s="1"/>
  <c r="P154"/>
  <c r="BO153"/>
  <c r="BM153"/>
  <c r="Z153"/>
  <c r="Y153"/>
  <c r="P153"/>
  <c r="X151"/>
  <c r="X150"/>
  <c r="BO149"/>
  <c r="BM149"/>
  <c r="Y149"/>
  <c r="P149"/>
  <c r="X146"/>
  <c r="X145"/>
  <c r="BO144"/>
  <c r="BM144"/>
  <c r="Y144"/>
  <c r="BP144" s="1"/>
  <c r="P144"/>
  <c r="BO143"/>
  <c r="BM143"/>
  <c r="Y143"/>
  <c r="Y145" s="1"/>
  <c r="P143"/>
  <c r="X141"/>
  <c r="X140"/>
  <c r="BP139"/>
  <c r="BO139"/>
  <c r="BM139"/>
  <c r="Y139"/>
  <c r="BN139" s="1"/>
  <c r="P139"/>
  <c r="BO138"/>
  <c r="BM138"/>
  <c r="Y138"/>
  <c r="Y141" s="1"/>
  <c r="P138"/>
  <c r="X136"/>
  <c r="X135"/>
  <c r="BO134"/>
  <c r="BM134"/>
  <c r="Y134"/>
  <c r="P134"/>
  <c r="BO133"/>
  <c r="BM133"/>
  <c r="Y133"/>
  <c r="G527" s="1"/>
  <c r="P133"/>
  <c r="Y130"/>
  <c r="X130"/>
  <c r="Y129"/>
  <c r="X129"/>
  <c r="BP128"/>
  <c r="BO128"/>
  <c r="BN128"/>
  <c r="BM128"/>
  <c r="Z128"/>
  <c r="Y128"/>
  <c r="P128"/>
  <c r="BO127"/>
  <c r="BM127"/>
  <c r="Y127"/>
  <c r="Z127" s="1"/>
  <c r="P127"/>
  <c r="X125"/>
  <c r="X124"/>
  <c r="BO123"/>
  <c r="BM123"/>
  <c r="Y123"/>
  <c r="BP123" s="1"/>
  <c r="P123"/>
  <c r="BO122"/>
  <c r="BM122"/>
  <c r="Y122"/>
  <c r="Z122" s="1"/>
  <c r="P122"/>
  <c r="BO121"/>
  <c r="BM121"/>
  <c r="Y121"/>
  <c r="BP121" s="1"/>
  <c r="P121"/>
  <c r="BO120"/>
  <c r="BM120"/>
  <c r="Y120"/>
  <c r="BN120" s="1"/>
  <c r="P120"/>
  <c r="BO119"/>
  <c r="BM119"/>
  <c r="Y119"/>
  <c r="BP119" s="1"/>
  <c r="P119"/>
  <c r="X117"/>
  <c r="X116"/>
  <c r="BO115"/>
  <c r="BM115"/>
  <c r="Y115"/>
  <c r="BP115" s="1"/>
  <c r="P115"/>
  <c r="BO114"/>
  <c r="BM114"/>
  <c r="Y114"/>
  <c r="BP114" s="1"/>
  <c r="P114"/>
  <c r="BO113"/>
  <c r="BM113"/>
  <c r="Y113"/>
  <c r="BP113" s="1"/>
  <c r="P113"/>
  <c r="X111"/>
  <c r="X110"/>
  <c r="BO109"/>
  <c r="BM109"/>
  <c r="Z109"/>
  <c r="Y109"/>
  <c r="BP109" s="1"/>
  <c r="P109"/>
  <c r="BO108"/>
  <c r="BM108"/>
  <c r="Y108"/>
  <c r="BP108" s="1"/>
  <c r="P108"/>
  <c r="BO107"/>
  <c r="BM107"/>
  <c r="Y107"/>
  <c r="BN107" s="1"/>
  <c r="P107"/>
  <c r="BO106"/>
  <c r="BM106"/>
  <c r="Y106"/>
  <c r="P106"/>
  <c r="X103"/>
  <c r="X102"/>
  <c r="BP101"/>
  <c r="BO101"/>
  <c r="BN101"/>
  <c r="BM101"/>
  <c r="Z101"/>
  <c r="Y101"/>
  <c r="P101"/>
  <c r="BO100"/>
  <c r="BM100"/>
  <c r="Y100"/>
  <c r="BP100" s="1"/>
  <c r="P100"/>
  <c r="BO99"/>
  <c r="BM99"/>
  <c r="Y99"/>
  <c r="BP99" s="1"/>
  <c r="P99"/>
  <c r="BO98"/>
  <c r="BM98"/>
  <c r="Y98"/>
  <c r="BP98" s="1"/>
  <c r="P98"/>
  <c r="BO97"/>
  <c r="BM97"/>
  <c r="Y97"/>
  <c r="BP97" s="1"/>
  <c r="P97"/>
  <c r="BO96"/>
  <c r="BM96"/>
  <c r="Z96"/>
  <c r="Y96"/>
  <c r="BN96" s="1"/>
  <c r="X94"/>
  <c r="X93"/>
  <c r="BO92"/>
  <c r="BM92"/>
  <c r="Y92"/>
  <c r="P92"/>
  <c r="BO91"/>
  <c r="BM91"/>
  <c r="Z91"/>
  <c r="Y91"/>
  <c r="BN91" s="1"/>
  <c r="P91"/>
  <c r="BO90"/>
  <c r="BM90"/>
  <c r="Y90"/>
  <c r="E527" s="1"/>
  <c r="P90"/>
  <c r="X87"/>
  <c r="X86"/>
  <c r="BO85"/>
  <c r="BM85"/>
  <c r="Z85"/>
  <c r="Y85"/>
  <c r="BN85" s="1"/>
  <c r="P85"/>
  <c r="BO84"/>
  <c r="BM84"/>
  <c r="Y84"/>
  <c r="BP84" s="1"/>
  <c r="P84"/>
  <c r="X82"/>
  <c r="X81"/>
  <c r="BO80"/>
  <c r="BM80"/>
  <c r="Y80"/>
  <c r="BP80" s="1"/>
  <c r="P80"/>
  <c r="BO79"/>
  <c r="BM79"/>
  <c r="Y79"/>
  <c r="BP79" s="1"/>
  <c r="P79"/>
  <c r="BO78"/>
  <c r="BM78"/>
  <c r="Y78"/>
  <c r="Z78" s="1"/>
  <c r="P78"/>
  <c r="BP77"/>
  <c r="BO77"/>
  <c r="BN77"/>
  <c r="BM77"/>
  <c r="Z77"/>
  <c r="Y77"/>
  <c r="P77"/>
  <c r="BO76"/>
  <c r="BM76"/>
  <c r="Y76"/>
  <c r="BP76" s="1"/>
  <c r="P76"/>
  <c r="BO75"/>
  <c r="BM75"/>
  <c r="Z75"/>
  <c r="Y75"/>
  <c r="BN75" s="1"/>
  <c r="P75"/>
  <c r="X73"/>
  <c r="X72"/>
  <c r="BO71"/>
  <c r="BM71"/>
  <c r="Z71"/>
  <c r="Y71"/>
  <c r="P71"/>
  <c r="BO70"/>
  <c r="BM70"/>
  <c r="Y70"/>
  <c r="BP70" s="1"/>
  <c r="P70"/>
  <c r="BO69"/>
  <c r="BM69"/>
  <c r="Y69"/>
  <c r="BP69" s="1"/>
  <c r="P69"/>
  <c r="X67"/>
  <c r="X66"/>
  <c r="BO65"/>
  <c r="BM65"/>
  <c r="Y65"/>
  <c r="BP65" s="1"/>
  <c r="P65"/>
  <c r="BO64"/>
  <c r="BM64"/>
  <c r="Y64"/>
  <c r="BP64" s="1"/>
  <c r="P64"/>
  <c r="BO63"/>
  <c r="BM63"/>
  <c r="Y63"/>
  <c r="Z63" s="1"/>
  <c r="P63"/>
  <c r="BO62"/>
  <c r="BM62"/>
  <c r="Y62"/>
  <c r="BP62" s="1"/>
  <c r="P62"/>
  <c r="X60"/>
  <c r="X59"/>
  <c r="BO58"/>
  <c r="BM58"/>
  <c r="Y58"/>
  <c r="BN58" s="1"/>
  <c r="P58"/>
  <c r="BO57"/>
  <c r="BM57"/>
  <c r="Y57"/>
  <c r="BP57" s="1"/>
  <c r="P57"/>
  <c r="BO56"/>
  <c r="BM56"/>
  <c r="Y56"/>
  <c r="P56"/>
  <c r="BO55"/>
  <c r="BM55"/>
  <c r="Y55"/>
  <c r="BP55" s="1"/>
  <c r="P55"/>
  <c r="BO54"/>
  <c r="BM54"/>
  <c r="Y54"/>
  <c r="BP54" s="1"/>
  <c r="P54"/>
  <c r="BO53"/>
  <c r="BM53"/>
  <c r="Y53"/>
  <c r="Z53" s="1"/>
  <c r="P53"/>
  <c r="X50"/>
  <c r="X49"/>
  <c r="BO48"/>
  <c r="BM48"/>
  <c r="Y48"/>
  <c r="Y49" s="1"/>
  <c r="P48"/>
  <c r="X46"/>
  <c r="X45"/>
  <c r="BO44"/>
  <c r="BM44"/>
  <c r="Y44"/>
  <c r="BP44" s="1"/>
  <c r="P44"/>
  <c r="BO43"/>
  <c r="BM43"/>
  <c r="Y43"/>
  <c r="BP43" s="1"/>
  <c r="P43"/>
  <c r="BO42"/>
  <c r="BM42"/>
  <c r="Y42"/>
  <c r="BN42" s="1"/>
  <c r="P42"/>
  <c r="BO41"/>
  <c r="BM41"/>
  <c r="Y41"/>
  <c r="Y45" s="1"/>
  <c r="P41"/>
  <c r="X37"/>
  <c r="X36"/>
  <c r="BO35"/>
  <c r="BM35"/>
  <c r="Y35"/>
  <c r="BP35" s="1"/>
  <c r="P35"/>
  <c r="X33"/>
  <c r="X32"/>
  <c r="BO31"/>
  <c r="BM31"/>
  <c r="Y31"/>
  <c r="BP31" s="1"/>
  <c r="P31"/>
  <c r="BO30"/>
  <c r="BM30"/>
  <c r="Y30"/>
  <c r="BP30" s="1"/>
  <c r="P30"/>
  <c r="BO29"/>
  <c r="BM29"/>
  <c r="Y29"/>
  <c r="BP29" s="1"/>
  <c r="P29"/>
  <c r="BO28"/>
  <c r="BM28"/>
  <c r="Y28"/>
  <c r="Z28" s="1"/>
  <c r="P28"/>
  <c r="BO27"/>
  <c r="BM27"/>
  <c r="Y27"/>
  <c r="BP27" s="1"/>
  <c r="P27"/>
  <c r="BO26"/>
  <c r="BM26"/>
  <c r="Y26"/>
  <c r="Y33" s="1"/>
  <c r="P26"/>
  <c r="X24"/>
  <c r="X23"/>
  <c r="BO22"/>
  <c r="X519" s="1"/>
  <c r="BM22"/>
  <c r="Y22"/>
  <c r="Y24" s="1"/>
  <c r="H10"/>
  <c r="A9"/>
  <c r="J9" s="1"/>
  <c r="D7"/>
  <c r="Q6"/>
  <c r="P2"/>
  <c r="BP351" l="1"/>
  <c r="BN351"/>
  <c r="X517"/>
  <c r="X518"/>
  <c r="X520" s="1"/>
  <c r="BN28"/>
  <c r="BP28"/>
  <c r="BN29"/>
  <c r="BP42"/>
  <c r="BN53"/>
  <c r="BP53"/>
  <c r="BN54"/>
  <c r="BP58"/>
  <c r="BN62"/>
  <c r="Y66"/>
  <c r="Y67"/>
  <c r="BN78"/>
  <c r="BP78"/>
  <c r="BN90"/>
  <c r="Y102"/>
  <c r="BP107"/>
  <c r="BN108"/>
  <c r="BP120"/>
  <c r="BN122"/>
  <c r="BP122"/>
  <c r="BN123"/>
  <c r="BP143"/>
  <c r="BP155"/>
  <c r="BN165"/>
  <c r="BP165"/>
  <c r="BP188"/>
  <c r="Y190"/>
  <c r="BN189"/>
  <c r="BN198"/>
  <c r="BP198"/>
  <c r="BN203"/>
  <c r="BP203"/>
  <c r="BN204"/>
  <c r="Y206"/>
  <c r="BN211"/>
  <c r="Z211"/>
  <c r="BN221"/>
  <c r="Z221"/>
  <c r="BN231"/>
  <c r="BP248"/>
  <c r="Z248"/>
  <c r="BP259"/>
  <c r="Z259"/>
  <c r="BN267"/>
  <c r="Z267"/>
  <c r="BN274"/>
  <c r="BP274"/>
  <c r="BN296"/>
  <c r="BP313"/>
  <c r="BN313"/>
  <c r="Z313"/>
  <c r="BN328"/>
  <c r="Z328"/>
  <c r="BN330"/>
  <c r="BN342"/>
  <c r="BN349"/>
  <c r="BP349"/>
  <c r="BN359"/>
  <c r="BP359"/>
  <c r="BN375"/>
  <c r="BP375"/>
  <c r="BP376"/>
  <c r="BN376"/>
  <c r="Z376"/>
  <c r="BN385"/>
  <c r="BN399"/>
  <c r="BP399"/>
  <c r="BP400"/>
  <c r="BN400"/>
  <c r="Z400"/>
  <c r="BN402"/>
  <c r="Z402"/>
  <c r="BP402"/>
  <c r="BN422"/>
  <c r="Z422"/>
  <c r="BP422"/>
  <c r="BN465"/>
  <c r="BP467"/>
  <c r="BN467"/>
  <c r="Z467"/>
  <c r="BP471"/>
  <c r="BN471"/>
  <c r="Z471"/>
  <c r="Y474"/>
  <c r="H9"/>
  <c r="BN22"/>
  <c r="X521"/>
  <c r="Z26"/>
  <c r="BN27"/>
  <c r="Y36"/>
  <c r="Z42"/>
  <c r="Z44"/>
  <c r="BN44"/>
  <c r="BN48"/>
  <c r="Y60"/>
  <c r="BN57"/>
  <c r="Z58"/>
  <c r="BN63"/>
  <c r="BP63"/>
  <c r="BN64"/>
  <c r="Z69"/>
  <c r="BN69"/>
  <c r="Y73"/>
  <c r="BP71"/>
  <c r="BP75"/>
  <c r="Z79"/>
  <c r="BN79"/>
  <c r="BP85"/>
  <c r="Y86"/>
  <c r="BP91"/>
  <c r="Y93"/>
  <c r="BN92"/>
  <c r="BP96"/>
  <c r="BN97"/>
  <c r="Z99"/>
  <c r="BN99"/>
  <c r="Y110"/>
  <c r="BN106"/>
  <c r="Z107"/>
  <c r="Y111"/>
  <c r="BN113"/>
  <c r="Z120"/>
  <c r="Z129"/>
  <c r="BN127"/>
  <c r="BP127"/>
  <c r="Z133"/>
  <c r="BN133"/>
  <c r="BP133"/>
  <c r="Y136"/>
  <c r="Z143"/>
  <c r="Y146"/>
  <c r="H527"/>
  <c r="Y156"/>
  <c r="BP153"/>
  <c r="BN154"/>
  <c r="Z155"/>
  <c r="Y157"/>
  <c r="I527"/>
  <c r="BN161"/>
  <c r="Z166"/>
  <c r="BN166"/>
  <c r="BP168"/>
  <c r="BN170"/>
  <c r="BP170"/>
  <c r="BN171"/>
  <c r="Z172"/>
  <c r="BP178"/>
  <c r="Z188"/>
  <c r="BN193"/>
  <c r="BP193"/>
  <c r="BN194"/>
  <c r="Z199"/>
  <c r="BN199"/>
  <c r="BN201"/>
  <c r="Z201"/>
  <c r="BP211"/>
  <c r="BN213"/>
  <c r="BP213"/>
  <c r="BN214"/>
  <c r="BN217"/>
  <c r="Z217"/>
  <c r="BP221"/>
  <c r="Y223"/>
  <c r="Y224"/>
  <c r="Y235"/>
  <c r="BP228"/>
  <c r="BN228"/>
  <c r="Z228"/>
  <c r="BN242"/>
  <c r="BN265"/>
  <c r="BP267"/>
  <c r="Y276"/>
  <c r="Z272"/>
  <c r="BN283"/>
  <c r="R527"/>
  <c r="Y300"/>
  <c r="Y299"/>
  <c r="BP293"/>
  <c r="BN293"/>
  <c r="Z293"/>
  <c r="BN304"/>
  <c r="BP304"/>
  <c r="BP305"/>
  <c r="BN305"/>
  <c r="Z305"/>
  <c r="BN307"/>
  <c r="Z307"/>
  <c r="BN316"/>
  <c r="BP328"/>
  <c r="BN329"/>
  <c r="Z329"/>
  <c r="BP336"/>
  <c r="Z336"/>
  <c r="BP441"/>
  <c r="BN441"/>
  <c r="Z441"/>
  <c r="BN485"/>
  <c r="Y493"/>
  <c r="Y494"/>
  <c r="BN489"/>
  <c r="Z489"/>
  <c r="BP491"/>
  <c r="BN491"/>
  <c r="Z491"/>
  <c r="Z496"/>
  <c r="Z498" s="1"/>
  <c r="Y499"/>
  <c r="BP496"/>
  <c r="BN501"/>
  <c r="BP501"/>
  <c r="Y219"/>
  <c r="BN229"/>
  <c r="BP229"/>
  <c r="BP232"/>
  <c r="Y252"/>
  <c r="BN246"/>
  <c r="BP246"/>
  <c r="BN247"/>
  <c r="BP250"/>
  <c r="BP255"/>
  <c r="Y260"/>
  <c r="BN257"/>
  <c r="BP257"/>
  <c r="BN258"/>
  <c r="Y269"/>
  <c r="BP266"/>
  <c r="P527"/>
  <c r="BN294"/>
  <c r="BP294"/>
  <c r="BP297"/>
  <c r="Y310"/>
  <c r="BN306"/>
  <c r="BN314"/>
  <c r="BP314"/>
  <c r="Y324"/>
  <c r="BP327"/>
  <c r="Z334"/>
  <c r="Y338"/>
  <c r="Y337"/>
  <c r="BN334"/>
  <c r="BP334"/>
  <c r="BN335"/>
  <c r="BN352"/>
  <c r="BP352"/>
  <c r="BP353"/>
  <c r="BN353"/>
  <c r="Z353"/>
  <c r="BN355"/>
  <c r="Z355"/>
  <c r="BN396"/>
  <c r="BP396"/>
  <c r="BN404"/>
  <c r="BP404"/>
  <c r="BN405"/>
  <c r="W527"/>
  <c r="BP415"/>
  <c r="BN415"/>
  <c r="Z415"/>
  <c r="BN421"/>
  <c r="Z421"/>
  <c r="BN423"/>
  <c r="BP423"/>
  <c r="BN428"/>
  <c r="BP428"/>
  <c r="Y527"/>
  <c r="Y435"/>
  <c r="Y434"/>
  <c r="BP433"/>
  <c r="BN433"/>
  <c r="Z433"/>
  <c r="Z434" s="1"/>
  <c r="BN445"/>
  <c r="BP445"/>
  <c r="BN446"/>
  <c r="BP446"/>
  <c r="BP447"/>
  <c r="BN447"/>
  <c r="Z447"/>
  <c r="BN448"/>
  <c r="BN456"/>
  <c r="BP456"/>
  <c r="BP457"/>
  <c r="BN457"/>
  <c r="Z457"/>
  <c r="Y458"/>
  <c r="Y459"/>
  <c r="BP461"/>
  <c r="BN461"/>
  <c r="Z461"/>
  <c r="BP492"/>
  <c r="BN492"/>
  <c r="Z492"/>
  <c r="BN497"/>
  <c r="BP497"/>
  <c r="BN502"/>
  <c r="BP502"/>
  <c r="S527"/>
  <c r="BP343"/>
  <c r="Y344"/>
  <c r="Y357"/>
  <c r="BN354"/>
  <c r="Y362"/>
  <c r="BP364"/>
  <c r="Y367"/>
  <c r="BN369"/>
  <c r="BP369"/>
  <c r="U527"/>
  <c r="BN377"/>
  <c r="BP386"/>
  <c r="BP390"/>
  <c r="Y391"/>
  <c r="Y406"/>
  <c r="BN401"/>
  <c r="Z411"/>
  <c r="BN409"/>
  <c r="BP409"/>
  <c r="Y418"/>
  <c r="Y425"/>
  <c r="BN420"/>
  <c r="Z527"/>
  <c r="BN439"/>
  <c r="BP439"/>
  <c r="BP449"/>
  <c r="BN451"/>
  <c r="BP451"/>
  <c r="BN455"/>
  <c r="Y469"/>
  <c r="AA527"/>
  <c r="BN483"/>
  <c r="Z378"/>
  <c r="F9"/>
  <c r="Z31"/>
  <c r="Y46"/>
  <c r="Z56"/>
  <c r="Y81"/>
  <c r="Z115"/>
  <c r="Z138"/>
  <c r="Z140" s="1"/>
  <c r="Z173"/>
  <c r="Z216"/>
  <c r="Y240"/>
  <c r="Z249"/>
  <c r="Y317"/>
  <c r="Y378"/>
  <c r="Z385"/>
  <c r="Z387" s="1"/>
  <c r="Z420"/>
  <c r="Z424" s="1"/>
  <c r="BN466"/>
  <c r="Z483"/>
  <c r="Y486"/>
  <c r="BN496"/>
  <c r="BP506"/>
  <c r="BP509"/>
  <c r="J527"/>
  <c r="K527"/>
  <c r="BN138"/>
  <c r="Z149"/>
  <c r="Z150" s="1"/>
  <c r="BN173"/>
  <c r="Y207"/>
  <c r="Z227"/>
  <c r="Y261"/>
  <c r="Z302"/>
  <c r="Z312"/>
  <c r="Z322"/>
  <c r="Z350"/>
  <c r="Z360"/>
  <c r="Z397"/>
  <c r="Z444"/>
  <c r="Z464"/>
  <c r="Z507"/>
  <c r="Y510"/>
  <c r="L527"/>
  <c r="BN31"/>
  <c r="Z43"/>
  <c r="BN56"/>
  <c r="Y59"/>
  <c r="BN115"/>
  <c r="BN216"/>
  <c r="BN26"/>
  <c r="BN71"/>
  <c r="Z92"/>
  <c r="Z97"/>
  <c r="Z108"/>
  <c r="BN272"/>
  <c r="Y275"/>
  <c r="Z283"/>
  <c r="Z284" s="1"/>
  <c r="Y289"/>
  <c r="Y318"/>
  <c r="Z330"/>
  <c r="Z365"/>
  <c r="Z366" s="1"/>
  <c r="Y370"/>
  <c r="Y379"/>
  <c r="BN390"/>
  <c r="Y429"/>
  <c r="Z439"/>
  <c r="Y452"/>
  <c r="Y487"/>
  <c r="M527"/>
  <c r="Z76"/>
  <c r="Z183"/>
  <c r="Z184" s="1"/>
  <c r="Z237"/>
  <c r="Z239" s="1"/>
  <c r="BN249"/>
  <c r="A10"/>
  <c r="Y37"/>
  <c r="Z48"/>
  <c r="Z49" s="1"/>
  <c r="Y82"/>
  <c r="BN143"/>
  <c r="Z154"/>
  <c r="Z189"/>
  <c r="Z190" s="1"/>
  <c r="Z242"/>
  <c r="Z243" s="1"/>
  <c r="F10"/>
  <c r="Z29"/>
  <c r="BN43"/>
  <c r="Z54"/>
  <c r="BP56"/>
  <c r="Z64"/>
  <c r="BN76"/>
  <c r="Y87"/>
  <c r="Y103"/>
  <c r="Z113"/>
  <c r="Z123"/>
  <c r="BP138"/>
  <c r="BN149"/>
  <c r="Z161"/>
  <c r="Z162" s="1"/>
  <c r="Z171"/>
  <c r="BN183"/>
  <c r="Z194"/>
  <c r="Z195" s="1"/>
  <c r="Z204"/>
  <c r="Z214"/>
  <c r="BN227"/>
  <c r="BN237"/>
  <c r="Z247"/>
  <c r="Z258"/>
  <c r="BN302"/>
  <c r="BN312"/>
  <c r="BN322"/>
  <c r="Z335"/>
  <c r="Z337" s="1"/>
  <c r="BN350"/>
  <c r="BN360"/>
  <c r="BP385"/>
  <c r="BN397"/>
  <c r="Z405"/>
  <c r="BP420"/>
  <c r="BN444"/>
  <c r="BN464"/>
  <c r="Y475"/>
  <c r="BP483"/>
  <c r="BN507"/>
  <c r="O527"/>
  <c r="BN365"/>
  <c r="Y511"/>
  <c r="Z41"/>
  <c r="Z84"/>
  <c r="Z86" s="1"/>
  <c r="Z100"/>
  <c r="Y116"/>
  <c r="Z134"/>
  <c r="BP149"/>
  <c r="Y174"/>
  <c r="BP183"/>
  <c r="BP227"/>
  <c r="BP237"/>
  <c r="Y290"/>
  <c r="BP302"/>
  <c r="Z320"/>
  <c r="BP350"/>
  <c r="BP360"/>
  <c r="Y371"/>
  <c r="Z381"/>
  <c r="Z382" s="1"/>
  <c r="BP397"/>
  <c r="Z416"/>
  <c r="Z417" s="1"/>
  <c r="Y430"/>
  <c r="Z442"/>
  <c r="Y453"/>
  <c r="Z462"/>
  <c r="Z472"/>
  <c r="Z484"/>
  <c r="Q527"/>
  <c r="Y32"/>
  <c r="Z22"/>
  <c r="Z23" s="1"/>
  <c r="BP48"/>
  <c r="Z106"/>
  <c r="Z110" s="1"/>
  <c r="BP189"/>
  <c r="BP283"/>
  <c r="BP365"/>
  <c r="Z514"/>
  <c r="Z515" s="1"/>
  <c r="Z57"/>
  <c r="Y72"/>
  <c r="Z90"/>
  <c r="BP92"/>
  <c r="Z139"/>
  <c r="BP242"/>
  <c r="Y356"/>
  <c r="Z27"/>
  <c r="Z32" s="1"/>
  <c r="BN41"/>
  <c r="Z62"/>
  <c r="BN84"/>
  <c r="BN100"/>
  <c r="Z121"/>
  <c r="BN134"/>
  <c r="Z144"/>
  <c r="Y150"/>
  <c r="BP161"/>
  <c r="Z169"/>
  <c r="Z179"/>
  <c r="Y184"/>
  <c r="Z202"/>
  <c r="Z212"/>
  <c r="Z222"/>
  <c r="Z233"/>
  <c r="Z256"/>
  <c r="Z273"/>
  <c r="Z275" s="1"/>
  <c r="Z298"/>
  <c r="Z308"/>
  <c r="BN320"/>
  <c r="Y323"/>
  <c r="Y361"/>
  <c r="BN381"/>
  <c r="Z403"/>
  <c r="BN416"/>
  <c r="BN442"/>
  <c r="Z450"/>
  <c r="BN462"/>
  <c r="BN472"/>
  <c r="BN484"/>
  <c r="Z508"/>
  <c r="Y117"/>
  <c r="Y175"/>
  <c r="Y243"/>
  <c r="Y284"/>
  <c r="Y331"/>
  <c r="Y366"/>
  <c r="Y424"/>
  <c r="Z455"/>
  <c r="Z458" s="1"/>
  <c r="Z465"/>
  <c r="BN477"/>
  <c r="BP489"/>
  <c r="Y503"/>
  <c r="BN514"/>
  <c r="T527"/>
  <c r="BN121"/>
  <c r="Y124"/>
  <c r="BP134"/>
  <c r="BN144"/>
  <c r="BN169"/>
  <c r="BN179"/>
  <c r="Y195"/>
  <c r="BN202"/>
  <c r="BN212"/>
  <c r="BN222"/>
  <c r="BN233"/>
  <c r="BN256"/>
  <c r="BN273"/>
  <c r="BN298"/>
  <c r="BN308"/>
  <c r="BP320"/>
  <c r="Y345"/>
  <c r="BP381"/>
  <c r="BN403"/>
  <c r="BP416"/>
  <c r="BN450"/>
  <c r="BP462"/>
  <c r="Y498"/>
  <c r="BN508"/>
  <c r="B527"/>
  <c r="BP41"/>
  <c r="Z98"/>
  <c r="BP22"/>
  <c r="Z65"/>
  <c r="BP106"/>
  <c r="Z114"/>
  <c r="Y151"/>
  <c r="Y468"/>
  <c r="BP477"/>
  <c r="Z490"/>
  <c r="BP514"/>
  <c r="C527"/>
  <c r="V527"/>
  <c r="Z30"/>
  <c r="Z55"/>
  <c r="Z35"/>
  <c r="Z36" s="1"/>
  <c r="Y50"/>
  <c r="Z70"/>
  <c r="Z72" s="1"/>
  <c r="Z80"/>
  <c r="Y94"/>
  <c r="BN98"/>
  <c r="BN109"/>
  <c r="Z119"/>
  <c r="Y135"/>
  <c r="Z167"/>
  <c r="Z174" s="1"/>
  <c r="Z177"/>
  <c r="Y191"/>
  <c r="Z200"/>
  <c r="Z210"/>
  <c r="Z218" s="1"/>
  <c r="Z231"/>
  <c r="Z265"/>
  <c r="Z268" s="1"/>
  <c r="Z296"/>
  <c r="Z306"/>
  <c r="Z316"/>
  <c r="Y332"/>
  <c r="Z342"/>
  <c r="Z344" s="1"/>
  <c r="Z354"/>
  <c r="Z377"/>
  <c r="Y382"/>
  <c r="Z401"/>
  <c r="Y417"/>
  <c r="Z448"/>
  <c r="Z485"/>
  <c r="Y504"/>
  <c r="D527"/>
  <c r="BP90"/>
  <c r="Y23"/>
  <c r="BN30"/>
  <c r="BN55"/>
  <c r="BN65"/>
  <c r="BN114"/>
  <c r="Y125"/>
  <c r="Y140"/>
  <c r="BN172"/>
  <c r="Y196"/>
  <c r="BN205"/>
  <c r="BN215"/>
  <c r="Y218"/>
  <c r="BN248"/>
  <c r="Y251"/>
  <c r="BN259"/>
  <c r="Y268"/>
  <c r="Z321"/>
  <c r="Z326"/>
  <c r="BN336"/>
  <c r="Z349"/>
  <c r="Z359"/>
  <c r="Z361" s="1"/>
  <c r="Y387"/>
  <c r="Z396"/>
  <c r="Y407"/>
  <c r="Z443"/>
  <c r="Z463"/>
  <c r="Z473"/>
  <c r="Y478"/>
  <c r="BN490"/>
  <c r="Y515"/>
  <c r="X527"/>
  <c r="BP26"/>
  <c r="BN80"/>
  <c r="BN119"/>
  <c r="Y234"/>
  <c r="Y309"/>
  <c r="Z506"/>
  <c r="Z509"/>
  <c r="F527"/>
  <c r="BN35"/>
  <c r="BN70"/>
  <c r="BN200"/>
  <c r="BN210"/>
  <c r="Z246"/>
  <c r="Z257"/>
  <c r="Z274"/>
  <c r="Z288"/>
  <c r="Z289" s="1"/>
  <c r="Z501"/>
  <c r="Z503" s="1"/>
  <c r="BN167"/>
  <c r="BN177"/>
  <c r="Y180"/>
  <c r="BN153"/>
  <c r="Y516"/>
  <c r="Z260" l="1"/>
  <c r="Y518"/>
  <c r="Z356"/>
  <c r="Z331"/>
  <c r="Z299"/>
  <c r="Z206"/>
  <c r="Y517"/>
  <c r="Z493"/>
  <c r="Z223"/>
  <c r="Z145"/>
  <c r="Z93"/>
  <c r="Z468"/>
  <c r="Z135"/>
  <c r="Z45"/>
  <c r="Z59"/>
  <c r="Z156"/>
  <c r="Z309"/>
  <c r="Z234"/>
  <c r="Z510"/>
  <c r="Z452"/>
  <c r="Z323"/>
  <c r="Y521"/>
  <c r="Y519"/>
  <c r="Z66"/>
  <c r="Z124"/>
  <c r="Z474"/>
  <c r="Z486"/>
  <c r="Z116"/>
  <c r="Z180"/>
  <c r="Z251"/>
  <c r="Z102"/>
  <c r="Z406"/>
  <c r="Z81"/>
  <c r="Z317"/>
  <c r="Z522" l="1"/>
  <c r="Y520"/>
</calcChain>
</file>

<file path=xl/sharedStrings.xml><?xml version="1.0" encoding="utf-8"?>
<sst xmlns="http://schemas.openxmlformats.org/spreadsheetml/2006/main" count="3845" uniqueCount="820">
  <si>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</si>
  <si>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</si>
  <si>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</si>
  <si>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</si>
  <si>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</si>
  <si>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</si>
  <si>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</si>
  <si>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</si>
  <si>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</si>
  <si>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</si>
  <si>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</si>
  <si>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</si>
  <si>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</si>
  <si>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</si>
  <si>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</si>
  <si>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</si>
  <si>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</si>
  <si>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</si>
  <si>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</si>
  <si>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</si>
  <si>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</si>
  <si>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</si>
  <si>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</si>
  <si>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</si>
  <si>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</si>
  <si>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</si>
  <si>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</si>
  <si>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</si>
  <si>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</si>
  <si>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</si>
  <si>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</si>
  <si>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</si>
  <si>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</si>
  <si>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</si>
  <si>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</si>
  <si>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</si>
  <si>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</si>
  <si>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</si>
  <si>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</si>
  <si>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</si>
  <si>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</si>
  <si>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</si>
  <si>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</si>
  <si>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</si>
  <si>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</si>
  <si>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</si>
  <si>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</si>
  <si>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</si>
  <si>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</si>
  <si>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</si>
  <si>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</si>
  <si>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</si>
  <si>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</si>
  <si>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</si>
  <si>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</si>
  <si>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</si>
  <si>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</si>
  <si>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</si>
  <si>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</si>
  <si>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</si>
  <si>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</si>
  <si>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</si>
  <si>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</si>
  <si>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</si>
  <si>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</si>
  <si>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</si>
  <si>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</si>
  <si>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09.06.2025</t>
  </si>
  <si>
    <t>04.06.2025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</si>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</sst>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05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27"/>
  <sheetViews>
    <sheetView showGridLines="0" tabSelected="1" topLeftCell="C503" zoomScaleNormal="100" zoomScaleSheetLayoutView="100" workbookViewId="0">
      <selection activeCell="X313" sqref="X313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909" t="s">
        <v>26</v>
      </c>
      <c r="E1" s="909"/>
      <c r="F1" s="909"/>
      <c r="G1" s="14" t="s">
        <v>66</v>
      </c>
      <c r="H1" s="909" t="s">
        <v>46</v>
      </c>
      <c r="I1" s="909"/>
      <c r="J1" s="909"/>
      <c r="K1" s="909"/>
      <c r="L1" s="909"/>
      <c r="M1" s="909"/>
      <c r="N1" s="909"/>
      <c r="O1" s="909"/>
      <c r="P1" s="909"/>
      <c r="Q1" s="909"/>
      <c r="R1" s="910" t="s">
        <v>67</v>
      </c>
      <c r="S1" s="911"/>
      <c r="T1" s="91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12"/>
      <c r="R2" s="912"/>
      <c r="S2" s="912"/>
      <c r="T2" s="912"/>
      <c r="U2" s="912"/>
      <c r="V2" s="912"/>
      <c r="W2" s="91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12"/>
      <c r="Q3" s="912"/>
      <c r="R3" s="912"/>
      <c r="S3" s="912"/>
      <c r="T3" s="912"/>
      <c r="U3" s="912"/>
      <c r="V3" s="912"/>
      <c r="W3" s="91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91" t="s">
        <v>8</v>
      </c>
      <c r="B5" s="891"/>
      <c r="C5" s="891"/>
      <c r="D5" s="913"/>
      <c r="E5" s="913"/>
      <c r="F5" s="914" t="s">
        <v>14</v>
      </c>
      <c r="G5" s="914"/>
      <c r="H5" s="913"/>
      <c r="I5" s="913"/>
      <c r="J5" s="913"/>
      <c r="K5" s="913"/>
      <c r="L5" s="913"/>
      <c r="M5" s="913"/>
      <c r="N5" s="72"/>
      <c r="P5" s="27" t="s">
        <v>4</v>
      </c>
      <c r="Q5" s="915">
        <v>45820</v>
      </c>
      <c r="R5" s="915"/>
      <c r="T5" s="916" t="s">
        <v>3</v>
      </c>
      <c r="U5" s="917"/>
      <c r="V5" s="918" t="s">
        <v>806</v>
      </c>
      <c r="W5" s="919"/>
      <c r="AB5" s="59"/>
      <c r="AC5" s="59"/>
      <c r="AD5" s="59"/>
      <c r="AE5" s="59"/>
    </row>
    <row r="6" spans="1:32" s="17" customFormat="1" ht="24" customHeight="1">
      <c r="A6" s="891" t="s">
        <v>1</v>
      </c>
      <c r="B6" s="891"/>
      <c r="C6" s="891"/>
      <c r="D6" s="892" t="s">
        <v>75</v>
      </c>
      <c r="E6" s="892"/>
      <c r="F6" s="892"/>
      <c r="G6" s="892"/>
      <c r="H6" s="892"/>
      <c r="I6" s="892"/>
      <c r="J6" s="892"/>
      <c r="K6" s="892"/>
      <c r="L6" s="892"/>
      <c r="M6" s="892"/>
      <c r="N6" s="73"/>
      <c r="P6" s="27" t="s">
        <v>27</v>
      </c>
      <c r="Q6" s="893" t="str">
        <f>IF(Q5=0," ",CHOOSE(WEEKDAY(Q5,2),"Понедельник","Вторник","Среда","Четверг","Пятница","Суббота","Воскресенье"))</f>
        <v>Четверг</v>
      </c>
      <c r="R6" s="893"/>
      <c r="T6" s="894" t="s">
        <v>5</v>
      </c>
      <c r="U6" s="895"/>
      <c r="V6" s="896" t="s">
        <v>69</v>
      </c>
      <c r="W6" s="897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902" t="str">
        <f>IFERROR(VLOOKUP(DeliveryAddress,Table,3,0),1)</f>
        <v>1</v>
      </c>
      <c r="E7" s="903"/>
      <c r="F7" s="903"/>
      <c r="G7" s="903"/>
      <c r="H7" s="903"/>
      <c r="I7" s="903"/>
      <c r="J7" s="903"/>
      <c r="K7" s="903"/>
      <c r="L7" s="903"/>
      <c r="M7" s="904"/>
      <c r="N7" s="74"/>
      <c r="P7" s="29"/>
      <c r="Q7" s="48"/>
      <c r="R7" s="48"/>
      <c r="T7" s="894"/>
      <c r="U7" s="895"/>
      <c r="V7" s="898"/>
      <c r="W7" s="899"/>
      <c r="AB7" s="59"/>
      <c r="AC7" s="59"/>
      <c r="AD7" s="59"/>
      <c r="AE7" s="59"/>
    </row>
    <row r="8" spans="1:32" s="17" customFormat="1" ht="25.5" customHeight="1">
      <c r="A8" s="905" t="s">
        <v>57</v>
      </c>
      <c r="B8" s="905"/>
      <c r="C8" s="905"/>
      <c r="D8" s="906" t="s">
        <v>76</v>
      </c>
      <c r="E8" s="906"/>
      <c r="F8" s="906"/>
      <c r="G8" s="906"/>
      <c r="H8" s="906"/>
      <c r="I8" s="906"/>
      <c r="J8" s="906"/>
      <c r="K8" s="906"/>
      <c r="L8" s="906"/>
      <c r="M8" s="906"/>
      <c r="N8" s="75"/>
      <c r="P8" s="27" t="s">
        <v>11</v>
      </c>
      <c r="Q8" s="889">
        <v>0.41666666666666669</v>
      </c>
      <c r="R8" s="889"/>
      <c r="T8" s="894"/>
      <c r="U8" s="895"/>
      <c r="V8" s="898"/>
      <c r="W8" s="899"/>
      <c r="AB8" s="59"/>
      <c r="AC8" s="59"/>
      <c r="AD8" s="59"/>
      <c r="AE8" s="59"/>
    </row>
    <row r="9" spans="1:32" s="17" customFormat="1" ht="39.950000000000003" customHeight="1">
      <c r="A9" s="8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81"/>
      <c r="C9" s="881"/>
      <c r="D9" s="882" t="s">
        <v>45</v>
      </c>
      <c r="E9" s="883"/>
      <c r="F9" s="8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1"/>
      <c r="H9" s="907" t="str">
        <f>IF(AND($A$9="Тип доверенности/получателя при получении в адресе перегруза:",$D$9="Разовая доверенность"),"Введите ФИО","")</f>
        <v/>
      </c>
      <c r="I9" s="907"/>
      <c r="J9" s="9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7"/>
      <c r="L9" s="907"/>
      <c r="M9" s="907"/>
      <c r="N9" s="70"/>
      <c r="P9" s="31" t="s">
        <v>15</v>
      </c>
      <c r="Q9" s="908"/>
      <c r="R9" s="908"/>
      <c r="T9" s="894"/>
      <c r="U9" s="895"/>
      <c r="V9" s="900"/>
      <c r="W9" s="90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1"/>
      <c r="C10" s="881"/>
      <c r="D10" s="882"/>
      <c r="E10" s="883"/>
      <c r="F10" s="8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1"/>
      <c r="H10" s="884" t="str">
        <f>IFERROR(VLOOKUP($D$10,Proxy,2,FALSE),"")</f>
        <v/>
      </c>
      <c r="I10" s="884"/>
      <c r="J10" s="884"/>
      <c r="K10" s="884"/>
      <c r="L10" s="884"/>
      <c r="M10" s="884"/>
      <c r="N10" s="71"/>
      <c r="P10" s="31" t="s">
        <v>32</v>
      </c>
      <c r="Q10" s="885"/>
      <c r="R10" s="885"/>
      <c r="U10" s="29" t="s">
        <v>12</v>
      </c>
      <c r="V10" s="886" t="s">
        <v>70</v>
      </c>
      <c r="W10" s="88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88"/>
      <c r="R11" s="888"/>
      <c r="U11" s="29" t="s">
        <v>28</v>
      </c>
      <c r="V11" s="867" t="s">
        <v>54</v>
      </c>
      <c r="W11" s="86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66" t="s">
        <v>71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6"/>
      <c r="N12" s="76"/>
      <c r="P12" s="27" t="s">
        <v>30</v>
      </c>
      <c r="Q12" s="889"/>
      <c r="R12" s="889"/>
      <c r="S12" s="28"/>
      <c r="T12"/>
      <c r="U12" s="29" t="s">
        <v>45</v>
      </c>
      <c r="V12" s="890"/>
      <c r="W12" s="890"/>
      <c r="X12"/>
      <c r="AB12" s="59"/>
      <c r="AC12" s="59"/>
      <c r="AD12" s="59"/>
      <c r="AE12" s="59"/>
    </row>
    <row r="13" spans="1:32" s="17" customFormat="1" ht="23.25" customHeight="1">
      <c r="A13" s="866" t="s">
        <v>72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6"/>
      <c r="N13" s="76"/>
      <c r="O13" s="31"/>
      <c r="P13" s="31" t="s">
        <v>31</v>
      </c>
      <c r="Q13" s="867"/>
      <c r="R13" s="86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66" t="s">
        <v>73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68" t="s">
        <v>74</v>
      </c>
      <c r="B15" s="868"/>
      <c r="C15" s="868"/>
      <c r="D15" s="868"/>
      <c r="E15" s="868"/>
      <c r="F15" s="868"/>
      <c r="G15" s="868"/>
      <c r="H15" s="868"/>
      <c r="I15" s="868"/>
      <c r="J15" s="868"/>
      <c r="K15" s="868"/>
      <c r="L15" s="868"/>
      <c r="M15" s="868"/>
      <c r="N15" s="77"/>
      <c r="O15"/>
      <c r="P15" s="869" t="s">
        <v>60</v>
      </c>
      <c r="Q15" s="869"/>
      <c r="R15" s="869"/>
      <c r="S15" s="869"/>
      <c r="T15" s="86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70"/>
      <c r="Q16" s="870"/>
      <c r="R16" s="870"/>
      <c r="S16" s="870"/>
      <c r="T16" s="87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52" t="s">
        <v>58</v>
      </c>
      <c r="B17" s="852" t="s">
        <v>48</v>
      </c>
      <c r="C17" s="873" t="s">
        <v>47</v>
      </c>
      <c r="D17" s="875" t="s">
        <v>49</v>
      </c>
      <c r="E17" s="876"/>
      <c r="F17" s="852" t="s">
        <v>21</v>
      </c>
      <c r="G17" s="852" t="s">
        <v>24</v>
      </c>
      <c r="H17" s="852" t="s">
        <v>22</v>
      </c>
      <c r="I17" s="852" t="s">
        <v>23</v>
      </c>
      <c r="J17" s="852" t="s">
        <v>16</v>
      </c>
      <c r="K17" s="852" t="s">
        <v>65</v>
      </c>
      <c r="L17" s="852" t="s">
        <v>63</v>
      </c>
      <c r="M17" s="852" t="s">
        <v>2</v>
      </c>
      <c r="N17" s="852" t="s">
        <v>62</v>
      </c>
      <c r="O17" s="852" t="s">
        <v>25</v>
      </c>
      <c r="P17" s="875" t="s">
        <v>17</v>
      </c>
      <c r="Q17" s="879"/>
      <c r="R17" s="879"/>
      <c r="S17" s="879"/>
      <c r="T17" s="876"/>
      <c r="U17" s="871" t="s">
        <v>55</v>
      </c>
      <c r="V17" s="872"/>
      <c r="W17" s="852" t="s">
        <v>6</v>
      </c>
      <c r="X17" s="852" t="s">
        <v>41</v>
      </c>
      <c r="Y17" s="854" t="s">
        <v>53</v>
      </c>
      <c r="Z17" s="856" t="s">
        <v>18</v>
      </c>
      <c r="AA17" s="858" t="s">
        <v>59</v>
      </c>
      <c r="AB17" s="858" t="s">
        <v>19</v>
      </c>
      <c r="AC17" s="858" t="s">
        <v>64</v>
      </c>
      <c r="AD17" s="860" t="s">
        <v>56</v>
      </c>
      <c r="AE17" s="861"/>
      <c r="AF17" s="862"/>
      <c r="AG17" s="82"/>
      <c r="BD17" s="81" t="s">
        <v>61</v>
      </c>
    </row>
    <row r="18" spans="1:68" ht="14.25" customHeight="1">
      <c r="A18" s="853"/>
      <c r="B18" s="853"/>
      <c r="C18" s="874"/>
      <c r="D18" s="877"/>
      <c r="E18" s="878"/>
      <c r="F18" s="853"/>
      <c r="G18" s="853"/>
      <c r="H18" s="853"/>
      <c r="I18" s="853"/>
      <c r="J18" s="853"/>
      <c r="K18" s="853"/>
      <c r="L18" s="853"/>
      <c r="M18" s="853"/>
      <c r="N18" s="853"/>
      <c r="O18" s="853"/>
      <c r="P18" s="877"/>
      <c r="Q18" s="880"/>
      <c r="R18" s="880"/>
      <c r="S18" s="880"/>
      <c r="T18" s="878"/>
      <c r="U18" s="83" t="s">
        <v>44</v>
      </c>
      <c r="V18" s="83" t="s">
        <v>43</v>
      </c>
      <c r="W18" s="853"/>
      <c r="X18" s="853"/>
      <c r="Y18" s="855"/>
      <c r="Z18" s="857"/>
      <c r="AA18" s="859"/>
      <c r="AB18" s="859"/>
      <c r="AC18" s="859"/>
      <c r="AD18" s="863"/>
      <c r="AE18" s="864"/>
      <c r="AF18" s="865"/>
      <c r="AG18" s="82"/>
      <c r="BD18" s="81"/>
    </row>
    <row r="19" spans="1:68" ht="27.75" customHeight="1">
      <c r="A19" s="619" t="s">
        <v>77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54"/>
      <c r="AB19" s="54"/>
      <c r="AC19" s="54"/>
    </row>
    <row r="20" spans="1:68" ht="16.5" customHeight="1">
      <c r="A20" s="588" t="s">
        <v>77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5"/>
      <c r="AB20" s="65"/>
      <c r="AC20" s="79"/>
    </row>
    <row r="21" spans="1:68" ht="14.25" customHeight="1">
      <c r="A21" s="589" t="s">
        <v>78</v>
      </c>
      <c r="B21" s="589"/>
      <c r="C21" s="589"/>
      <c r="D21" s="589"/>
      <c r="E21" s="589"/>
      <c r="F21" s="589"/>
      <c r="G21" s="589"/>
      <c r="H21" s="589"/>
      <c r="I21" s="589"/>
      <c r="J21" s="589"/>
      <c r="K21" s="589"/>
      <c r="L21" s="589"/>
      <c r="M21" s="589"/>
      <c r="N21" s="589"/>
      <c r="O21" s="589"/>
      <c r="P21" s="589"/>
      <c r="Q21" s="589"/>
      <c r="R21" s="589"/>
      <c r="S21" s="589"/>
      <c r="T21" s="589"/>
      <c r="U21" s="589"/>
      <c r="V21" s="589"/>
      <c r="W21" s="589"/>
      <c r="X21" s="589"/>
      <c r="Y21" s="589"/>
      <c r="Z21" s="589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90">
        <v>4680115886643</v>
      </c>
      <c r="E22" s="590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50" t="s">
        <v>81</v>
      </c>
      <c r="Q22" s="592"/>
      <c r="R22" s="592"/>
      <c r="S22" s="592"/>
      <c r="T22" s="59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97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598"/>
      <c r="P23" s="594" t="s">
        <v>40</v>
      </c>
      <c r="Q23" s="595"/>
      <c r="R23" s="595"/>
      <c r="S23" s="595"/>
      <c r="T23" s="595"/>
      <c r="U23" s="595"/>
      <c r="V23" s="59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598"/>
      <c r="P24" s="594" t="s">
        <v>40</v>
      </c>
      <c r="Q24" s="595"/>
      <c r="R24" s="595"/>
      <c r="S24" s="595"/>
      <c r="T24" s="595"/>
      <c r="U24" s="595"/>
      <c r="V24" s="59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89" t="s">
        <v>85</v>
      </c>
      <c r="B25" s="589"/>
      <c r="C25" s="589"/>
      <c r="D25" s="589"/>
      <c r="E25" s="589"/>
      <c r="F25" s="589"/>
      <c r="G25" s="589"/>
      <c r="H25" s="589"/>
      <c r="I25" s="589"/>
      <c r="J25" s="589"/>
      <c r="K25" s="589"/>
      <c r="L25" s="589"/>
      <c r="M25" s="589"/>
      <c r="N25" s="589"/>
      <c r="O25" s="589"/>
      <c r="P25" s="589"/>
      <c r="Q25" s="589"/>
      <c r="R25" s="589"/>
      <c r="S25" s="589"/>
      <c r="T25" s="589"/>
      <c r="U25" s="589"/>
      <c r="V25" s="589"/>
      <c r="W25" s="589"/>
      <c r="X25" s="589"/>
      <c r="Y25" s="589"/>
      <c r="Z25" s="589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590">
        <v>4680115885912</v>
      </c>
      <c r="E26" s="590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5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590">
        <v>4607091388237</v>
      </c>
      <c r="E27" s="590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90">
        <v>4680115886230</v>
      </c>
      <c r="E28" s="590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4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90">
        <v>4680115886247</v>
      </c>
      <c r="E29" s="590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4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90">
        <v>4680115885905</v>
      </c>
      <c r="E30" s="590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4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590">
        <v>4607091388244</v>
      </c>
      <c r="E31" s="590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97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8"/>
      <c r="P32" s="594" t="s">
        <v>40</v>
      </c>
      <c r="Q32" s="595"/>
      <c r="R32" s="595"/>
      <c r="S32" s="595"/>
      <c r="T32" s="595"/>
      <c r="U32" s="595"/>
      <c r="V32" s="596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598"/>
      <c r="P33" s="594" t="s">
        <v>40</v>
      </c>
      <c r="Q33" s="595"/>
      <c r="R33" s="595"/>
      <c r="S33" s="595"/>
      <c r="T33" s="595"/>
      <c r="U33" s="595"/>
      <c r="V33" s="596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89" t="s">
        <v>106</v>
      </c>
      <c r="B34" s="589"/>
      <c r="C34" s="589"/>
      <c r="D34" s="589"/>
      <c r="E34" s="589"/>
      <c r="F34" s="589"/>
      <c r="G34" s="589"/>
      <c r="H34" s="589"/>
      <c r="I34" s="589"/>
      <c r="J34" s="589"/>
      <c r="K34" s="589"/>
      <c r="L34" s="589"/>
      <c r="M34" s="589"/>
      <c r="N34" s="589"/>
      <c r="O34" s="589"/>
      <c r="P34" s="589"/>
      <c r="Q34" s="589"/>
      <c r="R34" s="589"/>
      <c r="S34" s="589"/>
      <c r="T34" s="589"/>
      <c r="U34" s="589"/>
      <c r="V34" s="589"/>
      <c r="W34" s="589"/>
      <c r="X34" s="589"/>
      <c r="Y34" s="589"/>
      <c r="Z34" s="589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90">
        <v>4607091388503</v>
      </c>
      <c r="E35" s="590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97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598"/>
      <c r="P36" s="594" t="s">
        <v>40</v>
      </c>
      <c r="Q36" s="595"/>
      <c r="R36" s="595"/>
      <c r="S36" s="595"/>
      <c r="T36" s="595"/>
      <c r="U36" s="595"/>
      <c r="V36" s="596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598"/>
      <c r="P37" s="594" t="s">
        <v>40</v>
      </c>
      <c r="Q37" s="595"/>
      <c r="R37" s="595"/>
      <c r="S37" s="595"/>
      <c r="T37" s="595"/>
      <c r="U37" s="595"/>
      <c r="V37" s="596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19" t="s">
        <v>112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54"/>
      <c r="AB38" s="54"/>
      <c r="AC38" s="54"/>
    </row>
    <row r="39" spans="1:68" ht="16.5" customHeight="1">
      <c r="A39" s="588" t="s">
        <v>113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5"/>
      <c r="AB39" s="65"/>
      <c r="AC39" s="79"/>
    </row>
    <row r="40" spans="1:68" ht="14.25" customHeight="1">
      <c r="A40" s="589" t="s">
        <v>114</v>
      </c>
      <c r="B40" s="589"/>
      <c r="C40" s="589"/>
      <c r="D40" s="589"/>
      <c r="E40" s="589"/>
      <c r="F40" s="589"/>
      <c r="G40" s="589"/>
      <c r="H40" s="589"/>
      <c r="I40" s="589"/>
      <c r="J40" s="589"/>
      <c r="K40" s="589"/>
      <c r="L40" s="589"/>
      <c r="M40" s="589"/>
      <c r="N40" s="589"/>
      <c r="O40" s="589"/>
      <c r="P40" s="589"/>
      <c r="Q40" s="589"/>
      <c r="R40" s="589"/>
      <c r="S40" s="589"/>
      <c r="T40" s="589"/>
      <c r="U40" s="589"/>
      <c r="V40" s="589"/>
      <c r="W40" s="589"/>
      <c r="X40" s="589"/>
      <c r="Y40" s="589"/>
      <c r="Z40" s="589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90">
        <v>4607091385670</v>
      </c>
      <c r="E41" s="590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4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4301011565</v>
      </c>
      <c r="D42" s="590">
        <v>4680115882539</v>
      </c>
      <c r="E42" s="590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8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123</v>
      </c>
      <c r="B43" s="63" t="s">
        <v>124</v>
      </c>
      <c r="C43" s="36">
        <v>4301011382</v>
      </c>
      <c r="D43" s="590">
        <v>4607091385687</v>
      </c>
      <c r="E43" s="590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8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>
      <c r="A44" s="63" t="s">
        <v>127</v>
      </c>
      <c r="B44" s="63" t="s">
        <v>128</v>
      </c>
      <c r="C44" s="36">
        <v>4301011624</v>
      </c>
      <c r="D44" s="590">
        <v>4680115883949</v>
      </c>
      <c r="E44" s="590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83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2"/>
      <c r="R44" s="592"/>
      <c r="S44" s="592"/>
      <c r="T44" s="593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598"/>
      <c r="P45" s="594" t="s">
        <v>40</v>
      </c>
      <c r="Q45" s="595"/>
      <c r="R45" s="595"/>
      <c r="S45" s="595"/>
      <c r="T45" s="595"/>
      <c r="U45" s="595"/>
      <c r="V45" s="596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>
      <c r="A46" s="597"/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8"/>
      <c r="P46" s="594" t="s">
        <v>40</v>
      </c>
      <c r="Q46" s="595"/>
      <c r="R46" s="595"/>
      <c r="S46" s="595"/>
      <c r="T46" s="595"/>
      <c r="U46" s="595"/>
      <c r="V46" s="596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>
      <c r="A47" s="589" t="s">
        <v>85</v>
      </c>
      <c r="B47" s="589"/>
      <c r="C47" s="589"/>
      <c r="D47" s="589"/>
      <c r="E47" s="589"/>
      <c r="F47" s="589"/>
      <c r="G47" s="589"/>
      <c r="H47" s="589"/>
      <c r="I47" s="589"/>
      <c r="J47" s="589"/>
      <c r="K47" s="589"/>
      <c r="L47" s="589"/>
      <c r="M47" s="589"/>
      <c r="N47" s="589"/>
      <c r="O47" s="589"/>
      <c r="P47" s="589"/>
      <c r="Q47" s="589"/>
      <c r="R47" s="589"/>
      <c r="S47" s="589"/>
      <c r="T47" s="589"/>
      <c r="U47" s="589"/>
      <c r="V47" s="589"/>
      <c r="W47" s="589"/>
      <c r="X47" s="589"/>
      <c r="Y47" s="589"/>
      <c r="Z47" s="589"/>
      <c r="AA47" s="66"/>
      <c r="AB47" s="66"/>
      <c r="AC47" s="80"/>
    </row>
    <row r="48" spans="1:68" ht="16.5" customHeight="1">
      <c r="A48" s="63" t="s">
        <v>130</v>
      </c>
      <c r="B48" s="63" t="s">
        <v>131</v>
      </c>
      <c r="C48" s="36">
        <v>4301051820</v>
      </c>
      <c r="D48" s="590">
        <v>4680115884915</v>
      </c>
      <c r="E48" s="590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2"/>
      <c r="R48" s="592"/>
      <c r="S48" s="592"/>
      <c r="T48" s="593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598"/>
      <c r="P49" s="594" t="s">
        <v>40</v>
      </c>
      <c r="Q49" s="595"/>
      <c r="R49" s="595"/>
      <c r="S49" s="595"/>
      <c r="T49" s="595"/>
      <c r="U49" s="595"/>
      <c r="V49" s="596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>
      <c r="A50" s="597"/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8"/>
      <c r="P50" s="594" t="s">
        <v>40</v>
      </c>
      <c r="Q50" s="595"/>
      <c r="R50" s="595"/>
      <c r="S50" s="595"/>
      <c r="T50" s="595"/>
      <c r="U50" s="595"/>
      <c r="V50" s="596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>
      <c r="A51" s="588" t="s">
        <v>133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65"/>
      <c r="AB51" s="65"/>
      <c r="AC51" s="79"/>
    </row>
    <row r="52" spans="1:68" ht="14.25" customHeight="1">
      <c r="A52" s="589" t="s">
        <v>114</v>
      </c>
      <c r="B52" s="589"/>
      <c r="C52" s="589"/>
      <c r="D52" s="589"/>
      <c r="E52" s="589"/>
      <c r="F52" s="589"/>
      <c r="G52" s="589"/>
      <c r="H52" s="589"/>
      <c r="I52" s="589"/>
      <c r="J52" s="589"/>
      <c r="K52" s="589"/>
      <c r="L52" s="589"/>
      <c r="M52" s="589"/>
      <c r="N52" s="589"/>
      <c r="O52" s="589"/>
      <c r="P52" s="589"/>
      <c r="Q52" s="589"/>
      <c r="R52" s="589"/>
      <c r="S52" s="589"/>
      <c r="T52" s="589"/>
      <c r="U52" s="589"/>
      <c r="V52" s="589"/>
      <c r="W52" s="589"/>
      <c r="X52" s="589"/>
      <c r="Y52" s="589"/>
      <c r="Z52" s="589"/>
      <c r="AA52" s="66"/>
      <c r="AB52" s="66"/>
      <c r="AC52" s="80"/>
    </row>
    <row r="53" spans="1:68" ht="27" customHeight="1">
      <c r="A53" s="63" t="s">
        <v>134</v>
      </c>
      <c r="B53" s="63" t="s">
        <v>135</v>
      </c>
      <c r="C53" s="36">
        <v>4301012030</v>
      </c>
      <c r="D53" s="590">
        <v>4680115885882</v>
      </c>
      <c r="E53" s="590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83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2"/>
      <c r="R53" s="592"/>
      <c r="S53" s="592"/>
      <c r="T53" s="593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>
      <c r="A54" s="63" t="s">
        <v>137</v>
      </c>
      <c r="B54" s="63" t="s">
        <v>138</v>
      </c>
      <c r="C54" s="36">
        <v>4301011816</v>
      </c>
      <c r="D54" s="590">
        <v>4680115881426</v>
      </c>
      <c r="E54" s="590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83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2"/>
      <c r="R54" s="592"/>
      <c r="S54" s="592"/>
      <c r="T54" s="593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>
      <c r="A55" s="63" t="s">
        <v>142</v>
      </c>
      <c r="B55" s="63" t="s">
        <v>143</v>
      </c>
      <c r="C55" s="36">
        <v>4301011386</v>
      </c>
      <c r="D55" s="590">
        <v>4680115880283</v>
      </c>
      <c r="E55" s="590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2"/>
      <c r="R55" s="592"/>
      <c r="S55" s="592"/>
      <c r="T55" s="593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>
      <c r="A56" s="63" t="s">
        <v>145</v>
      </c>
      <c r="B56" s="63" t="s">
        <v>146</v>
      </c>
      <c r="C56" s="36">
        <v>4301011806</v>
      </c>
      <c r="D56" s="590">
        <v>4680115881525</v>
      </c>
      <c r="E56" s="590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8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2"/>
      <c r="R56" s="592"/>
      <c r="S56" s="592"/>
      <c r="T56" s="593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4301011589</v>
      </c>
      <c r="D57" s="590">
        <v>4680115885899</v>
      </c>
      <c r="E57" s="590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83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2"/>
      <c r="R57" s="592"/>
      <c r="S57" s="592"/>
      <c r="T57" s="593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>
      <c r="A58" s="63" t="s">
        <v>150</v>
      </c>
      <c r="B58" s="63" t="s">
        <v>151</v>
      </c>
      <c r="C58" s="36">
        <v>4301011801</v>
      </c>
      <c r="D58" s="590">
        <v>4680115881419</v>
      </c>
      <c r="E58" s="590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118</v>
      </c>
      <c r="N58" s="38"/>
      <c r="O58" s="37">
        <v>50</v>
      </c>
      <c r="P58" s="83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2"/>
      <c r="R58" s="592"/>
      <c r="S58" s="592"/>
      <c r="T58" s="593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598"/>
      <c r="P59" s="594" t="s">
        <v>40</v>
      </c>
      <c r="Q59" s="595"/>
      <c r="R59" s="595"/>
      <c r="S59" s="595"/>
      <c r="T59" s="595"/>
      <c r="U59" s="595"/>
      <c r="V59" s="596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>
      <c r="A60" s="597"/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8"/>
      <c r="P60" s="594" t="s">
        <v>40</v>
      </c>
      <c r="Q60" s="595"/>
      <c r="R60" s="595"/>
      <c r="S60" s="595"/>
      <c r="T60" s="595"/>
      <c r="U60" s="595"/>
      <c r="V60" s="596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>
      <c r="A61" s="589" t="s">
        <v>153</v>
      </c>
      <c r="B61" s="589"/>
      <c r="C61" s="589"/>
      <c r="D61" s="589"/>
      <c r="E61" s="589"/>
      <c r="F61" s="589"/>
      <c r="G61" s="589"/>
      <c r="H61" s="589"/>
      <c r="I61" s="589"/>
      <c r="J61" s="589"/>
      <c r="K61" s="589"/>
      <c r="L61" s="589"/>
      <c r="M61" s="589"/>
      <c r="N61" s="589"/>
      <c r="O61" s="589"/>
      <c r="P61" s="589"/>
      <c r="Q61" s="589"/>
      <c r="R61" s="589"/>
      <c r="S61" s="589"/>
      <c r="T61" s="589"/>
      <c r="U61" s="589"/>
      <c r="V61" s="589"/>
      <c r="W61" s="589"/>
      <c r="X61" s="589"/>
      <c r="Y61" s="589"/>
      <c r="Z61" s="589"/>
      <c r="AA61" s="66"/>
      <c r="AB61" s="66"/>
      <c r="AC61" s="80"/>
    </row>
    <row r="62" spans="1:68" ht="16.5" customHeight="1">
      <c r="A62" s="63" t="s">
        <v>154</v>
      </c>
      <c r="B62" s="63" t="s">
        <v>155</v>
      </c>
      <c r="C62" s="36">
        <v>4301020298</v>
      </c>
      <c r="D62" s="590">
        <v>4680115881440</v>
      </c>
      <c r="E62" s="590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2"/>
      <c r="R62" s="592"/>
      <c r="S62" s="592"/>
      <c r="T62" s="593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>
      <c r="A63" s="63" t="s">
        <v>157</v>
      </c>
      <c r="B63" s="63" t="s">
        <v>158</v>
      </c>
      <c r="C63" s="36">
        <v>4301020228</v>
      </c>
      <c r="D63" s="590">
        <v>4680115882751</v>
      </c>
      <c r="E63" s="590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82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2"/>
      <c r="R63" s="592"/>
      <c r="S63" s="592"/>
      <c r="T63" s="593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>
      <c r="A64" s="63" t="s">
        <v>160</v>
      </c>
      <c r="B64" s="63" t="s">
        <v>161</v>
      </c>
      <c r="C64" s="36">
        <v>4301020358</v>
      </c>
      <c r="D64" s="590">
        <v>4680115885950</v>
      </c>
      <c r="E64" s="590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83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2"/>
      <c r="R64" s="592"/>
      <c r="S64" s="592"/>
      <c r="T64" s="593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>
      <c r="A65" s="63" t="s">
        <v>162</v>
      </c>
      <c r="B65" s="63" t="s">
        <v>163</v>
      </c>
      <c r="C65" s="36">
        <v>4301020296</v>
      </c>
      <c r="D65" s="590">
        <v>4680115881433</v>
      </c>
      <c r="E65" s="590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140</v>
      </c>
      <c r="M65" s="38" t="s">
        <v>118</v>
      </c>
      <c r="N65" s="38"/>
      <c r="O65" s="37">
        <v>50</v>
      </c>
      <c r="P65" s="83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2"/>
      <c r="R65" s="592"/>
      <c r="S65" s="592"/>
      <c r="T65" s="593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598"/>
      <c r="P66" s="594" t="s">
        <v>40</v>
      </c>
      <c r="Q66" s="595"/>
      <c r="R66" s="595"/>
      <c r="S66" s="595"/>
      <c r="T66" s="595"/>
      <c r="U66" s="595"/>
      <c r="V66" s="596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>
      <c r="A67" s="597"/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8"/>
      <c r="P67" s="594" t="s">
        <v>40</v>
      </c>
      <c r="Q67" s="595"/>
      <c r="R67" s="595"/>
      <c r="S67" s="595"/>
      <c r="T67" s="595"/>
      <c r="U67" s="595"/>
      <c r="V67" s="596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>
      <c r="A68" s="589" t="s">
        <v>78</v>
      </c>
      <c r="B68" s="589"/>
      <c r="C68" s="589"/>
      <c r="D68" s="589"/>
      <c r="E68" s="589"/>
      <c r="F68" s="589"/>
      <c r="G68" s="589"/>
      <c r="H68" s="589"/>
      <c r="I68" s="589"/>
      <c r="J68" s="589"/>
      <c r="K68" s="589"/>
      <c r="L68" s="589"/>
      <c r="M68" s="589"/>
      <c r="N68" s="589"/>
      <c r="O68" s="589"/>
      <c r="P68" s="589"/>
      <c r="Q68" s="589"/>
      <c r="R68" s="589"/>
      <c r="S68" s="589"/>
      <c r="T68" s="589"/>
      <c r="U68" s="589"/>
      <c r="V68" s="589"/>
      <c r="W68" s="589"/>
      <c r="X68" s="589"/>
      <c r="Y68" s="589"/>
      <c r="Z68" s="589"/>
      <c r="AA68" s="66"/>
      <c r="AB68" s="66"/>
      <c r="AC68" s="80"/>
    </row>
    <row r="69" spans="1:68" ht="27" customHeight="1">
      <c r="A69" s="63" t="s">
        <v>164</v>
      </c>
      <c r="B69" s="63" t="s">
        <v>165</v>
      </c>
      <c r="C69" s="36">
        <v>4301031243</v>
      </c>
      <c r="D69" s="590">
        <v>4680115885073</v>
      </c>
      <c r="E69" s="590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2"/>
      <c r="R69" s="592"/>
      <c r="S69" s="592"/>
      <c r="T69" s="593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4301031241</v>
      </c>
      <c r="D70" s="590">
        <v>4680115885059</v>
      </c>
      <c r="E70" s="590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2"/>
      <c r="R70" s="592"/>
      <c r="S70" s="592"/>
      <c r="T70" s="593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>
      <c r="A71" s="63" t="s">
        <v>170</v>
      </c>
      <c r="B71" s="63" t="s">
        <v>171</v>
      </c>
      <c r="C71" s="36">
        <v>4301031316</v>
      </c>
      <c r="D71" s="590">
        <v>4680115885097</v>
      </c>
      <c r="E71" s="590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82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2"/>
      <c r="R71" s="592"/>
      <c r="S71" s="592"/>
      <c r="T71" s="593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598"/>
      <c r="P72" s="594" t="s">
        <v>40</v>
      </c>
      <c r="Q72" s="595"/>
      <c r="R72" s="595"/>
      <c r="S72" s="595"/>
      <c r="T72" s="595"/>
      <c r="U72" s="595"/>
      <c r="V72" s="596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>
      <c r="A73" s="597"/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8"/>
      <c r="P73" s="594" t="s">
        <v>40</v>
      </c>
      <c r="Q73" s="595"/>
      <c r="R73" s="595"/>
      <c r="S73" s="595"/>
      <c r="T73" s="595"/>
      <c r="U73" s="595"/>
      <c r="V73" s="596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>
      <c r="A74" s="589" t="s">
        <v>85</v>
      </c>
      <c r="B74" s="589"/>
      <c r="C74" s="589"/>
      <c r="D74" s="589"/>
      <c r="E74" s="589"/>
      <c r="F74" s="589"/>
      <c r="G74" s="589"/>
      <c r="H74" s="589"/>
      <c r="I74" s="589"/>
      <c r="J74" s="589"/>
      <c r="K74" s="589"/>
      <c r="L74" s="589"/>
      <c r="M74" s="589"/>
      <c r="N74" s="589"/>
      <c r="O74" s="589"/>
      <c r="P74" s="589"/>
      <c r="Q74" s="589"/>
      <c r="R74" s="589"/>
      <c r="S74" s="589"/>
      <c r="T74" s="589"/>
      <c r="U74" s="589"/>
      <c r="V74" s="589"/>
      <c r="W74" s="589"/>
      <c r="X74" s="589"/>
      <c r="Y74" s="589"/>
      <c r="Z74" s="589"/>
      <c r="AA74" s="66"/>
      <c r="AB74" s="66"/>
      <c r="AC74" s="80"/>
    </row>
    <row r="75" spans="1:68" ht="16.5" customHeight="1">
      <c r="A75" s="63" t="s">
        <v>173</v>
      </c>
      <c r="B75" s="63" t="s">
        <v>174</v>
      </c>
      <c r="C75" s="36">
        <v>4301051838</v>
      </c>
      <c r="D75" s="590">
        <v>4680115881891</v>
      </c>
      <c r="E75" s="590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8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2"/>
      <c r="R75" s="592"/>
      <c r="S75" s="592"/>
      <c r="T75" s="593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>
      <c r="A76" s="63" t="s">
        <v>176</v>
      </c>
      <c r="B76" s="63" t="s">
        <v>177</v>
      </c>
      <c r="C76" s="36">
        <v>4301051846</v>
      </c>
      <c r="D76" s="590">
        <v>4680115885769</v>
      </c>
      <c r="E76" s="590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82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2"/>
      <c r="R76" s="592"/>
      <c r="S76" s="592"/>
      <c r="T76" s="593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>
      <c r="A77" s="63" t="s">
        <v>179</v>
      </c>
      <c r="B77" s="63" t="s">
        <v>180</v>
      </c>
      <c r="C77" s="36">
        <v>4301051927</v>
      </c>
      <c r="D77" s="590">
        <v>4680115884410</v>
      </c>
      <c r="E77" s="590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8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2"/>
      <c r="R77" s="592"/>
      <c r="S77" s="592"/>
      <c r="T77" s="593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>
      <c r="A78" s="63" t="s">
        <v>182</v>
      </c>
      <c r="B78" s="63" t="s">
        <v>183</v>
      </c>
      <c r="C78" s="36">
        <v>4301051837</v>
      </c>
      <c r="D78" s="590">
        <v>4680115884311</v>
      </c>
      <c r="E78" s="590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2"/>
      <c r="R78" s="592"/>
      <c r="S78" s="592"/>
      <c r="T78" s="593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184</v>
      </c>
      <c r="B79" s="63" t="s">
        <v>185</v>
      </c>
      <c r="C79" s="36">
        <v>4301051844</v>
      </c>
      <c r="D79" s="590">
        <v>4680115885929</v>
      </c>
      <c r="E79" s="590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8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2"/>
      <c r="R79" s="592"/>
      <c r="S79" s="592"/>
      <c r="T79" s="593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>
      <c r="A80" s="63" t="s">
        <v>186</v>
      </c>
      <c r="B80" s="63" t="s">
        <v>187</v>
      </c>
      <c r="C80" s="36">
        <v>4301051929</v>
      </c>
      <c r="D80" s="590">
        <v>4680115884403</v>
      </c>
      <c r="E80" s="590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82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2"/>
      <c r="R80" s="592"/>
      <c r="S80" s="592"/>
      <c r="T80" s="593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598"/>
      <c r="P81" s="594" t="s">
        <v>40</v>
      </c>
      <c r="Q81" s="595"/>
      <c r="R81" s="595"/>
      <c r="S81" s="595"/>
      <c r="T81" s="595"/>
      <c r="U81" s="595"/>
      <c r="V81" s="596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>
      <c r="A82" s="597"/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8"/>
      <c r="P82" s="594" t="s">
        <v>40</v>
      </c>
      <c r="Q82" s="595"/>
      <c r="R82" s="595"/>
      <c r="S82" s="595"/>
      <c r="T82" s="595"/>
      <c r="U82" s="595"/>
      <c r="V82" s="596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>
      <c r="A83" s="589" t="s">
        <v>188</v>
      </c>
      <c r="B83" s="589"/>
      <c r="C83" s="589"/>
      <c r="D83" s="589"/>
      <c r="E83" s="589"/>
      <c r="F83" s="589"/>
      <c r="G83" s="589"/>
      <c r="H83" s="589"/>
      <c r="I83" s="589"/>
      <c r="J83" s="589"/>
      <c r="K83" s="589"/>
      <c r="L83" s="589"/>
      <c r="M83" s="589"/>
      <c r="N83" s="589"/>
      <c r="O83" s="589"/>
      <c r="P83" s="589"/>
      <c r="Q83" s="589"/>
      <c r="R83" s="589"/>
      <c r="S83" s="589"/>
      <c r="T83" s="589"/>
      <c r="U83" s="589"/>
      <c r="V83" s="589"/>
      <c r="W83" s="589"/>
      <c r="X83" s="589"/>
      <c r="Y83" s="589"/>
      <c r="Z83" s="589"/>
      <c r="AA83" s="66"/>
      <c r="AB83" s="66"/>
      <c r="AC83" s="80"/>
    </row>
    <row r="84" spans="1:68" ht="27" customHeight="1">
      <c r="A84" s="63" t="s">
        <v>189</v>
      </c>
      <c r="B84" s="63" t="s">
        <v>190</v>
      </c>
      <c r="C84" s="36">
        <v>4301060455</v>
      </c>
      <c r="D84" s="590">
        <v>4680115881532</v>
      </c>
      <c r="E84" s="590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8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2"/>
      <c r="R84" s="592"/>
      <c r="S84" s="592"/>
      <c r="T84" s="593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>
      <c r="A85" s="63" t="s">
        <v>192</v>
      </c>
      <c r="B85" s="63" t="s">
        <v>193</v>
      </c>
      <c r="C85" s="36">
        <v>4301060351</v>
      </c>
      <c r="D85" s="590">
        <v>4680115881464</v>
      </c>
      <c r="E85" s="590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2"/>
      <c r="R85" s="592"/>
      <c r="S85" s="592"/>
      <c r="T85" s="593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598"/>
      <c r="P86" s="594" t="s">
        <v>40</v>
      </c>
      <c r="Q86" s="595"/>
      <c r="R86" s="595"/>
      <c r="S86" s="595"/>
      <c r="T86" s="595"/>
      <c r="U86" s="595"/>
      <c r="V86" s="596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>
      <c r="A87" s="597"/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8"/>
      <c r="P87" s="594" t="s">
        <v>40</v>
      </c>
      <c r="Q87" s="595"/>
      <c r="R87" s="595"/>
      <c r="S87" s="595"/>
      <c r="T87" s="595"/>
      <c r="U87" s="595"/>
      <c r="V87" s="596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>
      <c r="A88" s="588" t="s">
        <v>195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65"/>
      <c r="AB88" s="65"/>
      <c r="AC88" s="79"/>
    </row>
    <row r="89" spans="1:68" ht="14.25" customHeight="1">
      <c r="A89" s="589" t="s">
        <v>114</v>
      </c>
      <c r="B89" s="589"/>
      <c r="C89" s="589"/>
      <c r="D89" s="589"/>
      <c r="E89" s="589"/>
      <c r="F89" s="589"/>
      <c r="G89" s="589"/>
      <c r="H89" s="589"/>
      <c r="I89" s="589"/>
      <c r="J89" s="589"/>
      <c r="K89" s="589"/>
      <c r="L89" s="589"/>
      <c r="M89" s="589"/>
      <c r="N89" s="589"/>
      <c r="O89" s="589"/>
      <c r="P89" s="589"/>
      <c r="Q89" s="589"/>
      <c r="R89" s="589"/>
      <c r="S89" s="589"/>
      <c r="T89" s="589"/>
      <c r="U89" s="589"/>
      <c r="V89" s="589"/>
      <c r="W89" s="589"/>
      <c r="X89" s="589"/>
      <c r="Y89" s="589"/>
      <c r="Z89" s="589"/>
      <c r="AA89" s="66"/>
      <c r="AB89" s="66"/>
      <c r="AC89" s="80"/>
    </row>
    <row r="90" spans="1:68" ht="27" customHeight="1">
      <c r="A90" s="63" t="s">
        <v>196</v>
      </c>
      <c r="B90" s="63" t="s">
        <v>197</v>
      </c>
      <c r="C90" s="36">
        <v>4301011468</v>
      </c>
      <c r="D90" s="590">
        <v>4680115881327</v>
      </c>
      <c r="E90" s="590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8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2"/>
      <c r="R90" s="592"/>
      <c r="S90" s="592"/>
      <c r="T90" s="593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>
      <c r="A91" s="63" t="s">
        <v>199</v>
      </c>
      <c r="B91" s="63" t="s">
        <v>200</v>
      </c>
      <c r="C91" s="36">
        <v>4301011476</v>
      </c>
      <c r="D91" s="590">
        <v>4680115881518</v>
      </c>
      <c r="E91" s="590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2"/>
      <c r="R91" s="592"/>
      <c r="S91" s="592"/>
      <c r="T91" s="593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>
      <c r="A92" s="63" t="s">
        <v>201</v>
      </c>
      <c r="B92" s="63" t="s">
        <v>202</v>
      </c>
      <c r="C92" s="36">
        <v>4301011443</v>
      </c>
      <c r="D92" s="590">
        <v>4680115881303</v>
      </c>
      <c r="E92" s="590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125</v>
      </c>
      <c r="M92" s="38" t="s">
        <v>105</v>
      </c>
      <c r="N92" s="38"/>
      <c r="O92" s="37">
        <v>50</v>
      </c>
      <c r="P92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2"/>
      <c r="R92" s="592"/>
      <c r="S92" s="592"/>
      <c r="T92" s="593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198</v>
      </c>
      <c r="AG92" s="78"/>
      <c r="AJ92" s="84" t="s">
        <v>126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598"/>
      <c r="P93" s="594" t="s">
        <v>40</v>
      </c>
      <c r="Q93" s="595"/>
      <c r="R93" s="595"/>
      <c r="S93" s="595"/>
      <c r="T93" s="595"/>
      <c r="U93" s="595"/>
      <c r="V93" s="596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>
      <c r="A94" s="597"/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8"/>
      <c r="P94" s="594" t="s">
        <v>40</v>
      </c>
      <c r="Q94" s="595"/>
      <c r="R94" s="595"/>
      <c r="S94" s="595"/>
      <c r="T94" s="595"/>
      <c r="U94" s="595"/>
      <c r="V94" s="596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>
      <c r="A95" s="589" t="s">
        <v>85</v>
      </c>
      <c r="B95" s="589"/>
      <c r="C95" s="589"/>
      <c r="D95" s="589"/>
      <c r="E95" s="589"/>
      <c r="F95" s="589"/>
      <c r="G95" s="589"/>
      <c r="H95" s="589"/>
      <c r="I95" s="589"/>
      <c r="J95" s="589"/>
      <c r="K95" s="589"/>
      <c r="L95" s="589"/>
      <c r="M95" s="589"/>
      <c r="N95" s="589"/>
      <c r="O95" s="589"/>
      <c r="P95" s="589"/>
      <c r="Q95" s="589"/>
      <c r="R95" s="589"/>
      <c r="S95" s="589"/>
      <c r="T95" s="589"/>
      <c r="U95" s="589"/>
      <c r="V95" s="589"/>
      <c r="W95" s="589"/>
      <c r="X95" s="589"/>
      <c r="Y95" s="589"/>
      <c r="Z95" s="589"/>
      <c r="AA95" s="66"/>
      <c r="AB95" s="66"/>
      <c r="AC95" s="80"/>
    </row>
    <row r="96" spans="1:68" ht="16.5" customHeight="1">
      <c r="A96" s="63" t="s">
        <v>203</v>
      </c>
      <c r="B96" s="63" t="s">
        <v>204</v>
      </c>
      <c r="C96" s="36">
        <v>4301051712</v>
      </c>
      <c r="D96" s="590">
        <v>4607091386967</v>
      </c>
      <c r="E96" s="590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816" t="s">
        <v>205</v>
      </c>
      <c r="Q96" s="592"/>
      <c r="R96" s="592"/>
      <c r="S96" s="592"/>
      <c r="T96" s="593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1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1" si="17">IFERROR(X96*I96/H96,"0")</f>
        <v>0</v>
      </c>
      <c r="BN96" s="78">
        <f t="shared" ref="BN96:BN101" si="18">IFERROR(Y96*I96/H96,"0")</f>
        <v>0</v>
      </c>
      <c r="BO96" s="78">
        <f t="shared" ref="BO96:BO101" si="19">IFERROR(1/J96*(X96/H96),"0")</f>
        <v>0</v>
      </c>
      <c r="BP96" s="78">
        <f t="shared" ref="BP96:BP101" si="20">IFERROR(1/J96*(Y96/H96),"0")</f>
        <v>0</v>
      </c>
    </row>
    <row r="97" spans="1:68" ht="16.5" customHeight="1">
      <c r="A97" s="63" t="s">
        <v>203</v>
      </c>
      <c r="B97" s="63" t="s">
        <v>207</v>
      </c>
      <c r="C97" s="36">
        <v>4301051437</v>
      </c>
      <c r="D97" s="590">
        <v>4607091386967</v>
      </c>
      <c r="E97" s="590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80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92"/>
      <c r="R97" s="592"/>
      <c r="S97" s="592"/>
      <c r="T97" s="593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4301051788</v>
      </c>
      <c r="D98" s="590">
        <v>4680115884953</v>
      </c>
      <c r="E98" s="590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81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92"/>
      <c r="R98" s="592"/>
      <c r="S98" s="592"/>
      <c r="T98" s="593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211</v>
      </c>
      <c r="B99" s="63" t="s">
        <v>212</v>
      </c>
      <c r="C99" s="36">
        <v>4301051718</v>
      </c>
      <c r="D99" s="590">
        <v>4607091385731</v>
      </c>
      <c r="E99" s="590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81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2"/>
      <c r="R99" s="592"/>
      <c r="S99" s="592"/>
      <c r="T99" s="593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>
      <c r="A100" s="63" t="s">
        <v>211</v>
      </c>
      <c r="B100" s="63" t="s">
        <v>213</v>
      </c>
      <c r="C100" s="36">
        <v>4301052039</v>
      </c>
      <c r="D100" s="590">
        <v>4607091385731</v>
      </c>
      <c r="E100" s="590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1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2"/>
      <c r="R100" s="592"/>
      <c r="S100" s="592"/>
      <c r="T100" s="593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>
      <c r="A101" s="63" t="s">
        <v>215</v>
      </c>
      <c r="B101" s="63" t="s">
        <v>216</v>
      </c>
      <c r="C101" s="36">
        <v>4301051438</v>
      </c>
      <c r="D101" s="590">
        <v>4680115880894</v>
      </c>
      <c r="E101" s="590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81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92"/>
      <c r="R101" s="592"/>
      <c r="S101" s="592"/>
      <c r="T101" s="593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598"/>
      <c r="P102" s="594" t="s">
        <v>40</v>
      </c>
      <c r="Q102" s="595"/>
      <c r="R102" s="595"/>
      <c r="S102" s="595"/>
      <c r="T102" s="595"/>
      <c r="U102" s="595"/>
      <c r="V102" s="596"/>
      <c r="W102" s="42" t="s">
        <v>39</v>
      </c>
      <c r="X102" s="43">
        <f>IFERROR(X96/H96,"0")+IFERROR(X97/H97,"0")+IFERROR(X98/H98,"0")+IFERROR(X99/H99,"0")+IFERROR(X100/H100,"0")+IFERROR(X101/H101,"0")</f>
        <v>0</v>
      </c>
      <c r="Y102" s="43">
        <f>IFERROR(Y96/H96,"0")+IFERROR(Y97/H97,"0")+IFERROR(Y98/H98,"0")+IFERROR(Y99/H99,"0")+IFERROR(Y100/H100,"0")+IFERROR(Y101/H101,"0")</f>
        <v>0</v>
      </c>
      <c r="Z102" s="43">
        <f>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>
      <c r="A103" s="597"/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8"/>
      <c r="P103" s="594" t="s">
        <v>40</v>
      </c>
      <c r="Q103" s="595"/>
      <c r="R103" s="595"/>
      <c r="S103" s="595"/>
      <c r="T103" s="595"/>
      <c r="U103" s="595"/>
      <c r="V103" s="596"/>
      <c r="W103" s="42" t="s">
        <v>0</v>
      </c>
      <c r="X103" s="43">
        <f>IFERROR(SUM(X96:X101),"0")</f>
        <v>0</v>
      </c>
      <c r="Y103" s="43">
        <f>IFERROR(SUM(Y96:Y101),"0")</f>
        <v>0</v>
      </c>
      <c r="Z103" s="42"/>
      <c r="AA103" s="67"/>
      <c r="AB103" s="67"/>
      <c r="AC103" s="67"/>
    </row>
    <row r="104" spans="1:68" ht="16.5" customHeight="1">
      <c r="A104" s="588" t="s">
        <v>218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65"/>
      <c r="AB104" s="65"/>
      <c r="AC104" s="79"/>
    </row>
    <row r="105" spans="1:68" ht="14.25" customHeight="1">
      <c r="A105" s="589" t="s">
        <v>114</v>
      </c>
      <c r="B105" s="589"/>
      <c r="C105" s="589"/>
      <c r="D105" s="589"/>
      <c r="E105" s="589"/>
      <c r="F105" s="589"/>
      <c r="G105" s="589"/>
      <c r="H105" s="589"/>
      <c r="I105" s="589"/>
      <c r="J105" s="589"/>
      <c r="K105" s="589"/>
      <c r="L105" s="589"/>
      <c r="M105" s="589"/>
      <c r="N105" s="589"/>
      <c r="O105" s="589"/>
      <c r="P105" s="589"/>
      <c r="Q105" s="589"/>
      <c r="R105" s="589"/>
      <c r="S105" s="589"/>
      <c r="T105" s="589"/>
      <c r="U105" s="589"/>
      <c r="V105" s="589"/>
      <c r="W105" s="589"/>
      <c r="X105" s="589"/>
      <c r="Y105" s="589"/>
      <c r="Z105" s="589"/>
      <c r="AA105" s="66"/>
      <c r="AB105" s="66"/>
      <c r="AC105" s="80"/>
    </row>
    <row r="106" spans="1:68" ht="16.5" customHeight="1">
      <c r="A106" s="63" t="s">
        <v>219</v>
      </c>
      <c r="B106" s="63" t="s">
        <v>220</v>
      </c>
      <c r="C106" s="36">
        <v>4301011514</v>
      </c>
      <c r="D106" s="590">
        <v>4680115882133</v>
      </c>
      <c r="E106" s="590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119</v>
      </c>
      <c r="L106" s="37" t="s">
        <v>45</v>
      </c>
      <c r="M106" s="38" t="s">
        <v>118</v>
      </c>
      <c r="N106" s="38"/>
      <c r="O106" s="37">
        <v>50</v>
      </c>
      <c r="P106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92"/>
      <c r="R106" s="592"/>
      <c r="S106" s="592"/>
      <c r="T106" s="59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2" t="s">
        <v>221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222</v>
      </c>
      <c r="B107" s="63" t="s">
        <v>223</v>
      </c>
      <c r="C107" s="36">
        <v>4301011417</v>
      </c>
      <c r="D107" s="590">
        <v>4680115880269</v>
      </c>
      <c r="E107" s="590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122</v>
      </c>
      <c r="L107" s="37" t="s">
        <v>125</v>
      </c>
      <c r="M107" s="38" t="s">
        <v>89</v>
      </c>
      <c r="N107" s="38"/>
      <c r="O107" s="37">
        <v>50</v>
      </c>
      <c r="P107" s="8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92"/>
      <c r="R107" s="592"/>
      <c r="S107" s="592"/>
      <c r="T107" s="59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221</v>
      </c>
      <c r="AG107" s="78"/>
      <c r="AJ107" s="84" t="s">
        <v>126</v>
      </c>
      <c r="AK107" s="84">
        <v>45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224</v>
      </c>
      <c r="B108" s="63" t="s">
        <v>225</v>
      </c>
      <c r="C108" s="36">
        <v>4301011415</v>
      </c>
      <c r="D108" s="590">
        <v>4680115880429</v>
      </c>
      <c r="E108" s="590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0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92"/>
      <c r="R108" s="592"/>
      <c r="S108" s="592"/>
      <c r="T108" s="593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221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>
      <c r="A109" s="63" t="s">
        <v>226</v>
      </c>
      <c r="B109" s="63" t="s">
        <v>227</v>
      </c>
      <c r="C109" s="36">
        <v>4301011462</v>
      </c>
      <c r="D109" s="590">
        <v>4680115881457</v>
      </c>
      <c r="E109" s="590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8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92"/>
      <c r="R109" s="592"/>
      <c r="S109" s="592"/>
      <c r="T109" s="593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221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598"/>
      <c r="P110" s="594" t="s">
        <v>40</v>
      </c>
      <c r="Q110" s="595"/>
      <c r="R110" s="595"/>
      <c r="S110" s="595"/>
      <c r="T110" s="595"/>
      <c r="U110" s="595"/>
      <c r="V110" s="596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>
      <c r="A111" s="597"/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8"/>
      <c r="P111" s="594" t="s">
        <v>40</v>
      </c>
      <c r="Q111" s="595"/>
      <c r="R111" s="595"/>
      <c r="S111" s="595"/>
      <c r="T111" s="595"/>
      <c r="U111" s="595"/>
      <c r="V111" s="596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>
      <c r="A112" s="589" t="s">
        <v>153</v>
      </c>
      <c r="B112" s="589"/>
      <c r="C112" s="589"/>
      <c r="D112" s="589"/>
      <c r="E112" s="589"/>
      <c r="F112" s="589"/>
      <c r="G112" s="589"/>
      <c r="H112" s="589"/>
      <c r="I112" s="589"/>
      <c r="J112" s="589"/>
      <c r="K112" s="589"/>
      <c r="L112" s="589"/>
      <c r="M112" s="589"/>
      <c r="N112" s="589"/>
      <c r="O112" s="589"/>
      <c r="P112" s="589"/>
      <c r="Q112" s="589"/>
      <c r="R112" s="589"/>
      <c r="S112" s="589"/>
      <c r="T112" s="589"/>
      <c r="U112" s="589"/>
      <c r="V112" s="589"/>
      <c r="W112" s="589"/>
      <c r="X112" s="589"/>
      <c r="Y112" s="589"/>
      <c r="Z112" s="589"/>
      <c r="AA112" s="66"/>
      <c r="AB112" s="66"/>
      <c r="AC112" s="80"/>
    </row>
    <row r="113" spans="1:68" ht="16.5" customHeight="1">
      <c r="A113" s="63" t="s">
        <v>228</v>
      </c>
      <c r="B113" s="63" t="s">
        <v>229</v>
      </c>
      <c r="C113" s="36">
        <v>4301020345</v>
      </c>
      <c r="D113" s="590">
        <v>4680115881488</v>
      </c>
      <c r="E113" s="590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119</v>
      </c>
      <c r="L113" s="37" t="s">
        <v>45</v>
      </c>
      <c r="M113" s="38" t="s">
        <v>118</v>
      </c>
      <c r="N113" s="38"/>
      <c r="O113" s="37">
        <v>55</v>
      </c>
      <c r="P113" s="8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92"/>
      <c r="R113" s="592"/>
      <c r="S113" s="592"/>
      <c r="T113" s="593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0" t="s">
        <v>230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231</v>
      </c>
      <c r="B114" s="63" t="s">
        <v>232</v>
      </c>
      <c r="C114" s="36">
        <v>4301020346</v>
      </c>
      <c r="D114" s="590">
        <v>4680115882775</v>
      </c>
      <c r="E114" s="590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84</v>
      </c>
      <c r="L114" s="37" t="s">
        <v>45</v>
      </c>
      <c r="M114" s="38" t="s">
        <v>118</v>
      </c>
      <c r="N114" s="38"/>
      <c r="O114" s="37">
        <v>55</v>
      </c>
      <c r="P114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92"/>
      <c r="R114" s="592"/>
      <c r="S114" s="592"/>
      <c r="T114" s="593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2" t="s">
        <v>230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>
      <c r="A115" s="63" t="s">
        <v>233</v>
      </c>
      <c r="B115" s="63" t="s">
        <v>234</v>
      </c>
      <c r="C115" s="36">
        <v>4301020344</v>
      </c>
      <c r="D115" s="590">
        <v>4680115880658</v>
      </c>
      <c r="E115" s="590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90</v>
      </c>
      <c r="L115" s="37" t="s">
        <v>45</v>
      </c>
      <c r="M115" s="38" t="s">
        <v>118</v>
      </c>
      <c r="N115" s="38"/>
      <c r="O115" s="37">
        <v>55</v>
      </c>
      <c r="P115" s="80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92"/>
      <c r="R115" s="592"/>
      <c r="S115" s="592"/>
      <c r="T115" s="593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84" t="s">
        <v>230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598"/>
      <c r="P116" s="594" t="s">
        <v>40</v>
      </c>
      <c r="Q116" s="595"/>
      <c r="R116" s="595"/>
      <c r="S116" s="595"/>
      <c r="T116" s="595"/>
      <c r="U116" s="595"/>
      <c r="V116" s="596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>
      <c r="A117" s="597"/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8"/>
      <c r="P117" s="594" t="s">
        <v>40</v>
      </c>
      <c r="Q117" s="595"/>
      <c r="R117" s="595"/>
      <c r="S117" s="595"/>
      <c r="T117" s="595"/>
      <c r="U117" s="595"/>
      <c r="V117" s="596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>
      <c r="A118" s="589" t="s">
        <v>85</v>
      </c>
      <c r="B118" s="589"/>
      <c r="C118" s="589"/>
      <c r="D118" s="589"/>
      <c r="E118" s="589"/>
      <c r="F118" s="589"/>
      <c r="G118" s="589"/>
      <c r="H118" s="589"/>
      <c r="I118" s="589"/>
      <c r="J118" s="589"/>
      <c r="K118" s="589"/>
      <c r="L118" s="589"/>
      <c r="M118" s="589"/>
      <c r="N118" s="589"/>
      <c r="O118" s="589"/>
      <c r="P118" s="589"/>
      <c r="Q118" s="589"/>
      <c r="R118" s="589"/>
      <c r="S118" s="589"/>
      <c r="T118" s="589"/>
      <c r="U118" s="589"/>
      <c r="V118" s="589"/>
      <c r="W118" s="589"/>
      <c r="X118" s="589"/>
      <c r="Y118" s="589"/>
      <c r="Z118" s="589"/>
      <c r="AA118" s="66"/>
      <c r="AB118" s="66"/>
      <c r="AC118" s="80"/>
    </row>
    <row r="119" spans="1:68" ht="16.5" customHeight="1">
      <c r="A119" s="63" t="s">
        <v>235</v>
      </c>
      <c r="B119" s="63" t="s">
        <v>236</v>
      </c>
      <c r="C119" s="36">
        <v>4301051724</v>
      </c>
      <c r="D119" s="590">
        <v>4607091385168</v>
      </c>
      <c r="E119" s="590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237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235</v>
      </c>
      <c r="B120" s="63" t="s">
        <v>238</v>
      </c>
      <c r="C120" s="36">
        <v>4301051360</v>
      </c>
      <c r="D120" s="590">
        <v>4607091385168</v>
      </c>
      <c r="E120" s="590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79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92"/>
      <c r="R120" s="592"/>
      <c r="S120" s="592"/>
      <c r="T120" s="593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>
      <c r="A121" s="63" t="s">
        <v>240</v>
      </c>
      <c r="B121" s="63" t="s">
        <v>241</v>
      </c>
      <c r="C121" s="36">
        <v>4301051730</v>
      </c>
      <c r="D121" s="590">
        <v>4607091383256</v>
      </c>
      <c r="E121" s="590"/>
      <c r="F121" s="62">
        <v>0.33</v>
      </c>
      <c r="G121" s="37">
        <v>6</v>
      </c>
      <c r="H121" s="62">
        <v>1.98</v>
      </c>
      <c r="I121" s="62">
        <v>2.226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92"/>
      <c r="R121" s="592"/>
      <c r="S121" s="592"/>
      <c r="T121" s="593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237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>
      <c r="A122" s="63" t="s">
        <v>242</v>
      </c>
      <c r="B122" s="63" t="s">
        <v>243</v>
      </c>
      <c r="C122" s="36">
        <v>4301051721</v>
      </c>
      <c r="D122" s="590">
        <v>4607091385748</v>
      </c>
      <c r="E122" s="590"/>
      <c r="F122" s="62">
        <v>0.45</v>
      </c>
      <c r="G122" s="37">
        <v>6</v>
      </c>
      <c r="H122" s="62">
        <v>2.7</v>
      </c>
      <c r="I122" s="62">
        <v>2.952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79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92"/>
      <c r="R122" s="592"/>
      <c r="S122" s="592"/>
      <c r="T122" s="593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237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>
      <c r="A123" s="63" t="s">
        <v>244</v>
      </c>
      <c r="B123" s="63" t="s">
        <v>245</v>
      </c>
      <c r="C123" s="36">
        <v>4301051740</v>
      </c>
      <c r="D123" s="590">
        <v>4680115884533</v>
      </c>
      <c r="E123" s="590"/>
      <c r="F123" s="62">
        <v>0.3</v>
      </c>
      <c r="G123" s="37">
        <v>6</v>
      </c>
      <c r="H123" s="62">
        <v>1.8</v>
      </c>
      <c r="I123" s="62">
        <v>1.98</v>
      </c>
      <c r="J123" s="37">
        <v>182</v>
      </c>
      <c r="K123" s="37" t="s">
        <v>90</v>
      </c>
      <c r="L123" s="37" t="s">
        <v>45</v>
      </c>
      <c r="M123" s="38" t="s">
        <v>89</v>
      </c>
      <c r="N123" s="38"/>
      <c r="O123" s="37">
        <v>45</v>
      </c>
      <c r="P123" s="80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92"/>
      <c r="R123" s="592"/>
      <c r="S123" s="592"/>
      <c r="T123" s="593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246</v>
      </c>
      <c r="AG123" s="78"/>
      <c r="AJ123" s="84" t="s">
        <v>45</v>
      </c>
      <c r="AK123" s="84">
        <v>0</v>
      </c>
      <c r="BB123" s="195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598"/>
      <c r="P124" s="594" t="s">
        <v>40</v>
      </c>
      <c r="Q124" s="595"/>
      <c r="R124" s="595"/>
      <c r="S124" s="595"/>
      <c r="T124" s="595"/>
      <c r="U124" s="595"/>
      <c r="V124" s="596"/>
      <c r="W124" s="42" t="s">
        <v>39</v>
      </c>
      <c r="X124" s="43">
        <f>IFERROR(X119/H119,"0")+IFERROR(X120/H120,"0")+IFERROR(X121/H121,"0")+IFERROR(X122/H122,"0")+IFERROR(X123/H123,"0")</f>
        <v>0</v>
      </c>
      <c r="Y124" s="43">
        <f>IFERROR(Y119/H119,"0")+IFERROR(Y120/H120,"0")+IFERROR(Y121/H121,"0")+IFERROR(Y122/H122,"0")+IFERROR(Y123/H123,"0")</f>
        <v>0</v>
      </c>
      <c r="Z124" s="43">
        <f>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>
      <c r="A125" s="597"/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8"/>
      <c r="P125" s="594" t="s">
        <v>40</v>
      </c>
      <c r="Q125" s="595"/>
      <c r="R125" s="595"/>
      <c r="S125" s="595"/>
      <c r="T125" s="595"/>
      <c r="U125" s="595"/>
      <c r="V125" s="596"/>
      <c r="W125" s="42" t="s">
        <v>0</v>
      </c>
      <c r="X125" s="43">
        <f>IFERROR(SUM(X119:X123),"0")</f>
        <v>0</v>
      </c>
      <c r="Y125" s="43">
        <f>IFERROR(SUM(Y119:Y123),"0")</f>
        <v>0</v>
      </c>
      <c r="Z125" s="42"/>
      <c r="AA125" s="67"/>
      <c r="AB125" s="67"/>
      <c r="AC125" s="67"/>
    </row>
    <row r="126" spans="1:68" ht="14.25" customHeight="1">
      <c r="A126" s="589" t="s">
        <v>188</v>
      </c>
      <c r="B126" s="589"/>
      <c r="C126" s="589"/>
      <c r="D126" s="589"/>
      <c r="E126" s="589"/>
      <c r="F126" s="589"/>
      <c r="G126" s="589"/>
      <c r="H126" s="589"/>
      <c r="I126" s="589"/>
      <c r="J126" s="589"/>
      <c r="K126" s="589"/>
      <c r="L126" s="589"/>
      <c r="M126" s="589"/>
      <c r="N126" s="589"/>
      <c r="O126" s="589"/>
      <c r="P126" s="589"/>
      <c r="Q126" s="589"/>
      <c r="R126" s="589"/>
      <c r="S126" s="589"/>
      <c r="T126" s="589"/>
      <c r="U126" s="589"/>
      <c r="V126" s="589"/>
      <c r="W126" s="589"/>
      <c r="X126" s="589"/>
      <c r="Y126" s="589"/>
      <c r="Z126" s="589"/>
      <c r="AA126" s="66"/>
      <c r="AB126" s="66"/>
      <c r="AC126" s="80"/>
    </row>
    <row r="127" spans="1:68" ht="27" customHeight="1">
      <c r="A127" s="63" t="s">
        <v>247</v>
      </c>
      <c r="B127" s="63" t="s">
        <v>248</v>
      </c>
      <c r="C127" s="36">
        <v>4301060357</v>
      </c>
      <c r="D127" s="590">
        <v>4680115882652</v>
      </c>
      <c r="E127" s="590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9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92"/>
      <c r="R127" s="592"/>
      <c r="S127" s="592"/>
      <c r="T127" s="593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>
      <c r="A128" s="63" t="s">
        <v>250</v>
      </c>
      <c r="B128" s="63" t="s">
        <v>251</v>
      </c>
      <c r="C128" s="36">
        <v>4301060317</v>
      </c>
      <c r="D128" s="590">
        <v>4680115880238</v>
      </c>
      <c r="E128" s="590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90</v>
      </c>
      <c r="L128" s="37" t="s">
        <v>45</v>
      </c>
      <c r="M128" s="38" t="s">
        <v>89</v>
      </c>
      <c r="N128" s="38"/>
      <c r="O128" s="37">
        <v>40</v>
      </c>
      <c r="P128" s="7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92"/>
      <c r="R128" s="592"/>
      <c r="S128" s="592"/>
      <c r="T128" s="593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8" t="s">
        <v>252</v>
      </c>
      <c r="AG128" s="78"/>
      <c r="AJ128" s="84" t="s">
        <v>45</v>
      </c>
      <c r="AK128" s="84">
        <v>0</v>
      </c>
      <c r="BB128" s="199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598"/>
      <c r="P129" s="594" t="s">
        <v>40</v>
      </c>
      <c r="Q129" s="595"/>
      <c r="R129" s="595"/>
      <c r="S129" s="595"/>
      <c r="T129" s="595"/>
      <c r="U129" s="595"/>
      <c r="V129" s="596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>
      <c r="A130" s="597"/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8"/>
      <c r="P130" s="594" t="s">
        <v>40</v>
      </c>
      <c r="Q130" s="595"/>
      <c r="R130" s="595"/>
      <c r="S130" s="595"/>
      <c r="T130" s="595"/>
      <c r="U130" s="595"/>
      <c r="V130" s="596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customHeight="1">
      <c r="A131" s="588" t="s">
        <v>253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65"/>
      <c r="AB131" s="65"/>
      <c r="AC131" s="79"/>
    </row>
    <row r="132" spans="1:68" ht="14.25" customHeight="1">
      <c r="A132" s="589" t="s">
        <v>114</v>
      </c>
      <c r="B132" s="589"/>
      <c r="C132" s="589"/>
      <c r="D132" s="589"/>
      <c r="E132" s="589"/>
      <c r="F132" s="589"/>
      <c r="G132" s="589"/>
      <c r="H132" s="589"/>
      <c r="I132" s="589"/>
      <c r="J132" s="589"/>
      <c r="K132" s="589"/>
      <c r="L132" s="589"/>
      <c r="M132" s="589"/>
      <c r="N132" s="589"/>
      <c r="O132" s="589"/>
      <c r="P132" s="589"/>
      <c r="Q132" s="589"/>
      <c r="R132" s="589"/>
      <c r="S132" s="589"/>
      <c r="T132" s="589"/>
      <c r="U132" s="589"/>
      <c r="V132" s="589"/>
      <c r="W132" s="589"/>
      <c r="X132" s="589"/>
      <c r="Y132" s="589"/>
      <c r="Z132" s="589"/>
      <c r="AA132" s="66"/>
      <c r="AB132" s="66"/>
      <c r="AC132" s="80"/>
    </row>
    <row r="133" spans="1:68" ht="27" customHeight="1">
      <c r="A133" s="63" t="s">
        <v>254</v>
      </c>
      <c r="B133" s="63" t="s">
        <v>255</v>
      </c>
      <c r="C133" s="36">
        <v>4301011564</v>
      </c>
      <c r="D133" s="590">
        <v>4680115882577</v>
      </c>
      <c r="E133" s="590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92"/>
      <c r="R133" s="592"/>
      <c r="S133" s="592"/>
      <c r="T133" s="593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256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>
      <c r="A134" s="63" t="s">
        <v>254</v>
      </c>
      <c r="B134" s="63" t="s">
        <v>257</v>
      </c>
      <c r="C134" s="36">
        <v>4301011562</v>
      </c>
      <c r="D134" s="590">
        <v>4680115882577</v>
      </c>
      <c r="E134" s="590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90</v>
      </c>
      <c r="L134" s="37" t="s">
        <v>45</v>
      </c>
      <c r="M134" s="38" t="s">
        <v>111</v>
      </c>
      <c r="N134" s="38"/>
      <c r="O134" s="37">
        <v>90</v>
      </c>
      <c r="P134" s="7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92"/>
      <c r="R134" s="592"/>
      <c r="S134" s="592"/>
      <c r="T134" s="593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2" t="s">
        <v>256</v>
      </c>
      <c r="AG134" s="78"/>
      <c r="AJ134" s="84" t="s">
        <v>45</v>
      </c>
      <c r="AK134" s="84">
        <v>0</v>
      </c>
      <c r="BB134" s="203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598"/>
      <c r="P135" s="594" t="s">
        <v>40</v>
      </c>
      <c r="Q135" s="595"/>
      <c r="R135" s="595"/>
      <c r="S135" s="595"/>
      <c r="T135" s="595"/>
      <c r="U135" s="595"/>
      <c r="V135" s="596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>
      <c r="A136" s="597"/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8"/>
      <c r="P136" s="594" t="s">
        <v>40</v>
      </c>
      <c r="Q136" s="595"/>
      <c r="R136" s="595"/>
      <c r="S136" s="595"/>
      <c r="T136" s="595"/>
      <c r="U136" s="595"/>
      <c r="V136" s="596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>
      <c r="A137" s="589" t="s">
        <v>78</v>
      </c>
      <c r="B137" s="589"/>
      <c r="C137" s="589"/>
      <c r="D137" s="589"/>
      <c r="E137" s="589"/>
      <c r="F137" s="589"/>
      <c r="G137" s="589"/>
      <c r="H137" s="589"/>
      <c r="I137" s="589"/>
      <c r="J137" s="589"/>
      <c r="K137" s="589"/>
      <c r="L137" s="589"/>
      <c r="M137" s="589"/>
      <c r="N137" s="589"/>
      <c r="O137" s="589"/>
      <c r="P137" s="589"/>
      <c r="Q137" s="589"/>
      <c r="R137" s="589"/>
      <c r="S137" s="589"/>
      <c r="T137" s="589"/>
      <c r="U137" s="589"/>
      <c r="V137" s="589"/>
      <c r="W137" s="589"/>
      <c r="X137" s="589"/>
      <c r="Y137" s="589"/>
      <c r="Z137" s="589"/>
      <c r="AA137" s="66"/>
      <c r="AB137" s="66"/>
      <c r="AC137" s="80"/>
    </row>
    <row r="138" spans="1:68" ht="27" customHeight="1">
      <c r="A138" s="63" t="s">
        <v>258</v>
      </c>
      <c r="B138" s="63" t="s">
        <v>259</v>
      </c>
      <c r="C138" s="36">
        <v>4301031235</v>
      </c>
      <c r="D138" s="590">
        <v>4680115883444</v>
      </c>
      <c r="E138" s="590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260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>
      <c r="A139" s="63" t="s">
        <v>258</v>
      </c>
      <c r="B139" s="63" t="s">
        <v>261</v>
      </c>
      <c r="C139" s="36">
        <v>4301031234</v>
      </c>
      <c r="D139" s="590">
        <v>4680115883444</v>
      </c>
      <c r="E139" s="590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90</v>
      </c>
      <c r="L139" s="37" t="s">
        <v>45</v>
      </c>
      <c r="M139" s="38" t="s">
        <v>111</v>
      </c>
      <c r="N139" s="38"/>
      <c r="O139" s="37">
        <v>90</v>
      </c>
      <c r="P139" s="79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92"/>
      <c r="R139" s="592"/>
      <c r="S139" s="592"/>
      <c r="T139" s="593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6" t="s">
        <v>260</v>
      </c>
      <c r="AG139" s="78"/>
      <c r="AJ139" s="84" t="s">
        <v>45</v>
      </c>
      <c r="AK139" s="84">
        <v>0</v>
      </c>
      <c r="BB139" s="207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598"/>
      <c r="P140" s="594" t="s">
        <v>40</v>
      </c>
      <c r="Q140" s="595"/>
      <c r="R140" s="595"/>
      <c r="S140" s="595"/>
      <c r="T140" s="595"/>
      <c r="U140" s="595"/>
      <c r="V140" s="596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>
      <c r="A141" s="597"/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8"/>
      <c r="P141" s="594" t="s">
        <v>40</v>
      </c>
      <c r="Q141" s="595"/>
      <c r="R141" s="595"/>
      <c r="S141" s="595"/>
      <c r="T141" s="595"/>
      <c r="U141" s="595"/>
      <c r="V141" s="596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>
      <c r="A142" s="589" t="s">
        <v>85</v>
      </c>
      <c r="B142" s="589"/>
      <c r="C142" s="589"/>
      <c r="D142" s="589"/>
      <c r="E142" s="589"/>
      <c r="F142" s="589"/>
      <c r="G142" s="589"/>
      <c r="H142" s="589"/>
      <c r="I142" s="589"/>
      <c r="J142" s="589"/>
      <c r="K142" s="589"/>
      <c r="L142" s="589"/>
      <c r="M142" s="589"/>
      <c r="N142" s="589"/>
      <c r="O142" s="589"/>
      <c r="P142" s="589"/>
      <c r="Q142" s="589"/>
      <c r="R142" s="589"/>
      <c r="S142" s="589"/>
      <c r="T142" s="589"/>
      <c r="U142" s="589"/>
      <c r="V142" s="589"/>
      <c r="W142" s="589"/>
      <c r="X142" s="589"/>
      <c r="Y142" s="589"/>
      <c r="Z142" s="589"/>
      <c r="AA142" s="66"/>
      <c r="AB142" s="66"/>
      <c r="AC142" s="80"/>
    </row>
    <row r="143" spans="1:68" ht="16.5" customHeight="1">
      <c r="A143" s="63" t="s">
        <v>262</v>
      </c>
      <c r="B143" s="63" t="s">
        <v>263</v>
      </c>
      <c r="C143" s="36">
        <v>4301051477</v>
      </c>
      <c r="D143" s="590">
        <v>4680115882584</v>
      </c>
      <c r="E143" s="590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92"/>
      <c r="R143" s="592"/>
      <c r="S143" s="592"/>
      <c r="T143" s="593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256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>
      <c r="A144" s="63" t="s">
        <v>262</v>
      </c>
      <c r="B144" s="63" t="s">
        <v>264</v>
      </c>
      <c r="C144" s="36">
        <v>4301051476</v>
      </c>
      <c r="D144" s="590">
        <v>4680115882584</v>
      </c>
      <c r="E144" s="590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90</v>
      </c>
      <c r="L144" s="37" t="s">
        <v>45</v>
      </c>
      <c r="M144" s="38" t="s">
        <v>111</v>
      </c>
      <c r="N144" s="38"/>
      <c r="O144" s="37">
        <v>60</v>
      </c>
      <c r="P144" s="78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92"/>
      <c r="R144" s="592"/>
      <c r="S144" s="592"/>
      <c r="T144" s="593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0" t="s">
        <v>256</v>
      </c>
      <c r="AG144" s="78"/>
      <c r="AJ144" s="84" t="s">
        <v>45</v>
      </c>
      <c r="AK144" s="84">
        <v>0</v>
      </c>
      <c r="BB144" s="211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598"/>
      <c r="P145" s="594" t="s">
        <v>40</v>
      </c>
      <c r="Q145" s="595"/>
      <c r="R145" s="595"/>
      <c r="S145" s="595"/>
      <c r="T145" s="595"/>
      <c r="U145" s="595"/>
      <c r="V145" s="596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>
      <c r="A146" s="597"/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8"/>
      <c r="P146" s="594" t="s">
        <v>40</v>
      </c>
      <c r="Q146" s="595"/>
      <c r="R146" s="595"/>
      <c r="S146" s="595"/>
      <c r="T146" s="595"/>
      <c r="U146" s="595"/>
      <c r="V146" s="596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>
      <c r="A147" s="588" t="s">
        <v>112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65"/>
      <c r="AB147" s="65"/>
      <c r="AC147" s="79"/>
    </row>
    <row r="148" spans="1:68" ht="14.25" customHeight="1">
      <c r="A148" s="589" t="s">
        <v>114</v>
      </c>
      <c r="B148" s="589"/>
      <c r="C148" s="589"/>
      <c r="D148" s="589"/>
      <c r="E148" s="589"/>
      <c r="F148" s="589"/>
      <c r="G148" s="589"/>
      <c r="H148" s="589"/>
      <c r="I148" s="589"/>
      <c r="J148" s="589"/>
      <c r="K148" s="589"/>
      <c r="L148" s="589"/>
      <c r="M148" s="589"/>
      <c r="N148" s="589"/>
      <c r="O148" s="589"/>
      <c r="P148" s="589"/>
      <c r="Q148" s="589"/>
      <c r="R148" s="589"/>
      <c r="S148" s="589"/>
      <c r="T148" s="589"/>
      <c r="U148" s="589"/>
      <c r="V148" s="589"/>
      <c r="W148" s="589"/>
      <c r="X148" s="589"/>
      <c r="Y148" s="589"/>
      <c r="Z148" s="589"/>
      <c r="AA148" s="66"/>
      <c r="AB148" s="66"/>
      <c r="AC148" s="80"/>
    </row>
    <row r="149" spans="1:68" ht="27" customHeight="1">
      <c r="A149" s="63" t="s">
        <v>265</v>
      </c>
      <c r="B149" s="63" t="s">
        <v>266</v>
      </c>
      <c r="C149" s="36">
        <v>4301011705</v>
      </c>
      <c r="D149" s="590">
        <v>4607091384604</v>
      </c>
      <c r="E149" s="590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122</v>
      </c>
      <c r="L149" s="37" t="s">
        <v>45</v>
      </c>
      <c r="M149" s="38" t="s">
        <v>118</v>
      </c>
      <c r="N149" s="38"/>
      <c r="O149" s="37">
        <v>50</v>
      </c>
      <c r="P149" s="78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92"/>
      <c r="R149" s="592"/>
      <c r="S149" s="592"/>
      <c r="T149" s="593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2" t="s">
        <v>267</v>
      </c>
      <c r="AG149" s="78"/>
      <c r="AJ149" s="84" t="s">
        <v>45</v>
      </c>
      <c r="AK149" s="84">
        <v>0</v>
      </c>
      <c r="BB149" s="213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598"/>
      <c r="P150" s="594" t="s">
        <v>40</v>
      </c>
      <c r="Q150" s="595"/>
      <c r="R150" s="595"/>
      <c r="S150" s="595"/>
      <c r="T150" s="595"/>
      <c r="U150" s="595"/>
      <c r="V150" s="596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>
      <c r="A151" s="597"/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8"/>
      <c r="P151" s="594" t="s">
        <v>40</v>
      </c>
      <c r="Q151" s="595"/>
      <c r="R151" s="595"/>
      <c r="S151" s="595"/>
      <c r="T151" s="595"/>
      <c r="U151" s="595"/>
      <c r="V151" s="596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customHeight="1">
      <c r="A152" s="589" t="s">
        <v>78</v>
      </c>
      <c r="B152" s="589"/>
      <c r="C152" s="589"/>
      <c r="D152" s="589"/>
      <c r="E152" s="589"/>
      <c r="F152" s="589"/>
      <c r="G152" s="589"/>
      <c r="H152" s="589"/>
      <c r="I152" s="589"/>
      <c r="J152" s="589"/>
      <c r="K152" s="589"/>
      <c r="L152" s="589"/>
      <c r="M152" s="589"/>
      <c r="N152" s="589"/>
      <c r="O152" s="589"/>
      <c r="P152" s="589"/>
      <c r="Q152" s="589"/>
      <c r="R152" s="589"/>
      <c r="S152" s="589"/>
      <c r="T152" s="589"/>
      <c r="U152" s="589"/>
      <c r="V152" s="589"/>
      <c r="W152" s="589"/>
      <c r="X152" s="589"/>
      <c r="Y152" s="589"/>
      <c r="Z152" s="589"/>
      <c r="AA152" s="66"/>
      <c r="AB152" s="66"/>
      <c r="AC152" s="80"/>
    </row>
    <row r="153" spans="1:68" ht="16.5" customHeight="1">
      <c r="A153" s="63" t="s">
        <v>268</v>
      </c>
      <c r="B153" s="63" t="s">
        <v>269</v>
      </c>
      <c r="C153" s="36">
        <v>4301030895</v>
      </c>
      <c r="D153" s="590">
        <v>4607091387667</v>
      </c>
      <c r="E153" s="590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118</v>
      </c>
      <c r="N153" s="38"/>
      <c r="O153" s="37">
        <v>40</v>
      </c>
      <c r="P153" s="7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92"/>
      <c r="R153" s="592"/>
      <c r="S153" s="592"/>
      <c r="T153" s="593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16.5" customHeight="1">
      <c r="A154" s="63" t="s">
        <v>271</v>
      </c>
      <c r="B154" s="63" t="s">
        <v>272</v>
      </c>
      <c r="C154" s="36">
        <v>4301030961</v>
      </c>
      <c r="D154" s="590">
        <v>4607091387636</v>
      </c>
      <c r="E154" s="590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90</v>
      </c>
      <c r="L154" s="37" t="s">
        <v>45</v>
      </c>
      <c r="M154" s="38" t="s">
        <v>83</v>
      </c>
      <c r="N154" s="38"/>
      <c r="O154" s="37">
        <v>40</v>
      </c>
      <c r="P154" s="7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92"/>
      <c r="R154" s="592"/>
      <c r="S154" s="592"/>
      <c r="T154" s="593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>
      <c r="A155" s="63" t="s">
        <v>274</v>
      </c>
      <c r="B155" s="63" t="s">
        <v>275</v>
      </c>
      <c r="C155" s="36">
        <v>4301030963</v>
      </c>
      <c r="D155" s="590">
        <v>4607091382426</v>
      </c>
      <c r="E155" s="590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83</v>
      </c>
      <c r="N155" s="38"/>
      <c r="O155" s="37">
        <v>40</v>
      </c>
      <c r="P155" s="7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92"/>
      <c r="R155" s="592"/>
      <c r="S155" s="592"/>
      <c r="T155" s="593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276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598"/>
      <c r="P156" s="594" t="s">
        <v>40</v>
      </c>
      <c r="Q156" s="595"/>
      <c r="R156" s="595"/>
      <c r="S156" s="595"/>
      <c r="T156" s="595"/>
      <c r="U156" s="595"/>
      <c r="V156" s="596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>
      <c r="A157" s="597"/>
      <c r="B157" s="597"/>
      <c r="C157" s="597"/>
      <c r="D157" s="597"/>
      <c r="E157" s="597"/>
      <c r="F157" s="597"/>
      <c r="G157" s="597"/>
      <c r="H157" s="597"/>
      <c r="I157" s="597"/>
      <c r="J157" s="597"/>
      <c r="K157" s="597"/>
      <c r="L157" s="597"/>
      <c r="M157" s="597"/>
      <c r="N157" s="597"/>
      <c r="O157" s="598"/>
      <c r="P157" s="594" t="s">
        <v>40</v>
      </c>
      <c r="Q157" s="595"/>
      <c r="R157" s="595"/>
      <c r="S157" s="595"/>
      <c r="T157" s="595"/>
      <c r="U157" s="595"/>
      <c r="V157" s="596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27.75" customHeight="1">
      <c r="A158" s="619" t="s">
        <v>277</v>
      </c>
      <c r="B158" s="619"/>
      <c r="C158" s="619"/>
      <c r="D158" s="619"/>
      <c r="E158" s="619"/>
      <c r="F158" s="619"/>
      <c r="G158" s="619"/>
      <c r="H158" s="619"/>
      <c r="I158" s="619"/>
      <c r="J158" s="619"/>
      <c r="K158" s="619"/>
      <c r="L158" s="619"/>
      <c r="M158" s="619"/>
      <c r="N158" s="619"/>
      <c r="O158" s="619"/>
      <c r="P158" s="619"/>
      <c r="Q158" s="619"/>
      <c r="R158" s="619"/>
      <c r="S158" s="619"/>
      <c r="T158" s="619"/>
      <c r="U158" s="619"/>
      <c r="V158" s="619"/>
      <c r="W158" s="619"/>
      <c r="X158" s="619"/>
      <c r="Y158" s="619"/>
      <c r="Z158" s="619"/>
      <c r="AA158" s="54"/>
      <c r="AB158" s="54"/>
      <c r="AC158" s="54"/>
    </row>
    <row r="159" spans="1:68" ht="16.5" customHeight="1">
      <c r="A159" s="588" t="s">
        <v>278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65"/>
      <c r="AB159" s="65"/>
      <c r="AC159" s="79"/>
    </row>
    <row r="160" spans="1:68" ht="14.25" customHeight="1">
      <c r="A160" s="589" t="s">
        <v>153</v>
      </c>
      <c r="B160" s="589"/>
      <c r="C160" s="589"/>
      <c r="D160" s="589"/>
      <c r="E160" s="589"/>
      <c r="F160" s="589"/>
      <c r="G160" s="589"/>
      <c r="H160" s="589"/>
      <c r="I160" s="589"/>
      <c r="J160" s="589"/>
      <c r="K160" s="589"/>
      <c r="L160" s="589"/>
      <c r="M160" s="589"/>
      <c r="N160" s="589"/>
      <c r="O160" s="589"/>
      <c r="P160" s="589"/>
      <c r="Q160" s="589"/>
      <c r="R160" s="589"/>
      <c r="S160" s="589"/>
      <c r="T160" s="589"/>
      <c r="U160" s="589"/>
      <c r="V160" s="589"/>
      <c r="W160" s="589"/>
      <c r="X160" s="589"/>
      <c r="Y160" s="589"/>
      <c r="Z160" s="589"/>
      <c r="AA160" s="66"/>
      <c r="AB160" s="66"/>
      <c r="AC160" s="80"/>
    </row>
    <row r="161" spans="1:68" ht="27" customHeight="1">
      <c r="A161" s="63" t="s">
        <v>279</v>
      </c>
      <c r="B161" s="63" t="s">
        <v>280</v>
      </c>
      <c r="C161" s="36">
        <v>4301020323</v>
      </c>
      <c r="D161" s="590">
        <v>4680115886223</v>
      </c>
      <c r="E161" s="590"/>
      <c r="F161" s="62">
        <v>0.33</v>
      </c>
      <c r="G161" s="37">
        <v>6</v>
      </c>
      <c r="H161" s="62">
        <v>1.98</v>
      </c>
      <c r="I161" s="62">
        <v>2.08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92"/>
      <c r="R161" s="592"/>
      <c r="S161" s="592"/>
      <c r="T161" s="593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281</v>
      </c>
      <c r="AG161" s="78"/>
      <c r="AJ161" s="84" t="s">
        <v>45</v>
      </c>
      <c r="AK161" s="84">
        <v>0</v>
      </c>
      <c r="BB161" s="221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598"/>
      <c r="P162" s="594" t="s">
        <v>40</v>
      </c>
      <c r="Q162" s="595"/>
      <c r="R162" s="595"/>
      <c r="S162" s="595"/>
      <c r="T162" s="595"/>
      <c r="U162" s="595"/>
      <c r="V162" s="596"/>
      <c r="W162" s="42" t="s">
        <v>39</v>
      </c>
      <c r="X162" s="43">
        <f>IFERROR(X161/H161,"0")</f>
        <v>0</v>
      </c>
      <c r="Y162" s="43">
        <f>IFERROR(Y161/H161,"0")</f>
        <v>0</v>
      </c>
      <c r="Z162" s="43">
        <f>IFERROR(IF(Z161="",0,Z161),"0")</f>
        <v>0</v>
      </c>
      <c r="AA162" s="67"/>
      <c r="AB162" s="67"/>
      <c r="AC162" s="67"/>
    </row>
    <row r="163" spans="1:68">
      <c r="A163" s="597"/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8"/>
      <c r="P163" s="594" t="s">
        <v>40</v>
      </c>
      <c r="Q163" s="595"/>
      <c r="R163" s="595"/>
      <c r="S163" s="595"/>
      <c r="T163" s="595"/>
      <c r="U163" s="595"/>
      <c r="V163" s="596"/>
      <c r="W163" s="42" t="s">
        <v>0</v>
      </c>
      <c r="X163" s="43">
        <f>IFERROR(SUM(X161:X161),"0")</f>
        <v>0</v>
      </c>
      <c r="Y163" s="43">
        <f>IFERROR(SUM(Y161:Y161),"0")</f>
        <v>0</v>
      </c>
      <c r="Z163" s="42"/>
      <c r="AA163" s="67"/>
      <c r="AB163" s="67"/>
      <c r="AC163" s="67"/>
    </row>
    <row r="164" spans="1:68" ht="14.25" customHeight="1">
      <c r="A164" s="589" t="s">
        <v>78</v>
      </c>
      <c r="B164" s="589"/>
      <c r="C164" s="589"/>
      <c r="D164" s="589"/>
      <c r="E164" s="589"/>
      <c r="F164" s="589"/>
      <c r="G164" s="589"/>
      <c r="H164" s="589"/>
      <c r="I164" s="589"/>
      <c r="J164" s="589"/>
      <c r="K164" s="589"/>
      <c r="L164" s="589"/>
      <c r="M164" s="589"/>
      <c r="N164" s="589"/>
      <c r="O164" s="589"/>
      <c r="P164" s="589"/>
      <c r="Q164" s="589"/>
      <c r="R164" s="589"/>
      <c r="S164" s="589"/>
      <c r="T164" s="589"/>
      <c r="U164" s="589"/>
      <c r="V164" s="589"/>
      <c r="W164" s="589"/>
      <c r="X164" s="589"/>
      <c r="Y164" s="589"/>
      <c r="Z164" s="589"/>
      <c r="AA164" s="66"/>
      <c r="AB164" s="66"/>
      <c r="AC164" s="80"/>
    </row>
    <row r="165" spans="1:68" ht="27" customHeight="1">
      <c r="A165" s="63" t="s">
        <v>282</v>
      </c>
      <c r="B165" s="63" t="s">
        <v>283</v>
      </c>
      <c r="C165" s="36">
        <v>4301031191</v>
      </c>
      <c r="D165" s="590">
        <v>4680115880993</v>
      </c>
      <c r="E165" s="590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92"/>
      <c r="R165" s="592"/>
      <c r="S165" s="592"/>
      <c r="T165" s="593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ref="Y165:Y173" si="21">IFERROR(IF(X165="",0,CEILING((X165/$H165),1)*$H165),"")</f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ref="BM165:BM173" si="22">IFERROR(X165*I165/H165,"0")</f>
        <v>0</v>
      </c>
      <c r="BN165" s="78">
        <f t="shared" ref="BN165:BN173" si="23">IFERROR(Y165*I165/H165,"0")</f>
        <v>0</v>
      </c>
      <c r="BO165" s="78">
        <f t="shared" ref="BO165:BO173" si="24">IFERROR(1/J165*(X165/H165),"0")</f>
        <v>0</v>
      </c>
      <c r="BP165" s="78">
        <f t="shared" ref="BP165:BP173" si="25">IFERROR(1/J165*(Y165/H165),"0")</f>
        <v>0</v>
      </c>
    </row>
    <row r="166" spans="1:68" ht="27" customHeight="1">
      <c r="A166" s="63" t="s">
        <v>285</v>
      </c>
      <c r="B166" s="63" t="s">
        <v>286</v>
      </c>
      <c r="C166" s="36">
        <v>4301031204</v>
      </c>
      <c r="D166" s="590">
        <v>4680115881761</v>
      </c>
      <c r="E166" s="590"/>
      <c r="F166" s="62">
        <v>0.7</v>
      </c>
      <c r="G166" s="37">
        <v>6</v>
      </c>
      <c r="H166" s="62">
        <v>4.2</v>
      </c>
      <c r="I166" s="62">
        <v>4.47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92"/>
      <c r="R166" s="592"/>
      <c r="S166" s="592"/>
      <c r="T166" s="593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>
      <c r="A167" s="63" t="s">
        <v>288</v>
      </c>
      <c r="B167" s="63" t="s">
        <v>289</v>
      </c>
      <c r="C167" s="36">
        <v>4301031201</v>
      </c>
      <c r="D167" s="590">
        <v>4680115881563</v>
      </c>
      <c r="E167" s="590"/>
      <c r="F167" s="62">
        <v>0.7</v>
      </c>
      <c r="G167" s="37">
        <v>6</v>
      </c>
      <c r="H167" s="62">
        <v>4.2</v>
      </c>
      <c r="I167" s="62">
        <v>4.41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92"/>
      <c r="R167" s="592"/>
      <c r="S167" s="592"/>
      <c r="T167" s="593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290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>
      <c r="A168" s="63" t="s">
        <v>291</v>
      </c>
      <c r="B168" s="63" t="s">
        <v>292</v>
      </c>
      <c r="C168" s="36">
        <v>4301031199</v>
      </c>
      <c r="D168" s="590">
        <v>4680115880986</v>
      </c>
      <c r="E168" s="590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92"/>
      <c r="R168" s="592"/>
      <c r="S168" s="592"/>
      <c r="T168" s="593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>
      <c r="A169" s="63" t="s">
        <v>293</v>
      </c>
      <c r="B169" s="63" t="s">
        <v>294</v>
      </c>
      <c r="C169" s="36">
        <v>4301031205</v>
      </c>
      <c r="D169" s="590">
        <v>4680115881785</v>
      </c>
      <c r="E169" s="590"/>
      <c r="F169" s="62">
        <v>0.35</v>
      </c>
      <c r="G169" s="37">
        <v>6</v>
      </c>
      <c r="H169" s="62">
        <v>2.1</v>
      </c>
      <c r="I169" s="62">
        <v>2.23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92"/>
      <c r="R169" s="592"/>
      <c r="S169" s="592"/>
      <c r="T169" s="593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287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>
      <c r="A170" s="63" t="s">
        <v>295</v>
      </c>
      <c r="B170" s="63" t="s">
        <v>296</v>
      </c>
      <c r="C170" s="36">
        <v>4301031399</v>
      </c>
      <c r="D170" s="590">
        <v>4680115886537</v>
      </c>
      <c r="E170" s="590"/>
      <c r="F170" s="62">
        <v>0.3</v>
      </c>
      <c r="G170" s="37">
        <v>6</v>
      </c>
      <c r="H170" s="62">
        <v>1.8</v>
      </c>
      <c r="I170" s="62">
        <v>1.93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7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92"/>
      <c r="R170" s="592"/>
      <c r="S170" s="592"/>
      <c r="T170" s="593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37.5" customHeight="1">
      <c r="A171" s="63" t="s">
        <v>298</v>
      </c>
      <c r="B171" s="63" t="s">
        <v>299</v>
      </c>
      <c r="C171" s="36">
        <v>4301031202</v>
      </c>
      <c r="D171" s="590">
        <v>4680115881679</v>
      </c>
      <c r="E171" s="590"/>
      <c r="F171" s="62">
        <v>0.35</v>
      </c>
      <c r="G171" s="37">
        <v>6</v>
      </c>
      <c r="H171" s="62">
        <v>2.1</v>
      </c>
      <c r="I171" s="62">
        <v>2.2000000000000002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92"/>
      <c r="R171" s="592"/>
      <c r="S171" s="592"/>
      <c r="T171" s="593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>
      <c r="A172" s="63" t="s">
        <v>300</v>
      </c>
      <c r="B172" s="63" t="s">
        <v>301</v>
      </c>
      <c r="C172" s="36">
        <v>4301031158</v>
      </c>
      <c r="D172" s="590">
        <v>4680115880191</v>
      </c>
      <c r="E172" s="590"/>
      <c r="F172" s="62">
        <v>0.4</v>
      </c>
      <c r="G172" s="37">
        <v>6</v>
      </c>
      <c r="H172" s="62">
        <v>2.4</v>
      </c>
      <c r="I172" s="62">
        <v>2.58</v>
      </c>
      <c r="J172" s="37">
        <v>182</v>
      </c>
      <c r="K172" s="37" t="s">
        <v>90</v>
      </c>
      <c r="L172" s="37" t="s">
        <v>45</v>
      </c>
      <c r="M172" s="38" t="s">
        <v>83</v>
      </c>
      <c r="N172" s="38"/>
      <c r="O172" s="37">
        <v>40</v>
      </c>
      <c r="P172" s="7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92"/>
      <c r="R172" s="592"/>
      <c r="S172" s="592"/>
      <c r="T172" s="593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IFERROR(IF(Y172=0,"",ROUNDUP(Y172/H172,0)*0.00651),"")</f>
        <v/>
      </c>
      <c r="AA172" s="68" t="s">
        <v>45</v>
      </c>
      <c r="AB172" s="69" t="s">
        <v>45</v>
      </c>
      <c r="AC172" s="236" t="s">
        <v>290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ht="27" customHeight="1">
      <c r="A173" s="63" t="s">
        <v>302</v>
      </c>
      <c r="B173" s="63" t="s">
        <v>303</v>
      </c>
      <c r="C173" s="36">
        <v>4301031245</v>
      </c>
      <c r="D173" s="590">
        <v>4680115883963</v>
      </c>
      <c r="E173" s="590"/>
      <c r="F173" s="62">
        <v>0.28000000000000003</v>
      </c>
      <c r="G173" s="37">
        <v>6</v>
      </c>
      <c r="H173" s="62">
        <v>1.68</v>
      </c>
      <c r="I173" s="62">
        <v>1.78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92"/>
      <c r="R173" s="592"/>
      <c r="S173" s="592"/>
      <c r="T173" s="593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1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304</v>
      </c>
      <c r="AG173" s="78"/>
      <c r="AJ173" s="84" t="s">
        <v>45</v>
      </c>
      <c r="AK173" s="84">
        <v>0</v>
      </c>
      <c r="BB173" s="239" t="s">
        <v>66</v>
      </c>
      <c r="BM173" s="78">
        <f t="shared" si="22"/>
        <v>0</v>
      </c>
      <c r="BN173" s="78">
        <f t="shared" si="23"/>
        <v>0</v>
      </c>
      <c r="BO173" s="78">
        <f t="shared" si="24"/>
        <v>0</v>
      </c>
      <c r="BP173" s="78">
        <f t="shared" si="25"/>
        <v>0</v>
      </c>
    </row>
    <row r="174" spans="1:68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598"/>
      <c r="P174" s="594" t="s">
        <v>40</v>
      </c>
      <c r="Q174" s="595"/>
      <c r="R174" s="595"/>
      <c r="S174" s="595"/>
      <c r="T174" s="595"/>
      <c r="U174" s="595"/>
      <c r="V174" s="596"/>
      <c r="W174" s="42" t="s">
        <v>39</v>
      </c>
      <c r="X174" s="43">
        <f>IFERROR(X165/H165,"0")+IFERROR(X166/H166,"0")+IFERROR(X167/H167,"0")+IFERROR(X168/H168,"0")+IFERROR(X169/H169,"0")+IFERROR(X170/H170,"0")+IFERROR(X171/H171,"0")+IFERROR(X172/H172,"0")+IFERROR(X173/H173,"0")</f>
        <v>0</v>
      </c>
      <c r="Y174" s="43">
        <f>IFERROR(Y165/H165,"0")+IFERROR(Y166/H166,"0")+IFERROR(Y167/H167,"0")+IFERROR(Y168/H168,"0")+IFERROR(Y169/H169,"0")+IFERROR(Y170/H170,"0")+IFERROR(Y171/H171,"0")+IFERROR(Y172/H172,"0")+IFERROR(Y173/H173,"0")</f>
        <v>0</v>
      </c>
      <c r="Z174" s="43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7"/>
      <c r="AB174" s="67"/>
      <c r="AC174" s="67"/>
    </row>
    <row r="175" spans="1:68">
      <c r="A175" s="597"/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8"/>
      <c r="P175" s="594" t="s">
        <v>40</v>
      </c>
      <c r="Q175" s="595"/>
      <c r="R175" s="595"/>
      <c r="S175" s="595"/>
      <c r="T175" s="595"/>
      <c r="U175" s="595"/>
      <c r="V175" s="596"/>
      <c r="W175" s="42" t="s">
        <v>0</v>
      </c>
      <c r="X175" s="43">
        <f>IFERROR(SUM(X165:X173),"0")</f>
        <v>0</v>
      </c>
      <c r="Y175" s="43">
        <f>IFERROR(SUM(Y165:Y173),"0")</f>
        <v>0</v>
      </c>
      <c r="Z175" s="42"/>
      <c r="AA175" s="67"/>
      <c r="AB175" s="67"/>
      <c r="AC175" s="67"/>
    </row>
    <row r="176" spans="1:68" ht="14.25" customHeight="1">
      <c r="A176" s="589" t="s">
        <v>106</v>
      </c>
      <c r="B176" s="589"/>
      <c r="C176" s="589"/>
      <c r="D176" s="589"/>
      <c r="E176" s="589"/>
      <c r="F176" s="589"/>
      <c r="G176" s="589"/>
      <c r="H176" s="589"/>
      <c r="I176" s="589"/>
      <c r="J176" s="589"/>
      <c r="K176" s="589"/>
      <c r="L176" s="589"/>
      <c r="M176" s="589"/>
      <c r="N176" s="589"/>
      <c r="O176" s="589"/>
      <c r="P176" s="589"/>
      <c r="Q176" s="589"/>
      <c r="R176" s="589"/>
      <c r="S176" s="589"/>
      <c r="T176" s="589"/>
      <c r="U176" s="589"/>
      <c r="V176" s="589"/>
      <c r="W176" s="589"/>
      <c r="X176" s="589"/>
      <c r="Y176" s="589"/>
      <c r="Z176" s="589"/>
      <c r="AA176" s="66"/>
      <c r="AB176" s="66"/>
      <c r="AC176" s="80"/>
    </row>
    <row r="177" spans="1:68" ht="27" customHeight="1">
      <c r="A177" s="63" t="s">
        <v>305</v>
      </c>
      <c r="B177" s="63" t="s">
        <v>306</v>
      </c>
      <c r="C177" s="36">
        <v>4301032053</v>
      </c>
      <c r="D177" s="590">
        <v>4680115886780</v>
      </c>
      <c r="E177" s="590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309</v>
      </c>
      <c r="L177" s="37" t="s">
        <v>45</v>
      </c>
      <c r="M177" s="38" t="s">
        <v>308</v>
      </c>
      <c r="N177" s="38"/>
      <c r="O177" s="37">
        <v>60</v>
      </c>
      <c r="P177" s="77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92"/>
      <c r="R177" s="592"/>
      <c r="S177" s="592"/>
      <c r="T177" s="593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>
      <c r="A178" s="63" t="s">
        <v>310</v>
      </c>
      <c r="B178" s="63" t="s">
        <v>311</v>
      </c>
      <c r="C178" s="36">
        <v>4301032051</v>
      </c>
      <c r="D178" s="590">
        <v>4680115886742</v>
      </c>
      <c r="E178" s="590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309</v>
      </c>
      <c r="L178" s="37" t="s">
        <v>45</v>
      </c>
      <c r="M178" s="38" t="s">
        <v>308</v>
      </c>
      <c r="N178" s="38"/>
      <c r="O178" s="37">
        <v>90</v>
      </c>
      <c r="P178" s="77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92"/>
      <c r="R178" s="592"/>
      <c r="S178" s="592"/>
      <c r="T178" s="593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312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>
      <c r="A179" s="63" t="s">
        <v>313</v>
      </c>
      <c r="B179" s="63" t="s">
        <v>314</v>
      </c>
      <c r="C179" s="36">
        <v>4301032052</v>
      </c>
      <c r="D179" s="590">
        <v>4680115886766</v>
      </c>
      <c r="E179" s="590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309</v>
      </c>
      <c r="L179" s="37" t="s">
        <v>45</v>
      </c>
      <c r="M179" s="38" t="s">
        <v>308</v>
      </c>
      <c r="N179" s="38"/>
      <c r="O179" s="37">
        <v>90</v>
      </c>
      <c r="P179" s="7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92"/>
      <c r="R179" s="592"/>
      <c r="S179" s="592"/>
      <c r="T179" s="593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598"/>
      <c r="P180" s="594" t="s">
        <v>40</v>
      </c>
      <c r="Q180" s="595"/>
      <c r="R180" s="595"/>
      <c r="S180" s="595"/>
      <c r="T180" s="595"/>
      <c r="U180" s="595"/>
      <c r="V180" s="596"/>
      <c r="W180" s="42" t="s">
        <v>39</v>
      </c>
      <c r="X180" s="43">
        <f>IFERROR(X177/H177,"0")+IFERROR(X178/H178,"0")+IFERROR(X179/H179,"0")</f>
        <v>0</v>
      </c>
      <c r="Y180" s="43">
        <f>IFERROR(Y177/H177,"0")+IFERROR(Y178/H178,"0")+IFERROR(Y179/H179,"0")</f>
        <v>0</v>
      </c>
      <c r="Z180" s="43">
        <f>IFERROR(IF(Z177="",0,Z177),"0")+IFERROR(IF(Z178="",0,Z178),"0")+IFERROR(IF(Z179="",0,Z179),"0")</f>
        <v>0</v>
      </c>
      <c r="AA180" s="67"/>
      <c r="AB180" s="67"/>
      <c r="AC180" s="67"/>
    </row>
    <row r="181" spans="1:68">
      <c r="A181" s="597"/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8"/>
      <c r="P181" s="594" t="s">
        <v>40</v>
      </c>
      <c r="Q181" s="595"/>
      <c r="R181" s="595"/>
      <c r="S181" s="595"/>
      <c r="T181" s="595"/>
      <c r="U181" s="595"/>
      <c r="V181" s="596"/>
      <c r="W181" s="42" t="s">
        <v>0</v>
      </c>
      <c r="X181" s="43">
        <f>IFERROR(SUM(X177:X179),"0")</f>
        <v>0</v>
      </c>
      <c r="Y181" s="43">
        <f>IFERROR(SUM(Y177:Y179),"0")</f>
        <v>0</v>
      </c>
      <c r="Z181" s="42"/>
      <c r="AA181" s="67"/>
      <c r="AB181" s="67"/>
      <c r="AC181" s="67"/>
    </row>
    <row r="182" spans="1:68" ht="14.25" customHeight="1">
      <c r="A182" s="589" t="s">
        <v>315</v>
      </c>
      <c r="B182" s="589"/>
      <c r="C182" s="589"/>
      <c r="D182" s="589"/>
      <c r="E182" s="589"/>
      <c r="F182" s="589"/>
      <c r="G182" s="589"/>
      <c r="H182" s="589"/>
      <c r="I182" s="589"/>
      <c r="J182" s="589"/>
      <c r="K182" s="589"/>
      <c r="L182" s="589"/>
      <c r="M182" s="589"/>
      <c r="N182" s="589"/>
      <c r="O182" s="589"/>
      <c r="P182" s="589"/>
      <c r="Q182" s="589"/>
      <c r="R182" s="589"/>
      <c r="S182" s="589"/>
      <c r="T182" s="589"/>
      <c r="U182" s="589"/>
      <c r="V182" s="589"/>
      <c r="W182" s="589"/>
      <c r="X182" s="589"/>
      <c r="Y182" s="589"/>
      <c r="Z182" s="589"/>
      <c r="AA182" s="66"/>
      <c r="AB182" s="66"/>
      <c r="AC182" s="80"/>
    </row>
    <row r="183" spans="1:68" ht="27" customHeight="1">
      <c r="A183" s="63" t="s">
        <v>316</v>
      </c>
      <c r="B183" s="63" t="s">
        <v>317</v>
      </c>
      <c r="C183" s="36">
        <v>4301170013</v>
      </c>
      <c r="D183" s="590">
        <v>4680115886797</v>
      </c>
      <c r="E183" s="590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309</v>
      </c>
      <c r="L183" s="37" t="s">
        <v>45</v>
      </c>
      <c r="M183" s="38" t="s">
        <v>308</v>
      </c>
      <c r="N183" s="38"/>
      <c r="O183" s="37">
        <v>90</v>
      </c>
      <c r="P183" s="7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92"/>
      <c r="R183" s="592"/>
      <c r="S183" s="592"/>
      <c r="T183" s="593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46" t="s">
        <v>312</v>
      </c>
      <c r="AG183" s="78"/>
      <c r="AJ183" s="84" t="s">
        <v>45</v>
      </c>
      <c r="AK183" s="84">
        <v>0</v>
      </c>
      <c r="BB183" s="247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598"/>
      <c r="P184" s="594" t="s">
        <v>40</v>
      </c>
      <c r="Q184" s="595"/>
      <c r="R184" s="595"/>
      <c r="S184" s="595"/>
      <c r="T184" s="595"/>
      <c r="U184" s="595"/>
      <c r="V184" s="596"/>
      <c r="W184" s="42" t="s">
        <v>39</v>
      </c>
      <c r="X184" s="43">
        <f>IFERROR(X183/H183,"0")</f>
        <v>0</v>
      </c>
      <c r="Y184" s="43">
        <f>IFERROR(Y183/H183,"0")</f>
        <v>0</v>
      </c>
      <c r="Z184" s="43">
        <f>IFERROR(IF(Z183="",0,Z183),"0")</f>
        <v>0</v>
      </c>
      <c r="AA184" s="67"/>
      <c r="AB184" s="67"/>
      <c r="AC184" s="67"/>
    </row>
    <row r="185" spans="1:68">
      <c r="A185" s="597"/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8"/>
      <c r="P185" s="594" t="s">
        <v>40</v>
      </c>
      <c r="Q185" s="595"/>
      <c r="R185" s="595"/>
      <c r="S185" s="595"/>
      <c r="T185" s="595"/>
      <c r="U185" s="595"/>
      <c r="V185" s="596"/>
      <c r="W185" s="42" t="s">
        <v>0</v>
      </c>
      <c r="X185" s="43">
        <f>IFERROR(SUM(X183:X183),"0")</f>
        <v>0</v>
      </c>
      <c r="Y185" s="43">
        <f>IFERROR(SUM(Y183:Y183),"0")</f>
        <v>0</v>
      </c>
      <c r="Z185" s="42"/>
      <c r="AA185" s="67"/>
      <c r="AB185" s="67"/>
      <c r="AC185" s="67"/>
    </row>
    <row r="186" spans="1:68" ht="16.5" customHeight="1">
      <c r="A186" s="588" t="s">
        <v>318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65"/>
      <c r="AB186" s="65"/>
      <c r="AC186" s="79"/>
    </row>
    <row r="187" spans="1:68" ht="14.25" customHeight="1">
      <c r="A187" s="589" t="s">
        <v>114</v>
      </c>
      <c r="B187" s="589"/>
      <c r="C187" s="589"/>
      <c r="D187" s="589"/>
      <c r="E187" s="589"/>
      <c r="F187" s="589"/>
      <c r="G187" s="589"/>
      <c r="H187" s="589"/>
      <c r="I187" s="589"/>
      <c r="J187" s="589"/>
      <c r="K187" s="589"/>
      <c r="L187" s="589"/>
      <c r="M187" s="589"/>
      <c r="N187" s="589"/>
      <c r="O187" s="589"/>
      <c r="P187" s="589"/>
      <c r="Q187" s="589"/>
      <c r="R187" s="589"/>
      <c r="S187" s="589"/>
      <c r="T187" s="589"/>
      <c r="U187" s="589"/>
      <c r="V187" s="589"/>
      <c r="W187" s="589"/>
      <c r="X187" s="589"/>
      <c r="Y187" s="589"/>
      <c r="Z187" s="589"/>
      <c r="AA187" s="66"/>
      <c r="AB187" s="66"/>
      <c r="AC187" s="80"/>
    </row>
    <row r="188" spans="1:68" ht="16.5" customHeight="1">
      <c r="A188" s="63" t="s">
        <v>319</v>
      </c>
      <c r="B188" s="63" t="s">
        <v>320</v>
      </c>
      <c r="C188" s="36">
        <v>4301011450</v>
      </c>
      <c r="D188" s="590">
        <v>4680115881402</v>
      </c>
      <c r="E188" s="590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118</v>
      </c>
      <c r="N188" s="38"/>
      <c r="O188" s="37">
        <v>55</v>
      </c>
      <c r="P188" s="7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92"/>
      <c r="R188" s="592"/>
      <c r="S188" s="592"/>
      <c r="T188" s="593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8" t="s">
        <v>321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27" customHeight="1">
      <c r="A189" s="63" t="s">
        <v>322</v>
      </c>
      <c r="B189" s="63" t="s">
        <v>323</v>
      </c>
      <c r="C189" s="36">
        <v>4301011768</v>
      </c>
      <c r="D189" s="590">
        <v>4680115881396</v>
      </c>
      <c r="E189" s="590"/>
      <c r="F189" s="62">
        <v>0.45</v>
      </c>
      <c r="G189" s="37">
        <v>6</v>
      </c>
      <c r="H189" s="62">
        <v>2.7</v>
      </c>
      <c r="I189" s="62">
        <v>2.88</v>
      </c>
      <c r="J189" s="37">
        <v>182</v>
      </c>
      <c r="K189" s="37" t="s">
        <v>90</v>
      </c>
      <c r="L189" s="37" t="s">
        <v>45</v>
      </c>
      <c r="M189" s="38" t="s">
        <v>118</v>
      </c>
      <c r="N189" s="38"/>
      <c r="O189" s="37">
        <v>55</v>
      </c>
      <c r="P189" s="7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92"/>
      <c r="R189" s="592"/>
      <c r="S189" s="592"/>
      <c r="T189" s="593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50" t="s">
        <v>321</v>
      </c>
      <c r="AG189" s="78"/>
      <c r="AJ189" s="84" t="s">
        <v>45</v>
      </c>
      <c r="AK189" s="84">
        <v>0</v>
      </c>
      <c r="BB189" s="251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598"/>
      <c r="P190" s="594" t="s">
        <v>40</v>
      </c>
      <c r="Q190" s="595"/>
      <c r="R190" s="595"/>
      <c r="S190" s="595"/>
      <c r="T190" s="595"/>
      <c r="U190" s="595"/>
      <c r="V190" s="596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>
      <c r="A191" s="597"/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8"/>
      <c r="P191" s="594" t="s">
        <v>40</v>
      </c>
      <c r="Q191" s="595"/>
      <c r="R191" s="595"/>
      <c r="S191" s="595"/>
      <c r="T191" s="595"/>
      <c r="U191" s="595"/>
      <c r="V191" s="596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>
      <c r="A192" s="589" t="s">
        <v>153</v>
      </c>
      <c r="B192" s="589"/>
      <c r="C192" s="589"/>
      <c r="D192" s="589"/>
      <c r="E192" s="589"/>
      <c r="F192" s="589"/>
      <c r="G192" s="589"/>
      <c r="H192" s="589"/>
      <c r="I192" s="589"/>
      <c r="J192" s="589"/>
      <c r="K192" s="589"/>
      <c r="L192" s="589"/>
      <c r="M192" s="589"/>
      <c r="N192" s="589"/>
      <c r="O192" s="589"/>
      <c r="P192" s="589"/>
      <c r="Q192" s="589"/>
      <c r="R192" s="589"/>
      <c r="S192" s="589"/>
      <c r="T192" s="589"/>
      <c r="U192" s="589"/>
      <c r="V192" s="589"/>
      <c r="W192" s="589"/>
      <c r="X192" s="589"/>
      <c r="Y192" s="589"/>
      <c r="Z192" s="589"/>
      <c r="AA192" s="66"/>
      <c r="AB192" s="66"/>
      <c r="AC192" s="80"/>
    </row>
    <row r="193" spans="1:68" ht="16.5" customHeight="1">
      <c r="A193" s="63" t="s">
        <v>324</v>
      </c>
      <c r="B193" s="63" t="s">
        <v>325</v>
      </c>
      <c r="C193" s="36">
        <v>4301020262</v>
      </c>
      <c r="D193" s="590">
        <v>4680115882935</v>
      </c>
      <c r="E193" s="590"/>
      <c r="F193" s="62">
        <v>1.35</v>
      </c>
      <c r="G193" s="37">
        <v>8</v>
      </c>
      <c r="H193" s="62">
        <v>10.8</v>
      </c>
      <c r="I193" s="62">
        <v>11.234999999999999</v>
      </c>
      <c r="J193" s="37">
        <v>64</v>
      </c>
      <c r="K193" s="37" t="s">
        <v>119</v>
      </c>
      <c r="L193" s="37" t="s">
        <v>45</v>
      </c>
      <c r="M193" s="38" t="s">
        <v>89</v>
      </c>
      <c r="N193" s="38"/>
      <c r="O193" s="37">
        <v>50</v>
      </c>
      <c r="P193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92"/>
      <c r="R193" s="592"/>
      <c r="S193" s="592"/>
      <c r="T193" s="593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52" t="s">
        <v>326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t="16.5" customHeight="1">
      <c r="A194" s="63" t="s">
        <v>327</v>
      </c>
      <c r="B194" s="63" t="s">
        <v>328</v>
      </c>
      <c r="C194" s="36">
        <v>4301020220</v>
      </c>
      <c r="D194" s="590">
        <v>4680115880764</v>
      </c>
      <c r="E194" s="590"/>
      <c r="F194" s="62">
        <v>0.35</v>
      </c>
      <c r="G194" s="37">
        <v>6</v>
      </c>
      <c r="H194" s="62">
        <v>2.1</v>
      </c>
      <c r="I194" s="62">
        <v>2.2799999999999998</v>
      </c>
      <c r="J194" s="37">
        <v>182</v>
      </c>
      <c r="K194" s="37" t="s">
        <v>90</v>
      </c>
      <c r="L194" s="37" t="s">
        <v>45</v>
      </c>
      <c r="M194" s="38" t="s">
        <v>118</v>
      </c>
      <c r="N194" s="38"/>
      <c r="O194" s="37">
        <v>50</v>
      </c>
      <c r="P194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92"/>
      <c r="R194" s="592"/>
      <c r="S194" s="592"/>
      <c r="T194" s="593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IFERROR(IF(Y194=0,"",ROUNDUP(Y194/H194,0)*0.00651),"")</f>
        <v/>
      </c>
      <c r="AA194" s="68" t="s">
        <v>45</v>
      </c>
      <c r="AB194" s="69" t="s">
        <v>45</v>
      </c>
      <c r="AC194" s="254" t="s">
        <v>326</v>
      </c>
      <c r="AG194" s="78"/>
      <c r="AJ194" s="84" t="s">
        <v>45</v>
      </c>
      <c r="AK194" s="84">
        <v>0</v>
      </c>
      <c r="BB194" s="25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598"/>
      <c r="P195" s="594" t="s">
        <v>40</v>
      </c>
      <c r="Q195" s="595"/>
      <c r="R195" s="595"/>
      <c r="S195" s="595"/>
      <c r="T195" s="595"/>
      <c r="U195" s="595"/>
      <c r="V195" s="596"/>
      <c r="W195" s="42" t="s">
        <v>39</v>
      </c>
      <c r="X195" s="43">
        <f>IFERROR(X193/H193,"0")+IFERROR(X194/H194,"0")</f>
        <v>0</v>
      </c>
      <c r="Y195" s="43">
        <f>IFERROR(Y193/H193,"0")+IFERROR(Y194/H194,"0")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>
      <c r="A196" s="597"/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8"/>
      <c r="P196" s="594" t="s">
        <v>40</v>
      </c>
      <c r="Q196" s="595"/>
      <c r="R196" s="595"/>
      <c r="S196" s="595"/>
      <c r="T196" s="595"/>
      <c r="U196" s="595"/>
      <c r="V196" s="596"/>
      <c r="W196" s="42" t="s">
        <v>0</v>
      </c>
      <c r="X196" s="43">
        <f>IFERROR(SUM(X193:X194),"0")</f>
        <v>0</v>
      </c>
      <c r="Y196" s="43">
        <f>IFERROR(SUM(Y193:Y194),"0")</f>
        <v>0</v>
      </c>
      <c r="Z196" s="42"/>
      <c r="AA196" s="67"/>
      <c r="AB196" s="67"/>
      <c r="AC196" s="67"/>
    </row>
    <row r="197" spans="1:68" ht="14.25" customHeight="1">
      <c r="A197" s="589" t="s">
        <v>78</v>
      </c>
      <c r="B197" s="589"/>
      <c r="C197" s="589"/>
      <c r="D197" s="589"/>
      <c r="E197" s="589"/>
      <c r="F197" s="589"/>
      <c r="G197" s="589"/>
      <c r="H197" s="589"/>
      <c r="I197" s="589"/>
      <c r="J197" s="589"/>
      <c r="K197" s="589"/>
      <c r="L197" s="589"/>
      <c r="M197" s="589"/>
      <c r="N197" s="589"/>
      <c r="O197" s="589"/>
      <c r="P197" s="589"/>
      <c r="Q197" s="589"/>
      <c r="R197" s="589"/>
      <c r="S197" s="589"/>
      <c r="T197" s="589"/>
      <c r="U197" s="589"/>
      <c r="V197" s="589"/>
      <c r="W197" s="589"/>
      <c r="X197" s="589"/>
      <c r="Y197" s="589"/>
      <c r="Z197" s="589"/>
      <c r="AA197" s="66"/>
      <c r="AB197" s="66"/>
      <c r="AC197" s="80"/>
    </row>
    <row r="198" spans="1:68" ht="27" customHeight="1">
      <c r="A198" s="63" t="s">
        <v>329</v>
      </c>
      <c r="B198" s="63" t="s">
        <v>330</v>
      </c>
      <c r="C198" s="36">
        <v>4301031224</v>
      </c>
      <c r="D198" s="590">
        <v>4680115882683</v>
      </c>
      <c r="E198" s="590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92"/>
      <c r="R198" s="592"/>
      <c r="S198" s="592"/>
      <c r="T198" s="593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ref="Y198:Y205" si="26"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ref="BM198:BM205" si="27">IFERROR(X198*I198/H198,"0")</f>
        <v>0</v>
      </c>
      <c r="BN198" s="78">
        <f t="shared" ref="BN198:BN205" si="28">IFERROR(Y198*I198/H198,"0")</f>
        <v>0</v>
      </c>
      <c r="BO198" s="78">
        <f t="shared" ref="BO198:BO205" si="29">IFERROR(1/J198*(X198/H198),"0")</f>
        <v>0</v>
      </c>
      <c r="BP198" s="78">
        <f t="shared" ref="BP198:BP205" si="30">IFERROR(1/J198*(Y198/H198),"0")</f>
        <v>0</v>
      </c>
    </row>
    <row r="199" spans="1:68" ht="27" customHeight="1">
      <c r="A199" s="63" t="s">
        <v>332</v>
      </c>
      <c r="B199" s="63" t="s">
        <v>333</v>
      </c>
      <c r="C199" s="36">
        <v>4301031230</v>
      </c>
      <c r="D199" s="590">
        <v>4680115882690</v>
      </c>
      <c r="E199" s="590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92"/>
      <c r="R199" s="592"/>
      <c r="S199" s="592"/>
      <c r="T199" s="593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>
      <c r="A200" s="63" t="s">
        <v>335</v>
      </c>
      <c r="B200" s="63" t="s">
        <v>336</v>
      </c>
      <c r="C200" s="36">
        <v>4301031220</v>
      </c>
      <c r="D200" s="590">
        <v>4680115882669</v>
      </c>
      <c r="E200" s="590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92"/>
      <c r="R200" s="592"/>
      <c r="S200" s="592"/>
      <c r="T200" s="59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>
      <c r="A201" s="63" t="s">
        <v>338</v>
      </c>
      <c r="B201" s="63" t="s">
        <v>339</v>
      </c>
      <c r="C201" s="36">
        <v>4301031221</v>
      </c>
      <c r="D201" s="590">
        <v>4680115882676</v>
      </c>
      <c r="E201" s="590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92"/>
      <c r="R201" s="592"/>
      <c r="S201" s="592"/>
      <c r="T201" s="593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2" t="s">
        <v>340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>
      <c r="A202" s="63" t="s">
        <v>341</v>
      </c>
      <c r="B202" s="63" t="s">
        <v>342</v>
      </c>
      <c r="C202" s="36">
        <v>4301031223</v>
      </c>
      <c r="D202" s="590">
        <v>4680115884014</v>
      </c>
      <c r="E202" s="590"/>
      <c r="F202" s="62">
        <v>0.3</v>
      </c>
      <c r="G202" s="37">
        <v>6</v>
      </c>
      <c r="H202" s="62">
        <v>1.8</v>
      </c>
      <c r="I202" s="62">
        <v>1.93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92"/>
      <c r="R202" s="592"/>
      <c r="S202" s="592"/>
      <c r="T202" s="593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>
      <c r="A203" s="63" t="s">
        <v>343</v>
      </c>
      <c r="B203" s="63" t="s">
        <v>344</v>
      </c>
      <c r="C203" s="36">
        <v>4301031222</v>
      </c>
      <c r="D203" s="590">
        <v>4680115884007</v>
      </c>
      <c r="E203" s="590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92"/>
      <c r="R203" s="592"/>
      <c r="S203" s="592"/>
      <c r="T203" s="593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>
      <c r="A204" s="63" t="s">
        <v>345</v>
      </c>
      <c r="B204" s="63" t="s">
        <v>346</v>
      </c>
      <c r="C204" s="36">
        <v>4301031229</v>
      </c>
      <c r="D204" s="590">
        <v>4680115884038</v>
      </c>
      <c r="E204" s="590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92"/>
      <c r="R204" s="592"/>
      <c r="S204" s="592"/>
      <c r="T204" s="593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>
      <c r="A205" s="63" t="s">
        <v>347</v>
      </c>
      <c r="B205" s="63" t="s">
        <v>348</v>
      </c>
      <c r="C205" s="36">
        <v>4301031225</v>
      </c>
      <c r="D205" s="590">
        <v>4680115884021</v>
      </c>
      <c r="E205" s="590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92"/>
      <c r="R205" s="592"/>
      <c r="S205" s="592"/>
      <c r="T205" s="593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340</v>
      </c>
      <c r="AG205" s="78"/>
      <c r="AJ205" s="84" t="s">
        <v>45</v>
      </c>
      <c r="AK205" s="84">
        <v>0</v>
      </c>
      <c r="BB205" s="271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598"/>
      <c r="P206" s="594" t="s">
        <v>40</v>
      </c>
      <c r="Q206" s="595"/>
      <c r="R206" s="595"/>
      <c r="S206" s="595"/>
      <c r="T206" s="595"/>
      <c r="U206" s="595"/>
      <c r="V206" s="596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0</v>
      </c>
      <c r="Y206" s="43">
        <f>IFERROR(Y198/H198,"0")+IFERROR(Y199/H199,"0")+IFERROR(Y200/H200,"0")+IFERROR(Y201/H201,"0")+IFERROR(Y202/H202,"0")+IFERROR(Y203/H203,"0")+IFERROR(Y204/H204,"0")+IFERROR(Y205/H205,"0")</f>
        <v>0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>
      <c r="A207" s="597"/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8"/>
      <c r="P207" s="594" t="s">
        <v>40</v>
      </c>
      <c r="Q207" s="595"/>
      <c r="R207" s="595"/>
      <c r="S207" s="595"/>
      <c r="T207" s="595"/>
      <c r="U207" s="595"/>
      <c r="V207" s="596"/>
      <c r="W207" s="42" t="s">
        <v>0</v>
      </c>
      <c r="X207" s="43">
        <f>IFERROR(SUM(X198:X205),"0")</f>
        <v>0</v>
      </c>
      <c r="Y207" s="43">
        <f>IFERROR(SUM(Y198:Y205),"0")</f>
        <v>0</v>
      </c>
      <c r="Z207" s="42"/>
      <c r="AA207" s="67"/>
      <c r="AB207" s="67"/>
      <c r="AC207" s="67"/>
    </row>
    <row r="208" spans="1:68" ht="14.25" customHeight="1">
      <c r="A208" s="589" t="s">
        <v>85</v>
      </c>
      <c r="B208" s="589"/>
      <c r="C208" s="589"/>
      <c r="D208" s="589"/>
      <c r="E208" s="589"/>
      <c r="F208" s="589"/>
      <c r="G208" s="589"/>
      <c r="H208" s="589"/>
      <c r="I208" s="589"/>
      <c r="J208" s="589"/>
      <c r="K208" s="589"/>
      <c r="L208" s="589"/>
      <c r="M208" s="589"/>
      <c r="N208" s="589"/>
      <c r="O208" s="589"/>
      <c r="P208" s="589"/>
      <c r="Q208" s="589"/>
      <c r="R208" s="589"/>
      <c r="S208" s="589"/>
      <c r="T208" s="589"/>
      <c r="U208" s="589"/>
      <c r="V208" s="589"/>
      <c r="W208" s="589"/>
      <c r="X208" s="589"/>
      <c r="Y208" s="589"/>
      <c r="Z208" s="589"/>
      <c r="AA208" s="66"/>
      <c r="AB208" s="66"/>
      <c r="AC208" s="80"/>
    </row>
    <row r="209" spans="1:68" ht="27" customHeight="1">
      <c r="A209" s="63" t="s">
        <v>349</v>
      </c>
      <c r="B209" s="63" t="s">
        <v>350</v>
      </c>
      <c r="C209" s="36">
        <v>4301051408</v>
      </c>
      <c r="D209" s="590">
        <v>4680115881594</v>
      </c>
      <c r="E209" s="590"/>
      <c r="F209" s="62">
        <v>1.35</v>
      </c>
      <c r="G209" s="37">
        <v>6</v>
      </c>
      <c r="H209" s="62">
        <v>8.1</v>
      </c>
      <c r="I209" s="62">
        <v>8.6189999999999998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92"/>
      <c r="R209" s="592"/>
      <c r="S209" s="592"/>
      <c r="T209" s="593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ref="Y209:Y217" si="31">IFERROR(IF(X209="",0,CEILING((X209/$H209),1)*$H209),"")</f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ref="BM209:BM217" si="32">IFERROR(X209*I209/H209,"0")</f>
        <v>0</v>
      </c>
      <c r="BN209" s="78">
        <f t="shared" ref="BN209:BN217" si="33">IFERROR(Y209*I209/H209,"0")</f>
        <v>0</v>
      </c>
      <c r="BO209" s="78">
        <f t="shared" ref="BO209:BO217" si="34">IFERROR(1/J209*(X209/H209),"0")</f>
        <v>0</v>
      </c>
      <c r="BP209" s="78">
        <f t="shared" ref="BP209:BP217" si="35">IFERROR(1/J209*(Y209/H209),"0")</f>
        <v>0</v>
      </c>
    </row>
    <row r="210" spans="1:68" ht="27" customHeight="1">
      <c r="A210" s="63" t="s">
        <v>352</v>
      </c>
      <c r="B210" s="63" t="s">
        <v>353</v>
      </c>
      <c r="C210" s="36">
        <v>4301051411</v>
      </c>
      <c r="D210" s="590">
        <v>4680115881617</v>
      </c>
      <c r="E210" s="590"/>
      <c r="F210" s="62">
        <v>1.35</v>
      </c>
      <c r="G210" s="37">
        <v>6</v>
      </c>
      <c r="H210" s="62">
        <v>8.1</v>
      </c>
      <c r="I210" s="62">
        <v>8.6010000000000009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40</v>
      </c>
      <c r="P210" s="7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92"/>
      <c r="R210" s="592"/>
      <c r="S210" s="592"/>
      <c r="T210" s="593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16.5" customHeight="1">
      <c r="A211" s="63" t="s">
        <v>355</v>
      </c>
      <c r="B211" s="63" t="s">
        <v>356</v>
      </c>
      <c r="C211" s="36">
        <v>4301051656</v>
      </c>
      <c r="D211" s="590">
        <v>4680115880573</v>
      </c>
      <c r="E211" s="590"/>
      <c r="F211" s="62">
        <v>1.45</v>
      </c>
      <c r="G211" s="37">
        <v>6</v>
      </c>
      <c r="H211" s="62">
        <v>8.6999999999999993</v>
      </c>
      <c r="I211" s="62">
        <v>9.2189999999999994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45</v>
      </c>
      <c r="P211" s="7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92"/>
      <c r="R211" s="592"/>
      <c r="S211" s="592"/>
      <c r="T211" s="593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357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>
      <c r="A212" s="63" t="s">
        <v>358</v>
      </c>
      <c r="B212" s="63" t="s">
        <v>359</v>
      </c>
      <c r="C212" s="36">
        <v>4301051407</v>
      </c>
      <c r="D212" s="590">
        <v>4680115882195</v>
      </c>
      <c r="E212" s="590"/>
      <c r="F212" s="62">
        <v>0.4</v>
      </c>
      <c r="G212" s="37">
        <v>6</v>
      </c>
      <c r="H212" s="62">
        <v>2.4</v>
      </c>
      <c r="I212" s="62">
        <v>2.67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40</v>
      </c>
      <c r="P212" s="7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92"/>
      <c r="R212" s="592"/>
      <c r="S212" s="592"/>
      <c r="T212" s="593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ref="Z212:Z217" si="36">IFERROR(IF(Y212=0,"",ROUNDUP(Y212/H212,0)*0.00651),"")</f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>
      <c r="A213" s="63" t="s">
        <v>360</v>
      </c>
      <c r="B213" s="63" t="s">
        <v>361</v>
      </c>
      <c r="C213" s="36">
        <v>4301051752</v>
      </c>
      <c r="D213" s="590">
        <v>4680115882607</v>
      </c>
      <c r="E213" s="590"/>
      <c r="F213" s="62">
        <v>0.3</v>
      </c>
      <c r="G213" s="37">
        <v>6</v>
      </c>
      <c r="H213" s="62">
        <v>1.8</v>
      </c>
      <c r="I213" s="62">
        <v>2.052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45</v>
      </c>
      <c r="P213" s="75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92"/>
      <c r="R213" s="592"/>
      <c r="S213" s="592"/>
      <c r="T213" s="593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>
      <c r="A214" s="63" t="s">
        <v>363</v>
      </c>
      <c r="B214" s="63" t="s">
        <v>364</v>
      </c>
      <c r="C214" s="36">
        <v>4301051666</v>
      </c>
      <c r="D214" s="590">
        <v>4680115880092</v>
      </c>
      <c r="E214" s="590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92"/>
      <c r="R214" s="592"/>
      <c r="S214" s="592"/>
      <c r="T214" s="593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357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>
      <c r="A215" s="63" t="s">
        <v>365</v>
      </c>
      <c r="B215" s="63" t="s">
        <v>366</v>
      </c>
      <c r="C215" s="36">
        <v>4301051668</v>
      </c>
      <c r="D215" s="590">
        <v>4680115880221</v>
      </c>
      <c r="E215" s="590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45</v>
      </c>
      <c r="P215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92"/>
      <c r="R215" s="592"/>
      <c r="S215" s="592"/>
      <c r="T215" s="593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357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>
      <c r="A216" s="63" t="s">
        <v>367</v>
      </c>
      <c r="B216" s="63" t="s">
        <v>368</v>
      </c>
      <c r="C216" s="36">
        <v>4301051945</v>
      </c>
      <c r="D216" s="590">
        <v>4680115880504</v>
      </c>
      <c r="E216" s="590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105</v>
      </c>
      <c r="N216" s="38"/>
      <c r="O216" s="37">
        <v>40</v>
      </c>
      <c r="P216" s="75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92"/>
      <c r="R216" s="592"/>
      <c r="S216" s="592"/>
      <c r="T216" s="593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>
      <c r="A217" s="63" t="s">
        <v>370</v>
      </c>
      <c r="B217" s="63" t="s">
        <v>371</v>
      </c>
      <c r="C217" s="36">
        <v>4301051410</v>
      </c>
      <c r="D217" s="590">
        <v>4680115882164</v>
      </c>
      <c r="E217" s="590"/>
      <c r="F217" s="62">
        <v>0.4</v>
      </c>
      <c r="G217" s="37">
        <v>6</v>
      </c>
      <c r="H217" s="62">
        <v>2.4</v>
      </c>
      <c r="I217" s="62">
        <v>2.6579999999999999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40</v>
      </c>
      <c r="P217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92"/>
      <c r="R217" s="592"/>
      <c r="S217" s="592"/>
      <c r="T217" s="593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288" t="s">
        <v>372</v>
      </c>
      <c r="AG217" s="78"/>
      <c r="AJ217" s="84" t="s">
        <v>45</v>
      </c>
      <c r="AK217" s="84">
        <v>0</v>
      </c>
      <c r="BB217" s="289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598"/>
      <c r="P218" s="594" t="s">
        <v>40</v>
      </c>
      <c r="Q218" s="595"/>
      <c r="R218" s="595"/>
      <c r="S218" s="595"/>
      <c r="T218" s="595"/>
      <c r="U218" s="595"/>
      <c r="V218" s="596"/>
      <c r="W218" s="42" t="s">
        <v>39</v>
      </c>
      <c r="X218" s="43">
        <f>IFERROR(X209/H209,"0")+IFERROR(X210/H210,"0")+IFERROR(X211/H211,"0")+IFERROR(X212/H212,"0")+IFERROR(X213/H213,"0")+IFERROR(X214/H214,"0")+IFERROR(X215/H215,"0")+IFERROR(X216/H216,"0")+IFERROR(X217/H217,"0")</f>
        <v>0</v>
      </c>
      <c r="Y218" s="43">
        <f>IFERROR(Y209/H209,"0")+IFERROR(Y210/H210,"0")+IFERROR(Y211/H211,"0")+IFERROR(Y212/H212,"0")+IFERROR(Y213/H213,"0")+IFERROR(Y214/H214,"0")+IFERROR(Y215/H215,"0")+IFERROR(Y216/H216,"0")+IFERROR(Y217/H217,"0")</f>
        <v>0</v>
      </c>
      <c r="Z218" s="43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>
      <c r="A219" s="597"/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8"/>
      <c r="P219" s="594" t="s">
        <v>40</v>
      </c>
      <c r="Q219" s="595"/>
      <c r="R219" s="595"/>
      <c r="S219" s="595"/>
      <c r="T219" s="595"/>
      <c r="U219" s="595"/>
      <c r="V219" s="596"/>
      <c r="W219" s="42" t="s">
        <v>0</v>
      </c>
      <c r="X219" s="43">
        <f>IFERROR(SUM(X209:X217),"0")</f>
        <v>0</v>
      </c>
      <c r="Y219" s="43">
        <f>IFERROR(SUM(Y209:Y217),"0")</f>
        <v>0</v>
      </c>
      <c r="Z219" s="42"/>
      <c r="AA219" s="67"/>
      <c r="AB219" s="67"/>
      <c r="AC219" s="67"/>
    </row>
    <row r="220" spans="1:68" ht="14.25" customHeight="1">
      <c r="A220" s="589" t="s">
        <v>188</v>
      </c>
      <c r="B220" s="589"/>
      <c r="C220" s="589"/>
      <c r="D220" s="589"/>
      <c r="E220" s="589"/>
      <c r="F220" s="589"/>
      <c r="G220" s="589"/>
      <c r="H220" s="589"/>
      <c r="I220" s="589"/>
      <c r="J220" s="589"/>
      <c r="K220" s="589"/>
      <c r="L220" s="589"/>
      <c r="M220" s="589"/>
      <c r="N220" s="589"/>
      <c r="O220" s="589"/>
      <c r="P220" s="589"/>
      <c r="Q220" s="589"/>
      <c r="R220" s="589"/>
      <c r="S220" s="589"/>
      <c r="T220" s="589"/>
      <c r="U220" s="589"/>
      <c r="V220" s="589"/>
      <c r="W220" s="589"/>
      <c r="X220" s="589"/>
      <c r="Y220" s="589"/>
      <c r="Z220" s="589"/>
      <c r="AA220" s="66"/>
      <c r="AB220" s="66"/>
      <c r="AC220" s="80"/>
    </row>
    <row r="221" spans="1:68" ht="27" customHeight="1">
      <c r="A221" s="63" t="s">
        <v>373</v>
      </c>
      <c r="B221" s="63" t="s">
        <v>374</v>
      </c>
      <c r="C221" s="36">
        <v>4301060463</v>
      </c>
      <c r="D221" s="590">
        <v>4680115880818</v>
      </c>
      <c r="E221" s="590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105</v>
      </c>
      <c r="N221" s="38"/>
      <c r="O221" s="37">
        <v>40</v>
      </c>
      <c r="P221" s="7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92"/>
      <c r="R221" s="592"/>
      <c r="S221" s="592"/>
      <c r="T221" s="593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t="27" customHeight="1">
      <c r="A222" s="63" t="s">
        <v>376</v>
      </c>
      <c r="B222" s="63" t="s">
        <v>377</v>
      </c>
      <c r="C222" s="36">
        <v>4301060389</v>
      </c>
      <c r="D222" s="590">
        <v>4680115880801</v>
      </c>
      <c r="E222" s="590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90</v>
      </c>
      <c r="L222" s="37" t="s">
        <v>45</v>
      </c>
      <c r="M222" s="38" t="s">
        <v>89</v>
      </c>
      <c r="N222" s="38"/>
      <c r="O222" s="37">
        <v>40</v>
      </c>
      <c r="P222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92"/>
      <c r="R222" s="592"/>
      <c r="S222" s="592"/>
      <c r="T222" s="593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IFERROR(IF(Y222=0,"",ROUNDUP(Y222/H222,0)*0.00651),"")</f>
        <v/>
      </c>
      <c r="AA222" s="68" t="s">
        <v>45</v>
      </c>
      <c r="AB222" s="69" t="s">
        <v>45</v>
      </c>
      <c r="AC222" s="292" t="s">
        <v>378</v>
      </c>
      <c r="AG222" s="78"/>
      <c r="AJ222" s="84" t="s">
        <v>45</v>
      </c>
      <c r="AK222" s="84">
        <v>0</v>
      </c>
      <c r="BB222" s="293" t="s">
        <v>66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598"/>
      <c r="P223" s="594" t="s">
        <v>40</v>
      </c>
      <c r="Q223" s="595"/>
      <c r="R223" s="595"/>
      <c r="S223" s="595"/>
      <c r="T223" s="595"/>
      <c r="U223" s="595"/>
      <c r="V223" s="596"/>
      <c r="W223" s="42" t="s">
        <v>39</v>
      </c>
      <c r="X223" s="43">
        <f>IFERROR(X221/H221,"0")+IFERROR(X222/H222,"0")</f>
        <v>0</v>
      </c>
      <c r="Y223" s="43">
        <f>IFERROR(Y221/H221,"0")+IFERROR(Y222/H222,"0")</f>
        <v>0</v>
      </c>
      <c r="Z223" s="43">
        <f>IFERROR(IF(Z221="",0,Z221),"0")+IFERROR(IF(Z222="",0,Z222),"0")</f>
        <v>0</v>
      </c>
      <c r="AA223" s="67"/>
      <c r="AB223" s="67"/>
      <c r="AC223" s="67"/>
    </row>
    <row r="224" spans="1:68">
      <c r="A224" s="597"/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8"/>
      <c r="P224" s="594" t="s">
        <v>40</v>
      </c>
      <c r="Q224" s="595"/>
      <c r="R224" s="595"/>
      <c r="S224" s="595"/>
      <c r="T224" s="595"/>
      <c r="U224" s="595"/>
      <c r="V224" s="596"/>
      <c r="W224" s="42" t="s">
        <v>0</v>
      </c>
      <c r="X224" s="43">
        <f>IFERROR(SUM(X221:X222),"0")</f>
        <v>0</v>
      </c>
      <c r="Y224" s="43">
        <f>IFERROR(SUM(Y221:Y222),"0")</f>
        <v>0</v>
      </c>
      <c r="Z224" s="42"/>
      <c r="AA224" s="67"/>
      <c r="AB224" s="67"/>
      <c r="AC224" s="67"/>
    </row>
    <row r="225" spans="1:68" ht="16.5" customHeight="1">
      <c r="A225" s="588" t="s">
        <v>379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65"/>
      <c r="AB225" s="65"/>
      <c r="AC225" s="79"/>
    </row>
    <row r="226" spans="1:68" ht="14.25" customHeight="1">
      <c r="A226" s="589" t="s">
        <v>114</v>
      </c>
      <c r="B226" s="589"/>
      <c r="C226" s="589"/>
      <c r="D226" s="589"/>
      <c r="E226" s="589"/>
      <c r="F226" s="589"/>
      <c r="G226" s="589"/>
      <c r="H226" s="589"/>
      <c r="I226" s="589"/>
      <c r="J226" s="589"/>
      <c r="K226" s="589"/>
      <c r="L226" s="589"/>
      <c r="M226" s="589"/>
      <c r="N226" s="589"/>
      <c r="O226" s="589"/>
      <c r="P226" s="589"/>
      <c r="Q226" s="589"/>
      <c r="R226" s="589"/>
      <c r="S226" s="589"/>
      <c r="T226" s="589"/>
      <c r="U226" s="589"/>
      <c r="V226" s="589"/>
      <c r="W226" s="589"/>
      <c r="X226" s="589"/>
      <c r="Y226" s="589"/>
      <c r="Z226" s="589"/>
      <c r="AA226" s="66"/>
      <c r="AB226" s="66"/>
      <c r="AC226" s="80"/>
    </row>
    <row r="227" spans="1:68" ht="27" customHeight="1">
      <c r="A227" s="63" t="s">
        <v>380</v>
      </c>
      <c r="B227" s="63" t="s">
        <v>381</v>
      </c>
      <c r="C227" s="36">
        <v>4301011826</v>
      </c>
      <c r="D227" s="590">
        <v>4680115884137</v>
      </c>
      <c r="E227" s="590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92"/>
      <c r="R227" s="592"/>
      <c r="S227" s="592"/>
      <c r="T227" s="593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3" si="37">IFERROR(IF(X227="",0,CEILING((X227/$H227),1)*$H227),"")</f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ref="BM227:BM233" si="38">IFERROR(X227*I227/H227,"0")</f>
        <v>0</v>
      </c>
      <c r="BN227" s="78">
        <f t="shared" ref="BN227:BN233" si="39">IFERROR(Y227*I227/H227,"0")</f>
        <v>0</v>
      </c>
      <c r="BO227" s="78">
        <f t="shared" ref="BO227:BO233" si="40">IFERROR(1/J227*(X227/H227),"0")</f>
        <v>0</v>
      </c>
      <c r="BP227" s="78">
        <f t="shared" ref="BP227:BP233" si="41">IFERROR(1/J227*(Y227/H227),"0")</f>
        <v>0</v>
      </c>
    </row>
    <row r="228" spans="1:68" ht="27" customHeight="1">
      <c r="A228" s="63" t="s">
        <v>383</v>
      </c>
      <c r="B228" s="63" t="s">
        <v>384</v>
      </c>
      <c r="C228" s="36">
        <v>4301011724</v>
      </c>
      <c r="D228" s="590">
        <v>4680115884236</v>
      </c>
      <c r="E228" s="590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92"/>
      <c r="R228" s="592"/>
      <c r="S228" s="592"/>
      <c r="T228" s="593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>
      <c r="A229" s="63" t="s">
        <v>386</v>
      </c>
      <c r="B229" s="63" t="s">
        <v>387</v>
      </c>
      <c r="C229" s="36">
        <v>4301011721</v>
      </c>
      <c r="D229" s="590">
        <v>4680115884175</v>
      </c>
      <c r="E229" s="590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92"/>
      <c r="R229" s="592"/>
      <c r="S229" s="592"/>
      <c r="T229" s="59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>
      <c r="A230" s="63" t="s">
        <v>389</v>
      </c>
      <c r="B230" s="63" t="s">
        <v>390</v>
      </c>
      <c r="C230" s="36">
        <v>4301011824</v>
      </c>
      <c r="D230" s="590">
        <v>4680115884144</v>
      </c>
      <c r="E230" s="590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92"/>
      <c r="R230" s="592"/>
      <c r="S230" s="592"/>
      <c r="T230" s="59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>
      <c r="A231" s="63" t="s">
        <v>391</v>
      </c>
      <c r="B231" s="63" t="s">
        <v>392</v>
      </c>
      <c r="C231" s="36">
        <v>4301012149</v>
      </c>
      <c r="D231" s="590">
        <v>4680115886551</v>
      </c>
      <c r="E231" s="590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4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92"/>
      <c r="R231" s="592"/>
      <c r="S231" s="592"/>
      <c r="T231" s="593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>
      <c r="A232" s="63" t="s">
        <v>394</v>
      </c>
      <c r="B232" s="63" t="s">
        <v>395</v>
      </c>
      <c r="C232" s="36">
        <v>4301011726</v>
      </c>
      <c r="D232" s="590">
        <v>4680115884182</v>
      </c>
      <c r="E232" s="590"/>
      <c r="F232" s="62">
        <v>0.37</v>
      </c>
      <c r="G232" s="37">
        <v>10</v>
      </c>
      <c r="H232" s="62">
        <v>3.7</v>
      </c>
      <c r="I232" s="62">
        <v>3.91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92"/>
      <c r="R232" s="592"/>
      <c r="S232" s="592"/>
      <c r="T232" s="593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customHeight="1">
      <c r="A233" s="63" t="s">
        <v>396</v>
      </c>
      <c r="B233" s="63" t="s">
        <v>397</v>
      </c>
      <c r="C233" s="36">
        <v>4301011722</v>
      </c>
      <c r="D233" s="590">
        <v>4680115884205</v>
      </c>
      <c r="E233" s="590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92"/>
      <c r="R233" s="592"/>
      <c r="S233" s="592"/>
      <c r="T233" s="593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388</v>
      </c>
      <c r="AG233" s="78"/>
      <c r="AJ233" s="84" t="s">
        <v>45</v>
      </c>
      <c r="AK233" s="84">
        <v>0</v>
      </c>
      <c r="BB233" s="307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598"/>
      <c r="P234" s="594" t="s">
        <v>40</v>
      </c>
      <c r="Q234" s="595"/>
      <c r="R234" s="595"/>
      <c r="S234" s="595"/>
      <c r="T234" s="595"/>
      <c r="U234" s="595"/>
      <c r="V234" s="596"/>
      <c r="W234" s="42" t="s">
        <v>39</v>
      </c>
      <c r="X234" s="43">
        <f>IFERROR(X227/H227,"0")+IFERROR(X228/H228,"0")+IFERROR(X229/H229,"0")+IFERROR(X230/H230,"0")+IFERROR(X231/H231,"0")+IFERROR(X232/H232,"0")+IFERROR(X233/H233,"0")</f>
        <v>0</v>
      </c>
      <c r="Y234" s="43">
        <f>IFERROR(Y227/H227,"0")+IFERROR(Y228/H228,"0")+IFERROR(Y229/H229,"0")+IFERROR(Y230/H230,"0")+IFERROR(Y231/H231,"0")+IFERROR(Y232/H232,"0")+IFERROR(Y233/H233,"0")</f>
        <v>0</v>
      </c>
      <c r="Z234" s="43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>
      <c r="A235" s="597"/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8"/>
      <c r="P235" s="594" t="s">
        <v>40</v>
      </c>
      <c r="Q235" s="595"/>
      <c r="R235" s="595"/>
      <c r="S235" s="595"/>
      <c r="T235" s="595"/>
      <c r="U235" s="595"/>
      <c r="V235" s="596"/>
      <c r="W235" s="42" t="s">
        <v>0</v>
      </c>
      <c r="X235" s="43">
        <f>IFERROR(SUM(X227:X233),"0")</f>
        <v>0</v>
      </c>
      <c r="Y235" s="43">
        <f>IFERROR(SUM(Y227:Y233),"0")</f>
        <v>0</v>
      </c>
      <c r="Z235" s="42"/>
      <c r="AA235" s="67"/>
      <c r="AB235" s="67"/>
      <c r="AC235" s="67"/>
    </row>
    <row r="236" spans="1:68" ht="14.25" customHeight="1">
      <c r="A236" s="589" t="s">
        <v>153</v>
      </c>
      <c r="B236" s="589"/>
      <c r="C236" s="589"/>
      <c r="D236" s="589"/>
      <c r="E236" s="589"/>
      <c r="F236" s="589"/>
      <c r="G236" s="589"/>
      <c r="H236" s="589"/>
      <c r="I236" s="589"/>
      <c r="J236" s="589"/>
      <c r="K236" s="589"/>
      <c r="L236" s="589"/>
      <c r="M236" s="589"/>
      <c r="N236" s="589"/>
      <c r="O236" s="589"/>
      <c r="P236" s="589"/>
      <c r="Q236" s="589"/>
      <c r="R236" s="589"/>
      <c r="S236" s="589"/>
      <c r="T236" s="589"/>
      <c r="U236" s="589"/>
      <c r="V236" s="589"/>
      <c r="W236" s="589"/>
      <c r="X236" s="589"/>
      <c r="Y236" s="589"/>
      <c r="Z236" s="589"/>
      <c r="AA236" s="66"/>
      <c r="AB236" s="66"/>
      <c r="AC236" s="80"/>
    </row>
    <row r="237" spans="1:68" ht="27" customHeight="1">
      <c r="A237" s="63" t="s">
        <v>398</v>
      </c>
      <c r="B237" s="63" t="s">
        <v>399</v>
      </c>
      <c r="C237" s="36">
        <v>4301020340</v>
      </c>
      <c r="D237" s="590">
        <v>4680115885721</v>
      </c>
      <c r="E237" s="590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92"/>
      <c r="R237" s="592"/>
      <c r="S237" s="592"/>
      <c r="T237" s="593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400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customHeight="1">
      <c r="A238" s="63" t="s">
        <v>398</v>
      </c>
      <c r="B238" s="63" t="s">
        <v>401</v>
      </c>
      <c r="C238" s="36">
        <v>4301020377</v>
      </c>
      <c r="D238" s="590">
        <v>4680115885981</v>
      </c>
      <c r="E238" s="590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4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92"/>
      <c r="R238" s="592"/>
      <c r="S238" s="592"/>
      <c r="T238" s="593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400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598"/>
      <c r="P239" s="594" t="s">
        <v>40</v>
      </c>
      <c r="Q239" s="595"/>
      <c r="R239" s="595"/>
      <c r="S239" s="595"/>
      <c r="T239" s="595"/>
      <c r="U239" s="595"/>
      <c r="V239" s="596"/>
      <c r="W239" s="42" t="s">
        <v>39</v>
      </c>
      <c r="X239" s="43">
        <f>IFERROR(X237/H237,"0")+IFERROR(X238/H238,"0")</f>
        <v>0</v>
      </c>
      <c r="Y239" s="43">
        <f>IFERROR(Y237/H237,"0")+IFERROR(Y238/H238,"0")</f>
        <v>0</v>
      </c>
      <c r="Z239" s="43">
        <f>IFERROR(IF(Z237="",0,Z237),"0")+IFERROR(IF(Z238="",0,Z238),"0")</f>
        <v>0</v>
      </c>
      <c r="AA239" s="67"/>
      <c r="AB239" s="67"/>
      <c r="AC239" s="67"/>
    </row>
    <row r="240" spans="1:68">
      <c r="A240" s="597"/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8"/>
      <c r="P240" s="594" t="s">
        <v>40</v>
      </c>
      <c r="Q240" s="595"/>
      <c r="R240" s="595"/>
      <c r="S240" s="595"/>
      <c r="T240" s="595"/>
      <c r="U240" s="595"/>
      <c r="V240" s="596"/>
      <c r="W240" s="42" t="s">
        <v>0</v>
      </c>
      <c r="X240" s="43">
        <f>IFERROR(SUM(X237:X238),"0")</f>
        <v>0</v>
      </c>
      <c r="Y240" s="43">
        <f>IFERROR(SUM(Y237:Y238),"0")</f>
        <v>0</v>
      </c>
      <c r="Z240" s="42"/>
      <c r="AA240" s="67"/>
      <c r="AB240" s="67"/>
      <c r="AC240" s="67"/>
    </row>
    <row r="241" spans="1:68" ht="14.25" customHeight="1">
      <c r="A241" s="589" t="s">
        <v>402</v>
      </c>
      <c r="B241" s="589"/>
      <c r="C241" s="589"/>
      <c r="D241" s="589"/>
      <c r="E241" s="589"/>
      <c r="F241" s="589"/>
      <c r="G241" s="589"/>
      <c r="H241" s="589"/>
      <c r="I241" s="589"/>
      <c r="J241" s="589"/>
      <c r="K241" s="589"/>
      <c r="L241" s="589"/>
      <c r="M241" s="589"/>
      <c r="N241" s="589"/>
      <c r="O241" s="589"/>
      <c r="P241" s="589"/>
      <c r="Q241" s="589"/>
      <c r="R241" s="589"/>
      <c r="S241" s="589"/>
      <c r="T241" s="589"/>
      <c r="U241" s="589"/>
      <c r="V241" s="589"/>
      <c r="W241" s="589"/>
      <c r="X241" s="589"/>
      <c r="Y241" s="589"/>
      <c r="Z241" s="589"/>
      <c r="AA241" s="66"/>
      <c r="AB241" s="66"/>
      <c r="AC241" s="80"/>
    </row>
    <row r="242" spans="1:68" ht="27" customHeight="1">
      <c r="A242" s="63" t="s">
        <v>403</v>
      </c>
      <c r="B242" s="63" t="s">
        <v>404</v>
      </c>
      <c r="C242" s="36">
        <v>4301040361</v>
      </c>
      <c r="D242" s="590">
        <v>4680115886803</v>
      </c>
      <c r="E242" s="590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309</v>
      </c>
      <c r="L242" s="37" t="s">
        <v>45</v>
      </c>
      <c r="M242" s="38" t="s">
        <v>308</v>
      </c>
      <c r="N242" s="38"/>
      <c r="O242" s="37">
        <v>45</v>
      </c>
      <c r="P242" s="73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405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>
      <c r="A243" s="597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598"/>
      <c r="P243" s="594" t="s">
        <v>40</v>
      </c>
      <c r="Q243" s="595"/>
      <c r="R243" s="595"/>
      <c r="S243" s="595"/>
      <c r="T243" s="595"/>
      <c r="U243" s="595"/>
      <c r="V243" s="596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598"/>
      <c r="P244" s="594" t="s">
        <v>40</v>
      </c>
      <c r="Q244" s="595"/>
      <c r="R244" s="595"/>
      <c r="S244" s="595"/>
      <c r="T244" s="595"/>
      <c r="U244" s="595"/>
      <c r="V244" s="596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customHeight="1">
      <c r="A245" s="589" t="s">
        <v>406</v>
      </c>
      <c r="B245" s="589"/>
      <c r="C245" s="589"/>
      <c r="D245" s="589"/>
      <c r="E245" s="589"/>
      <c r="F245" s="589"/>
      <c r="G245" s="589"/>
      <c r="H245" s="589"/>
      <c r="I245" s="589"/>
      <c r="J245" s="589"/>
      <c r="K245" s="589"/>
      <c r="L245" s="589"/>
      <c r="M245" s="589"/>
      <c r="N245" s="589"/>
      <c r="O245" s="589"/>
      <c r="P245" s="589"/>
      <c r="Q245" s="589"/>
      <c r="R245" s="589"/>
      <c r="S245" s="589"/>
      <c r="T245" s="589"/>
      <c r="U245" s="589"/>
      <c r="V245" s="589"/>
      <c r="W245" s="589"/>
      <c r="X245" s="589"/>
      <c r="Y245" s="589"/>
      <c r="Z245" s="589"/>
      <c r="AA245" s="66"/>
      <c r="AB245" s="66"/>
      <c r="AC245" s="80"/>
    </row>
    <row r="246" spans="1:68" ht="27" customHeight="1">
      <c r="A246" s="63" t="s">
        <v>407</v>
      </c>
      <c r="B246" s="63" t="s">
        <v>408</v>
      </c>
      <c r="C246" s="36">
        <v>4301041004</v>
      </c>
      <c r="D246" s="590">
        <v>4680115886704</v>
      </c>
      <c r="E246" s="590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309</v>
      </c>
      <c r="L246" s="37" t="s">
        <v>45</v>
      </c>
      <c r="M246" s="38" t="s">
        <v>308</v>
      </c>
      <c r="N246" s="38"/>
      <c r="O246" s="37">
        <v>90</v>
      </c>
      <c r="P246" s="73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409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>
      <c r="A247" s="63" t="s">
        <v>410</v>
      </c>
      <c r="B247" s="63" t="s">
        <v>411</v>
      </c>
      <c r="C247" s="36">
        <v>4301041003</v>
      </c>
      <c r="D247" s="590">
        <v>4680115886681</v>
      </c>
      <c r="E247" s="590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309</v>
      </c>
      <c r="L247" s="37" t="s">
        <v>45</v>
      </c>
      <c r="M247" s="38" t="s">
        <v>308</v>
      </c>
      <c r="N247" s="38"/>
      <c r="O247" s="37">
        <v>90</v>
      </c>
      <c r="P247" s="7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92"/>
      <c r="R247" s="592"/>
      <c r="S247" s="592"/>
      <c r="T247" s="593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409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>
      <c r="A248" s="63" t="s">
        <v>412</v>
      </c>
      <c r="B248" s="63" t="s">
        <v>413</v>
      </c>
      <c r="C248" s="36">
        <v>4301041007</v>
      </c>
      <c r="D248" s="590">
        <v>4680115886735</v>
      </c>
      <c r="E248" s="590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309</v>
      </c>
      <c r="L248" s="37" t="s">
        <v>45</v>
      </c>
      <c r="M248" s="38" t="s">
        <v>308</v>
      </c>
      <c r="N248" s="38"/>
      <c r="O248" s="37">
        <v>90</v>
      </c>
      <c r="P248" s="73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92"/>
      <c r="R248" s="592"/>
      <c r="S248" s="592"/>
      <c r="T248" s="593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409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>
      <c r="A249" s="63" t="s">
        <v>414</v>
      </c>
      <c r="B249" s="63" t="s">
        <v>415</v>
      </c>
      <c r="C249" s="36">
        <v>4301041006</v>
      </c>
      <c r="D249" s="590">
        <v>4680115886728</v>
      </c>
      <c r="E249" s="590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309</v>
      </c>
      <c r="L249" s="37" t="s">
        <v>45</v>
      </c>
      <c r="M249" s="38" t="s">
        <v>308</v>
      </c>
      <c r="N249" s="38"/>
      <c r="O249" s="37">
        <v>90</v>
      </c>
      <c r="P249" s="7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92"/>
      <c r="R249" s="592"/>
      <c r="S249" s="592"/>
      <c r="T249" s="593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409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>
      <c r="A250" s="63" t="s">
        <v>416</v>
      </c>
      <c r="B250" s="63" t="s">
        <v>417</v>
      </c>
      <c r="C250" s="36">
        <v>4301041005</v>
      </c>
      <c r="D250" s="590">
        <v>4680115886711</v>
      </c>
      <c r="E250" s="590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309</v>
      </c>
      <c r="L250" s="37" t="s">
        <v>45</v>
      </c>
      <c r="M250" s="38" t="s">
        <v>308</v>
      </c>
      <c r="N250" s="38"/>
      <c r="O250" s="37">
        <v>90</v>
      </c>
      <c r="P250" s="73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92"/>
      <c r="R250" s="592"/>
      <c r="S250" s="592"/>
      <c r="T250" s="593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409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>
      <c r="A251" s="597"/>
      <c r="B251" s="597"/>
      <c r="C251" s="597"/>
      <c r="D251" s="597"/>
      <c r="E251" s="597"/>
      <c r="F251" s="597"/>
      <c r="G251" s="597"/>
      <c r="H251" s="597"/>
      <c r="I251" s="597"/>
      <c r="J251" s="597"/>
      <c r="K251" s="597"/>
      <c r="L251" s="597"/>
      <c r="M251" s="597"/>
      <c r="N251" s="597"/>
      <c r="O251" s="598"/>
      <c r="P251" s="594" t="s">
        <v>40</v>
      </c>
      <c r="Q251" s="595"/>
      <c r="R251" s="595"/>
      <c r="S251" s="595"/>
      <c r="T251" s="595"/>
      <c r="U251" s="595"/>
      <c r="V251" s="596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>
      <c r="A252" s="597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598"/>
      <c r="P252" s="594" t="s">
        <v>40</v>
      </c>
      <c r="Q252" s="595"/>
      <c r="R252" s="595"/>
      <c r="S252" s="595"/>
      <c r="T252" s="595"/>
      <c r="U252" s="595"/>
      <c r="V252" s="596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customHeight="1">
      <c r="A253" s="588" t="s">
        <v>418</v>
      </c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88"/>
      <c r="P253" s="588"/>
      <c r="Q253" s="588"/>
      <c r="R253" s="588"/>
      <c r="S253" s="588"/>
      <c r="T253" s="588"/>
      <c r="U253" s="588"/>
      <c r="V253" s="588"/>
      <c r="W253" s="588"/>
      <c r="X253" s="588"/>
      <c r="Y253" s="588"/>
      <c r="Z253" s="588"/>
      <c r="AA253" s="65"/>
      <c r="AB253" s="65"/>
      <c r="AC253" s="79"/>
    </row>
    <row r="254" spans="1:68" ht="14.25" customHeight="1">
      <c r="A254" s="589" t="s">
        <v>114</v>
      </c>
      <c r="B254" s="589"/>
      <c r="C254" s="589"/>
      <c r="D254" s="589"/>
      <c r="E254" s="589"/>
      <c r="F254" s="589"/>
      <c r="G254" s="589"/>
      <c r="H254" s="589"/>
      <c r="I254" s="589"/>
      <c r="J254" s="589"/>
      <c r="K254" s="589"/>
      <c r="L254" s="589"/>
      <c r="M254" s="589"/>
      <c r="N254" s="589"/>
      <c r="O254" s="589"/>
      <c r="P254" s="589"/>
      <c r="Q254" s="589"/>
      <c r="R254" s="589"/>
      <c r="S254" s="589"/>
      <c r="T254" s="589"/>
      <c r="U254" s="589"/>
      <c r="V254" s="589"/>
      <c r="W254" s="589"/>
      <c r="X254" s="589"/>
      <c r="Y254" s="589"/>
      <c r="Z254" s="589"/>
      <c r="AA254" s="66"/>
      <c r="AB254" s="66"/>
      <c r="AC254" s="80"/>
    </row>
    <row r="255" spans="1:68" ht="27" customHeight="1">
      <c r="A255" s="63" t="s">
        <v>419</v>
      </c>
      <c r="B255" s="63" t="s">
        <v>420</v>
      </c>
      <c r="C255" s="36">
        <v>4301011855</v>
      </c>
      <c r="D255" s="590">
        <v>4680115885837</v>
      </c>
      <c r="E255" s="590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92"/>
      <c r="R255" s="592"/>
      <c r="S255" s="592"/>
      <c r="T255" s="593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421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>
      <c r="A256" s="63" t="s">
        <v>422</v>
      </c>
      <c r="B256" s="63" t="s">
        <v>423</v>
      </c>
      <c r="C256" s="36">
        <v>4301011850</v>
      </c>
      <c r="D256" s="590">
        <v>4680115885806</v>
      </c>
      <c r="E256" s="590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3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92"/>
      <c r="R256" s="592"/>
      <c r="S256" s="592"/>
      <c r="T256" s="593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424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37.5" customHeight="1">
      <c r="A257" s="63" t="s">
        <v>425</v>
      </c>
      <c r="B257" s="63" t="s">
        <v>426</v>
      </c>
      <c r="C257" s="36">
        <v>4301011853</v>
      </c>
      <c r="D257" s="590">
        <v>4680115885851</v>
      </c>
      <c r="E257" s="590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3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92"/>
      <c r="R257" s="592"/>
      <c r="S257" s="592"/>
      <c r="T257" s="593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427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>
      <c r="A258" s="63" t="s">
        <v>428</v>
      </c>
      <c r="B258" s="63" t="s">
        <v>429</v>
      </c>
      <c r="C258" s="36">
        <v>4301011852</v>
      </c>
      <c r="D258" s="590">
        <v>4680115885844</v>
      </c>
      <c r="E258" s="590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92"/>
      <c r="R258" s="592"/>
      <c r="S258" s="592"/>
      <c r="T258" s="593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430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431</v>
      </c>
      <c r="B259" s="63" t="s">
        <v>432</v>
      </c>
      <c r="C259" s="36">
        <v>4301011851</v>
      </c>
      <c r="D259" s="590">
        <v>4680115885820</v>
      </c>
      <c r="E259" s="590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92"/>
      <c r="R259" s="592"/>
      <c r="S259" s="592"/>
      <c r="T259" s="593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433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>
      <c r="A260" s="597"/>
      <c r="B260" s="597"/>
      <c r="C260" s="597"/>
      <c r="D260" s="597"/>
      <c r="E260" s="597"/>
      <c r="F260" s="597"/>
      <c r="G260" s="597"/>
      <c r="H260" s="597"/>
      <c r="I260" s="597"/>
      <c r="J260" s="597"/>
      <c r="K260" s="597"/>
      <c r="L260" s="597"/>
      <c r="M260" s="597"/>
      <c r="N260" s="597"/>
      <c r="O260" s="598"/>
      <c r="P260" s="594" t="s">
        <v>40</v>
      </c>
      <c r="Q260" s="595"/>
      <c r="R260" s="595"/>
      <c r="S260" s="595"/>
      <c r="T260" s="595"/>
      <c r="U260" s="595"/>
      <c r="V260" s="596"/>
      <c r="W260" s="42" t="s">
        <v>39</v>
      </c>
      <c r="X260" s="43">
        <f>IFERROR(X255/H255,"0")+IFERROR(X256/H256,"0")+IFERROR(X257/H257,"0")+IFERROR(X258/H258,"0")+IFERROR(X259/H259,"0")</f>
        <v>0</v>
      </c>
      <c r="Y260" s="43">
        <f>IFERROR(Y255/H255,"0")+IFERROR(Y256/H256,"0")+IFERROR(Y257/H257,"0")+IFERROR(Y258/H258,"0")+IFERROR(Y259/H259,"0")</f>
        <v>0</v>
      </c>
      <c r="Z260" s="43">
        <f>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>
      <c r="A261" s="597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598"/>
      <c r="P261" s="594" t="s">
        <v>40</v>
      </c>
      <c r="Q261" s="595"/>
      <c r="R261" s="595"/>
      <c r="S261" s="595"/>
      <c r="T261" s="595"/>
      <c r="U261" s="595"/>
      <c r="V261" s="596"/>
      <c r="W261" s="42" t="s">
        <v>0</v>
      </c>
      <c r="X261" s="43">
        <f>IFERROR(SUM(X255:X259),"0")</f>
        <v>0</v>
      </c>
      <c r="Y261" s="43">
        <f>IFERROR(SUM(Y255:Y259),"0")</f>
        <v>0</v>
      </c>
      <c r="Z261" s="42"/>
      <c r="AA261" s="67"/>
      <c r="AB261" s="67"/>
      <c r="AC261" s="67"/>
    </row>
    <row r="262" spans="1:68" ht="16.5" customHeight="1">
      <c r="A262" s="588" t="s">
        <v>434</v>
      </c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88"/>
      <c r="P262" s="588"/>
      <c r="Q262" s="588"/>
      <c r="R262" s="588"/>
      <c r="S262" s="588"/>
      <c r="T262" s="588"/>
      <c r="U262" s="588"/>
      <c r="V262" s="588"/>
      <c r="W262" s="588"/>
      <c r="X262" s="588"/>
      <c r="Y262" s="588"/>
      <c r="Z262" s="588"/>
      <c r="AA262" s="65"/>
      <c r="AB262" s="65"/>
      <c r="AC262" s="79"/>
    </row>
    <row r="263" spans="1:68" ht="14.25" customHeight="1">
      <c r="A263" s="589" t="s">
        <v>114</v>
      </c>
      <c r="B263" s="589"/>
      <c r="C263" s="589"/>
      <c r="D263" s="589"/>
      <c r="E263" s="589"/>
      <c r="F263" s="589"/>
      <c r="G263" s="589"/>
      <c r="H263" s="589"/>
      <c r="I263" s="589"/>
      <c r="J263" s="589"/>
      <c r="K263" s="589"/>
      <c r="L263" s="589"/>
      <c r="M263" s="589"/>
      <c r="N263" s="589"/>
      <c r="O263" s="589"/>
      <c r="P263" s="589"/>
      <c r="Q263" s="589"/>
      <c r="R263" s="589"/>
      <c r="S263" s="589"/>
      <c r="T263" s="589"/>
      <c r="U263" s="589"/>
      <c r="V263" s="589"/>
      <c r="W263" s="589"/>
      <c r="X263" s="589"/>
      <c r="Y263" s="589"/>
      <c r="Z263" s="589"/>
      <c r="AA263" s="66"/>
      <c r="AB263" s="66"/>
      <c r="AC263" s="80"/>
    </row>
    <row r="264" spans="1:68" ht="27" customHeight="1">
      <c r="A264" s="63" t="s">
        <v>435</v>
      </c>
      <c r="B264" s="63" t="s">
        <v>436</v>
      </c>
      <c r="C264" s="36">
        <v>4301011223</v>
      </c>
      <c r="D264" s="590">
        <v>4607091383423</v>
      </c>
      <c r="E264" s="590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2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92"/>
      <c r="R264" s="592"/>
      <c r="S264" s="592"/>
      <c r="T264" s="593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117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customHeight="1">
      <c r="A265" s="63" t="s">
        <v>437</v>
      </c>
      <c r="B265" s="63" t="s">
        <v>438</v>
      </c>
      <c r="C265" s="36">
        <v>4301012099</v>
      </c>
      <c r="D265" s="590">
        <v>4680115885691</v>
      </c>
      <c r="E265" s="590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30</v>
      </c>
      <c r="P265" s="7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92"/>
      <c r="R265" s="592"/>
      <c r="S265" s="592"/>
      <c r="T265" s="593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439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>
      <c r="A266" s="63" t="s">
        <v>440</v>
      </c>
      <c r="B266" s="63" t="s">
        <v>441</v>
      </c>
      <c r="C266" s="36">
        <v>4301012098</v>
      </c>
      <c r="D266" s="590">
        <v>4680115885660</v>
      </c>
      <c r="E266" s="590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35</v>
      </c>
      <c r="P266" s="7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92"/>
      <c r="R266" s="592"/>
      <c r="S266" s="592"/>
      <c r="T266" s="593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442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>
      <c r="A267" s="63" t="s">
        <v>443</v>
      </c>
      <c r="B267" s="63" t="s">
        <v>444</v>
      </c>
      <c r="C267" s="36">
        <v>4301012176</v>
      </c>
      <c r="D267" s="590">
        <v>4680115886773</v>
      </c>
      <c r="E267" s="590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119</v>
      </c>
      <c r="L267" s="37" t="s">
        <v>45</v>
      </c>
      <c r="M267" s="38" t="s">
        <v>118</v>
      </c>
      <c r="N267" s="38"/>
      <c r="O267" s="37">
        <v>31</v>
      </c>
      <c r="P267" s="726" t="s">
        <v>445</v>
      </c>
      <c r="Q267" s="592"/>
      <c r="R267" s="592"/>
      <c r="S267" s="592"/>
      <c r="T267" s="593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446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>
      <c r="A268" s="597"/>
      <c r="B268" s="597"/>
      <c r="C268" s="597"/>
      <c r="D268" s="597"/>
      <c r="E268" s="597"/>
      <c r="F268" s="597"/>
      <c r="G268" s="597"/>
      <c r="H268" s="597"/>
      <c r="I268" s="597"/>
      <c r="J268" s="597"/>
      <c r="K268" s="597"/>
      <c r="L268" s="597"/>
      <c r="M268" s="597"/>
      <c r="N268" s="597"/>
      <c r="O268" s="598"/>
      <c r="P268" s="594" t="s">
        <v>40</v>
      </c>
      <c r="Q268" s="595"/>
      <c r="R268" s="595"/>
      <c r="S268" s="595"/>
      <c r="T268" s="595"/>
      <c r="U268" s="595"/>
      <c r="V268" s="596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>
      <c r="A269" s="597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598"/>
      <c r="P269" s="594" t="s">
        <v>40</v>
      </c>
      <c r="Q269" s="595"/>
      <c r="R269" s="595"/>
      <c r="S269" s="595"/>
      <c r="T269" s="595"/>
      <c r="U269" s="595"/>
      <c r="V269" s="596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customHeight="1">
      <c r="A270" s="588" t="s">
        <v>447</v>
      </c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88"/>
      <c r="P270" s="588"/>
      <c r="Q270" s="588"/>
      <c r="R270" s="588"/>
      <c r="S270" s="588"/>
      <c r="T270" s="588"/>
      <c r="U270" s="588"/>
      <c r="V270" s="588"/>
      <c r="W270" s="588"/>
      <c r="X270" s="588"/>
      <c r="Y270" s="588"/>
      <c r="Z270" s="588"/>
      <c r="AA270" s="65"/>
      <c r="AB270" s="65"/>
      <c r="AC270" s="79"/>
    </row>
    <row r="271" spans="1:68" ht="14.25" customHeight="1">
      <c r="A271" s="589" t="s">
        <v>85</v>
      </c>
      <c r="B271" s="589"/>
      <c r="C271" s="589"/>
      <c r="D271" s="589"/>
      <c r="E271" s="589"/>
      <c r="F271" s="589"/>
      <c r="G271" s="589"/>
      <c r="H271" s="589"/>
      <c r="I271" s="589"/>
      <c r="J271" s="589"/>
      <c r="K271" s="589"/>
      <c r="L271" s="589"/>
      <c r="M271" s="589"/>
      <c r="N271" s="589"/>
      <c r="O271" s="589"/>
      <c r="P271" s="589"/>
      <c r="Q271" s="589"/>
      <c r="R271" s="589"/>
      <c r="S271" s="589"/>
      <c r="T271" s="589"/>
      <c r="U271" s="589"/>
      <c r="V271" s="589"/>
      <c r="W271" s="589"/>
      <c r="X271" s="589"/>
      <c r="Y271" s="589"/>
      <c r="Z271" s="589"/>
      <c r="AA271" s="66"/>
      <c r="AB271" s="66"/>
      <c r="AC271" s="80"/>
    </row>
    <row r="272" spans="1:68" ht="27" customHeight="1">
      <c r="A272" s="63" t="s">
        <v>448</v>
      </c>
      <c r="B272" s="63" t="s">
        <v>449</v>
      </c>
      <c r="C272" s="36">
        <v>4301051893</v>
      </c>
      <c r="D272" s="590">
        <v>4680115886186</v>
      </c>
      <c r="E272" s="590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90</v>
      </c>
      <c r="L272" s="37" t="s">
        <v>45</v>
      </c>
      <c r="M272" s="38" t="s">
        <v>89</v>
      </c>
      <c r="N272" s="38"/>
      <c r="O272" s="37">
        <v>45</v>
      </c>
      <c r="P272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92"/>
      <c r="R272" s="592"/>
      <c r="S272" s="592"/>
      <c r="T272" s="593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450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>
      <c r="A273" s="63" t="s">
        <v>451</v>
      </c>
      <c r="B273" s="63" t="s">
        <v>452</v>
      </c>
      <c r="C273" s="36">
        <v>4301051795</v>
      </c>
      <c r="D273" s="590">
        <v>4680115881228</v>
      </c>
      <c r="E273" s="590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90</v>
      </c>
      <c r="L273" s="37" t="s">
        <v>45</v>
      </c>
      <c r="M273" s="38" t="s">
        <v>105</v>
      </c>
      <c r="N273" s="38"/>
      <c r="O273" s="37">
        <v>40</v>
      </c>
      <c r="P273" s="72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92"/>
      <c r="R273" s="592"/>
      <c r="S273" s="592"/>
      <c r="T273" s="593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453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37.5" customHeight="1">
      <c r="A274" s="63" t="s">
        <v>454</v>
      </c>
      <c r="B274" s="63" t="s">
        <v>455</v>
      </c>
      <c r="C274" s="36">
        <v>4301051388</v>
      </c>
      <c r="D274" s="590">
        <v>4680115881211</v>
      </c>
      <c r="E274" s="590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90</v>
      </c>
      <c r="L274" s="37" t="s">
        <v>125</v>
      </c>
      <c r="M274" s="38" t="s">
        <v>89</v>
      </c>
      <c r="N274" s="38"/>
      <c r="O274" s="37">
        <v>45</v>
      </c>
      <c r="P274" s="7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92"/>
      <c r="R274" s="592"/>
      <c r="S274" s="592"/>
      <c r="T274" s="593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456</v>
      </c>
      <c r="AG274" s="78"/>
      <c r="AJ274" s="84" t="s">
        <v>126</v>
      </c>
      <c r="AK274" s="84">
        <v>33.6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>
      <c r="A275" s="597"/>
      <c r="B275" s="597"/>
      <c r="C275" s="597"/>
      <c r="D275" s="597"/>
      <c r="E275" s="597"/>
      <c r="F275" s="597"/>
      <c r="G275" s="597"/>
      <c r="H275" s="597"/>
      <c r="I275" s="597"/>
      <c r="J275" s="597"/>
      <c r="K275" s="597"/>
      <c r="L275" s="597"/>
      <c r="M275" s="597"/>
      <c r="N275" s="597"/>
      <c r="O275" s="598"/>
      <c r="P275" s="594" t="s">
        <v>40</v>
      </c>
      <c r="Q275" s="595"/>
      <c r="R275" s="595"/>
      <c r="S275" s="595"/>
      <c r="T275" s="595"/>
      <c r="U275" s="595"/>
      <c r="V275" s="596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>
      <c r="A276" s="597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598"/>
      <c r="P276" s="594" t="s">
        <v>40</v>
      </c>
      <c r="Q276" s="595"/>
      <c r="R276" s="595"/>
      <c r="S276" s="595"/>
      <c r="T276" s="595"/>
      <c r="U276" s="595"/>
      <c r="V276" s="596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customHeight="1">
      <c r="A277" s="588" t="s">
        <v>457</v>
      </c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88"/>
      <c r="P277" s="588"/>
      <c r="Q277" s="588"/>
      <c r="R277" s="588"/>
      <c r="S277" s="588"/>
      <c r="T277" s="588"/>
      <c r="U277" s="588"/>
      <c r="V277" s="588"/>
      <c r="W277" s="588"/>
      <c r="X277" s="588"/>
      <c r="Y277" s="588"/>
      <c r="Z277" s="588"/>
      <c r="AA277" s="65"/>
      <c r="AB277" s="65"/>
      <c r="AC277" s="79"/>
    </row>
    <row r="278" spans="1:68" ht="14.25" customHeight="1">
      <c r="A278" s="589" t="s">
        <v>78</v>
      </c>
      <c r="B278" s="589"/>
      <c r="C278" s="589"/>
      <c r="D278" s="589"/>
      <c r="E278" s="589"/>
      <c r="F278" s="589"/>
      <c r="G278" s="589"/>
      <c r="H278" s="589"/>
      <c r="I278" s="589"/>
      <c r="J278" s="589"/>
      <c r="K278" s="589"/>
      <c r="L278" s="589"/>
      <c r="M278" s="589"/>
      <c r="N278" s="589"/>
      <c r="O278" s="589"/>
      <c r="P278" s="589"/>
      <c r="Q278" s="589"/>
      <c r="R278" s="589"/>
      <c r="S278" s="589"/>
      <c r="T278" s="589"/>
      <c r="U278" s="589"/>
      <c r="V278" s="589"/>
      <c r="W278" s="589"/>
      <c r="X278" s="589"/>
      <c r="Y278" s="589"/>
      <c r="Z278" s="589"/>
      <c r="AA278" s="66"/>
      <c r="AB278" s="66"/>
      <c r="AC278" s="80"/>
    </row>
    <row r="279" spans="1:68" ht="27" customHeight="1">
      <c r="A279" s="63" t="s">
        <v>458</v>
      </c>
      <c r="B279" s="63" t="s">
        <v>459</v>
      </c>
      <c r="C279" s="36">
        <v>4301031307</v>
      </c>
      <c r="D279" s="590">
        <v>4680115880344</v>
      </c>
      <c r="E279" s="590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84</v>
      </c>
      <c r="L279" s="37" t="s">
        <v>45</v>
      </c>
      <c r="M279" s="38" t="s">
        <v>83</v>
      </c>
      <c r="N279" s="38"/>
      <c r="O279" s="37">
        <v>40</v>
      </c>
      <c r="P279" s="71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92"/>
      <c r="R279" s="592"/>
      <c r="S279" s="592"/>
      <c r="T279" s="593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8" t="s">
        <v>460</v>
      </c>
      <c r="AG279" s="78"/>
      <c r="AJ279" s="84" t="s">
        <v>45</v>
      </c>
      <c r="AK279" s="84">
        <v>0</v>
      </c>
      <c r="BB279" s="349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>
      <c r="A280" s="597"/>
      <c r="B280" s="597"/>
      <c r="C280" s="597"/>
      <c r="D280" s="597"/>
      <c r="E280" s="597"/>
      <c r="F280" s="597"/>
      <c r="G280" s="597"/>
      <c r="H280" s="597"/>
      <c r="I280" s="597"/>
      <c r="J280" s="597"/>
      <c r="K280" s="597"/>
      <c r="L280" s="597"/>
      <c r="M280" s="597"/>
      <c r="N280" s="597"/>
      <c r="O280" s="598"/>
      <c r="P280" s="594" t="s">
        <v>40</v>
      </c>
      <c r="Q280" s="595"/>
      <c r="R280" s="595"/>
      <c r="S280" s="595"/>
      <c r="T280" s="595"/>
      <c r="U280" s="595"/>
      <c r="V280" s="596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>
      <c r="A281" s="597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598"/>
      <c r="P281" s="594" t="s">
        <v>40</v>
      </c>
      <c r="Q281" s="595"/>
      <c r="R281" s="595"/>
      <c r="S281" s="595"/>
      <c r="T281" s="595"/>
      <c r="U281" s="595"/>
      <c r="V281" s="596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4.25" customHeight="1">
      <c r="A282" s="589" t="s">
        <v>85</v>
      </c>
      <c r="B282" s="589"/>
      <c r="C282" s="589"/>
      <c r="D282" s="589"/>
      <c r="E282" s="589"/>
      <c r="F282" s="589"/>
      <c r="G282" s="589"/>
      <c r="H282" s="589"/>
      <c r="I282" s="589"/>
      <c r="J282" s="589"/>
      <c r="K282" s="589"/>
      <c r="L282" s="589"/>
      <c r="M282" s="589"/>
      <c r="N282" s="589"/>
      <c r="O282" s="589"/>
      <c r="P282" s="589"/>
      <c r="Q282" s="589"/>
      <c r="R282" s="589"/>
      <c r="S282" s="589"/>
      <c r="T282" s="589"/>
      <c r="U282" s="589"/>
      <c r="V282" s="589"/>
      <c r="W282" s="589"/>
      <c r="X282" s="589"/>
      <c r="Y282" s="589"/>
      <c r="Z282" s="589"/>
      <c r="AA282" s="66"/>
      <c r="AB282" s="66"/>
      <c r="AC282" s="80"/>
    </row>
    <row r="283" spans="1:68" ht="27" customHeight="1">
      <c r="A283" s="63" t="s">
        <v>461</v>
      </c>
      <c r="B283" s="63" t="s">
        <v>462</v>
      </c>
      <c r="C283" s="36">
        <v>4301051782</v>
      </c>
      <c r="D283" s="590">
        <v>4680115884618</v>
      </c>
      <c r="E283" s="590"/>
      <c r="F283" s="62">
        <v>0.6</v>
      </c>
      <c r="G283" s="37">
        <v>6</v>
      </c>
      <c r="H283" s="62">
        <v>3.6</v>
      </c>
      <c r="I283" s="62">
        <v>3.81</v>
      </c>
      <c r="J283" s="37">
        <v>132</v>
      </c>
      <c r="K283" s="37" t="s">
        <v>122</v>
      </c>
      <c r="L283" s="37" t="s">
        <v>45</v>
      </c>
      <c r="M283" s="38" t="s">
        <v>89</v>
      </c>
      <c r="N283" s="38"/>
      <c r="O283" s="37">
        <v>45</v>
      </c>
      <c r="P283" s="7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92"/>
      <c r="R283" s="592"/>
      <c r="S283" s="592"/>
      <c r="T283" s="593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50" t="s">
        <v>463</v>
      </c>
      <c r="AG283" s="78"/>
      <c r="AJ283" s="84" t="s">
        <v>45</v>
      </c>
      <c r="AK283" s="84">
        <v>0</v>
      </c>
      <c r="BB283" s="35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>
      <c r="A284" s="597"/>
      <c r="B284" s="597"/>
      <c r="C284" s="597"/>
      <c r="D284" s="597"/>
      <c r="E284" s="597"/>
      <c r="F284" s="597"/>
      <c r="G284" s="597"/>
      <c r="H284" s="597"/>
      <c r="I284" s="597"/>
      <c r="J284" s="597"/>
      <c r="K284" s="597"/>
      <c r="L284" s="597"/>
      <c r="M284" s="597"/>
      <c r="N284" s="597"/>
      <c r="O284" s="598"/>
      <c r="P284" s="594" t="s">
        <v>40</v>
      </c>
      <c r="Q284" s="595"/>
      <c r="R284" s="595"/>
      <c r="S284" s="595"/>
      <c r="T284" s="595"/>
      <c r="U284" s="595"/>
      <c r="V284" s="596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>
      <c r="A285" s="597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598"/>
      <c r="P285" s="594" t="s">
        <v>40</v>
      </c>
      <c r="Q285" s="595"/>
      <c r="R285" s="595"/>
      <c r="S285" s="595"/>
      <c r="T285" s="595"/>
      <c r="U285" s="595"/>
      <c r="V285" s="596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>
      <c r="A286" s="588" t="s">
        <v>464</v>
      </c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88"/>
      <c r="P286" s="588"/>
      <c r="Q286" s="588"/>
      <c r="R286" s="588"/>
      <c r="S286" s="588"/>
      <c r="T286" s="588"/>
      <c r="U286" s="588"/>
      <c r="V286" s="588"/>
      <c r="W286" s="588"/>
      <c r="X286" s="588"/>
      <c r="Y286" s="588"/>
      <c r="Z286" s="588"/>
      <c r="AA286" s="65"/>
      <c r="AB286" s="65"/>
      <c r="AC286" s="79"/>
    </row>
    <row r="287" spans="1:68" ht="14.25" customHeight="1">
      <c r="A287" s="589" t="s">
        <v>114</v>
      </c>
      <c r="B287" s="589"/>
      <c r="C287" s="589"/>
      <c r="D287" s="589"/>
      <c r="E287" s="589"/>
      <c r="F287" s="589"/>
      <c r="G287" s="589"/>
      <c r="H287" s="589"/>
      <c r="I287" s="589"/>
      <c r="J287" s="589"/>
      <c r="K287" s="589"/>
      <c r="L287" s="589"/>
      <c r="M287" s="589"/>
      <c r="N287" s="589"/>
      <c r="O287" s="589"/>
      <c r="P287" s="589"/>
      <c r="Q287" s="589"/>
      <c r="R287" s="589"/>
      <c r="S287" s="589"/>
      <c r="T287" s="589"/>
      <c r="U287" s="589"/>
      <c r="V287" s="589"/>
      <c r="W287" s="589"/>
      <c r="X287" s="589"/>
      <c r="Y287" s="589"/>
      <c r="Z287" s="589"/>
      <c r="AA287" s="66"/>
      <c r="AB287" s="66"/>
      <c r="AC287" s="80"/>
    </row>
    <row r="288" spans="1:68" ht="27" customHeight="1">
      <c r="A288" s="63" t="s">
        <v>465</v>
      </c>
      <c r="B288" s="63" t="s">
        <v>466</v>
      </c>
      <c r="C288" s="36">
        <v>4301011662</v>
      </c>
      <c r="D288" s="590">
        <v>4680115883703</v>
      </c>
      <c r="E288" s="590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92"/>
      <c r="R288" s="592"/>
      <c r="S288" s="592"/>
      <c r="T288" s="593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468</v>
      </c>
      <c r="AB288" s="69" t="s">
        <v>45</v>
      </c>
      <c r="AC288" s="352" t="s">
        <v>467</v>
      </c>
      <c r="AG288" s="78"/>
      <c r="AJ288" s="84" t="s">
        <v>45</v>
      </c>
      <c r="AK288" s="84">
        <v>0</v>
      </c>
      <c r="BB288" s="35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>
      <c r="A289" s="597"/>
      <c r="B289" s="597"/>
      <c r="C289" s="597"/>
      <c r="D289" s="597"/>
      <c r="E289" s="597"/>
      <c r="F289" s="597"/>
      <c r="G289" s="597"/>
      <c r="H289" s="597"/>
      <c r="I289" s="597"/>
      <c r="J289" s="597"/>
      <c r="K289" s="597"/>
      <c r="L289" s="597"/>
      <c r="M289" s="597"/>
      <c r="N289" s="597"/>
      <c r="O289" s="598"/>
      <c r="P289" s="594" t="s">
        <v>40</v>
      </c>
      <c r="Q289" s="595"/>
      <c r="R289" s="595"/>
      <c r="S289" s="595"/>
      <c r="T289" s="595"/>
      <c r="U289" s="595"/>
      <c r="V289" s="596"/>
      <c r="W289" s="42" t="s">
        <v>39</v>
      </c>
      <c r="X289" s="43">
        <f>IFERROR(X288/H288,"0")</f>
        <v>0</v>
      </c>
      <c r="Y289" s="43">
        <f>IFERROR(Y288/H288,"0")</f>
        <v>0</v>
      </c>
      <c r="Z289" s="43">
        <f>IFERROR(IF(Z288="",0,Z288),"0")</f>
        <v>0</v>
      </c>
      <c r="AA289" s="67"/>
      <c r="AB289" s="67"/>
      <c r="AC289" s="67"/>
    </row>
    <row r="290" spans="1:68">
      <c r="A290" s="597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598"/>
      <c r="P290" s="594" t="s">
        <v>40</v>
      </c>
      <c r="Q290" s="595"/>
      <c r="R290" s="595"/>
      <c r="S290" s="595"/>
      <c r="T290" s="595"/>
      <c r="U290" s="595"/>
      <c r="V290" s="596"/>
      <c r="W290" s="42" t="s">
        <v>0</v>
      </c>
      <c r="X290" s="43">
        <f>IFERROR(SUM(X288:X288),"0")</f>
        <v>0</v>
      </c>
      <c r="Y290" s="43">
        <f>IFERROR(SUM(Y288:Y288),"0")</f>
        <v>0</v>
      </c>
      <c r="Z290" s="42"/>
      <c r="AA290" s="67"/>
      <c r="AB290" s="67"/>
      <c r="AC290" s="67"/>
    </row>
    <row r="291" spans="1:68" ht="16.5" customHeight="1">
      <c r="A291" s="588" t="s">
        <v>469</v>
      </c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88"/>
      <c r="P291" s="588"/>
      <c r="Q291" s="588"/>
      <c r="R291" s="588"/>
      <c r="S291" s="588"/>
      <c r="T291" s="588"/>
      <c r="U291" s="588"/>
      <c r="V291" s="588"/>
      <c r="W291" s="588"/>
      <c r="X291" s="588"/>
      <c r="Y291" s="588"/>
      <c r="Z291" s="588"/>
      <c r="AA291" s="65"/>
      <c r="AB291" s="65"/>
      <c r="AC291" s="79"/>
    </row>
    <row r="292" spans="1:68" ht="14.25" customHeight="1">
      <c r="A292" s="589" t="s">
        <v>114</v>
      </c>
      <c r="B292" s="589"/>
      <c r="C292" s="589"/>
      <c r="D292" s="589"/>
      <c r="E292" s="589"/>
      <c r="F292" s="589"/>
      <c r="G292" s="589"/>
      <c r="H292" s="589"/>
      <c r="I292" s="589"/>
      <c r="J292" s="589"/>
      <c r="K292" s="589"/>
      <c r="L292" s="589"/>
      <c r="M292" s="589"/>
      <c r="N292" s="589"/>
      <c r="O292" s="589"/>
      <c r="P292" s="589"/>
      <c r="Q292" s="589"/>
      <c r="R292" s="589"/>
      <c r="S292" s="589"/>
      <c r="T292" s="589"/>
      <c r="U292" s="589"/>
      <c r="V292" s="589"/>
      <c r="W292" s="589"/>
      <c r="X292" s="589"/>
      <c r="Y292" s="589"/>
      <c r="Z292" s="589"/>
      <c r="AA292" s="66"/>
      <c r="AB292" s="66"/>
      <c r="AC292" s="80"/>
    </row>
    <row r="293" spans="1:68" ht="27" customHeight="1">
      <c r="A293" s="63" t="s">
        <v>470</v>
      </c>
      <c r="B293" s="63" t="s">
        <v>471</v>
      </c>
      <c r="C293" s="36">
        <v>4301012024</v>
      </c>
      <c r="D293" s="590">
        <v>4680115885615</v>
      </c>
      <c r="E293" s="590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89</v>
      </c>
      <c r="N293" s="38"/>
      <c r="O293" s="37">
        <v>55</v>
      </c>
      <c r="P293" s="7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92"/>
      <c r="R293" s="592"/>
      <c r="S293" s="592"/>
      <c r="T293" s="593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ref="Y293:Y298" si="42"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472</v>
      </c>
      <c r="AG293" s="78"/>
      <c r="AJ293" s="84" t="s">
        <v>45</v>
      </c>
      <c r="AK293" s="84">
        <v>0</v>
      </c>
      <c r="BB293" s="355" t="s">
        <v>66</v>
      </c>
      <c r="BM293" s="78">
        <f t="shared" ref="BM293:BM298" si="43">IFERROR(X293*I293/H293,"0")</f>
        <v>0</v>
      </c>
      <c r="BN293" s="78">
        <f t="shared" ref="BN293:BN298" si="44">IFERROR(Y293*I293/H293,"0")</f>
        <v>0</v>
      </c>
      <c r="BO293" s="78">
        <f t="shared" ref="BO293:BO298" si="45">IFERROR(1/J293*(X293/H293),"0")</f>
        <v>0</v>
      </c>
      <c r="BP293" s="78">
        <f t="shared" ref="BP293:BP298" si="46">IFERROR(1/J293*(Y293/H293),"0")</f>
        <v>0</v>
      </c>
    </row>
    <row r="294" spans="1:68" ht="27" customHeight="1">
      <c r="A294" s="63" t="s">
        <v>473</v>
      </c>
      <c r="B294" s="63" t="s">
        <v>474</v>
      </c>
      <c r="C294" s="36">
        <v>4301011911</v>
      </c>
      <c r="D294" s="590">
        <v>4680115885554</v>
      </c>
      <c r="E294" s="590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476</v>
      </c>
      <c r="N294" s="38"/>
      <c r="O294" s="37">
        <v>55</v>
      </c>
      <c r="P294" s="7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92"/>
      <c r="R294" s="592"/>
      <c r="S294" s="592"/>
      <c r="T294" s="593"/>
      <c r="U294" s="39" t="s">
        <v>45</v>
      </c>
      <c r="V294" s="39" t="s">
        <v>45</v>
      </c>
      <c r="W294" s="40" t="s">
        <v>0</v>
      </c>
      <c r="X294" s="58">
        <v>2400</v>
      </c>
      <c r="Y294" s="55">
        <f t="shared" si="42"/>
        <v>2408.4</v>
      </c>
      <c r="Z294" s="41">
        <f>IFERROR(IF(Y294=0,"",ROUNDUP(Y294/H294,0)*0.02039),"")</f>
        <v>4.54697</v>
      </c>
      <c r="AA294" s="68" t="s">
        <v>45</v>
      </c>
      <c r="AB294" s="69" t="s">
        <v>45</v>
      </c>
      <c r="AC294" s="356" t="s">
        <v>475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2506.6666666666665</v>
      </c>
      <c r="BN294" s="78">
        <f t="shared" si="44"/>
        <v>2515.44</v>
      </c>
      <c r="BO294" s="78">
        <f t="shared" si="45"/>
        <v>4.6296296296296289</v>
      </c>
      <c r="BP294" s="78">
        <f t="shared" si="46"/>
        <v>4.645833333333333</v>
      </c>
    </row>
    <row r="295" spans="1:68" ht="27" customHeight="1">
      <c r="A295" s="63" t="s">
        <v>473</v>
      </c>
      <c r="B295" s="63" t="s">
        <v>477</v>
      </c>
      <c r="C295" s="36">
        <v>4301012016</v>
      </c>
      <c r="D295" s="590">
        <v>4680115885554</v>
      </c>
      <c r="E295" s="590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140</v>
      </c>
      <c r="M295" s="38" t="s">
        <v>89</v>
      </c>
      <c r="N295" s="38"/>
      <c r="O295" s="37">
        <v>55</v>
      </c>
      <c r="P295" s="71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478</v>
      </c>
      <c r="AG295" s="78"/>
      <c r="AJ295" s="84" t="s">
        <v>141</v>
      </c>
      <c r="AK295" s="84">
        <v>691.2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37.5" customHeight="1">
      <c r="A296" s="63" t="s">
        <v>479</v>
      </c>
      <c r="B296" s="63" t="s">
        <v>480</v>
      </c>
      <c r="C296" s="36">
        <v>4301011858</v>
      </c>
      <c r="D296" s="590">
        <v>4680115885646</v>
      </c>
      <c r="E296" s="590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45</v>
      </c>
      <c r="M296" s="38" t="s">
        <v>118</v>
      </c>
      <c r="N296" s="38"/>
      <c r="O296" s="37">
        <v>55</v>
      </c>
      <c r="P296" s="7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92"/>
      <c r="R296" s="592"/>
      <c r="S296" s="592"/>
      <c r="T296" s="593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2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481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0</v>
      </c>
      <c r="BN296" s="78">
        <f t="shared" si="44"/>
        <v>0</v>
      </c>
      <c r="BO296" s="78">
        <f t="shared" si="45"/>
        <v>0</v>
      </c>
      <c r="BP296" s="78">
        <f t="shared" si="46"/>
        <v>0</v>
      </c>
    </row>
    <row r="297" spans="1:68" ht="27" customHeight="1">
      <c r="A297" s="63" t="s">
        <v>482</v>
      </c>
      <c r="B297" s="63" t="s">
        <v>483</v>
      </c>
      <c r="C297" s="36">
        <v>4301011857</v>
      </c>
      <c r="D297" s="590">
        <v>4680115885622</v>
      </c>
      <c r="E297" s="590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92"/>
      <c r="R297" s="592"/>
      <c r="S297" s="592"/>
      <c r="T297" s="593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472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0</v>
      </c>
      <c r="BN297" s="78">
        <f t="shared" si="44"/>
        <v>0</v>
      </c>
      <c r="BO297" s="78">
        <f t="shared" si="45"/>
        <v>0</v>
      </c>
      <c r="BP297" s="78">
        <f t="shared" si="46"/>
        <v>0</v>
      </c>
    </row>
    <row r="298" spans="1:68" ht="27" customHeight="1">
      <c r="A298" s="63" t="s">
        <v>484</v>
      </c>
      <c r="B298" s="63" t="s">
        <v>485</v>
      </c>
      <c r="C298" s="36">
        <v>4301011859</v>
      </c>
      <c r="D298" s="590">
        <v>4680115885608</v>
      </c>
      <c r="E298" s="590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71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92"/>
      <c r="R298" s="592"/>
      <c r="S298" s="592"/>
      <c r="T298" s="593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3"/>
        <v>0</v>
      </c>
      <c r="BN298" s="78">
        <f t="shared" si="44"/>
        <v>0</v>
      </c>
      <c r="BO298" s="78">
        <f t="shared" si="45"/>
        <v>0</v>
      </c>
      <c r="BP298" s="78">
        <f t="shared" si="46"/>
        <v>0</v>
      </c>
    </row>
    <row r="299" spans="1:68">
      <c r="A299" s="597"/>
      <c r="B299" s="597"/>
      <c r="C299" s="597"/>
      <c r="D299" s="597"/>
      <c r="E299" s="597"/>
      <c r="F299" s="597"/>
      <c r="G299" s="597"/>
      <c r="H299" s="597"/>
      <c r="I299" s="597"/>
      <c r="J299" s="597"/>
      <c r="K299" s="597"/>
      <c r="L299" s="597"/>
      <c r="M299" s="597"/>
      <c r="N299" s="597"/>
      <c r="O299" s="598"/>
      <c r="P299" s="594" t="s">
        <v>40</v>
      </c>
      <c r="Q299" s="595"/>
      <c r="R299" s="595"/>
      <c r="S299" s="595"/>
      <c r="T299" s="595"/>
      <c r="U299" s="595"/>
      <c r="V299" s="596"/>
      <c r="W299" s="42" t="s">
        <v>39</v>
      </c>
      <c r="X299" s="43">
        <f>IFERROR(X293/H293,"0")+IFERROR(X294/H294,"0")+IFERROR(X295/H295,"0")+IFERROR(X296/H296,"0")+IFERROR(X297/H297,"0")+IFERROR(X298/H298,"0")</f>
        <v>222.2222222222222</v>
      </c>
      <c r="Y299" s="43">
        <f>IFERROR(Y293/H293,"0")+IFERROR(Y294/H294,"0")+IFERROR(Y295/H295,"0")+IFERROR(Y296/H296,"0")+IFERROR(Y297/H297,"0")+IFERROR(Y298/H298,"0")</f>
        <v>223</v>
      </c>
      <c r="Z299" s="43">
        <f>IFERROR(IF(Z293="",0,Z293),"0")+IFERROR(IF(Z294="",0,Z294),"0")+IFERROR(IF(Z295="",0,Z295),"0")+IFERROR(IF(Z296="",0,Z296),"0")+IFERROR(IF(Z297="",0,Z297),"0")+IFERROR(IF(Z298="",0,Z298),"0")</f>
        <v>4.54697</v>
      </c>
      <c r="AA299" s="67"/>
      <c r="AB299" s="67"/>
      <c r="AC299" s="67"/>
    </row>
    <row r="300" spans="1:68">
      <c r="A300" s="597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598"/>
      <c r="P300" s="594" t="s">
        <v>40</v>
      </c>
      <c r="Q300" s="595"/>
      <c r="R300" s="595"/>
      <c r="S300" s="595"/>
      <c r="T300" s="595"/>
      <c r="U300" s="595"/>
      <c r="V300" s="596"/>
      <c r="W300" s="42" t="s">
        <v>0</v>
      </c>
      <c r="X300" s="43">
        <f>IFERROR(SUM(X293:X298),"0")</f>
        <v>2400</v>
      </c>
      <c r="Y300" s="43">
        <f>IFERROR(SUM(Y293:Y298),"0")</f>
        <v>2408.4</v>
      </c>
      <c r="Z300" s="42"/>
      <c r="AA300" s="67"/>
      <c r="AB300" s="67"/>
      <c r="AC300" s="67"/>
    </row>
    <row r="301" spans="1:68" ht="14.25" customHeight="1">
      <c r="A301" s="589" t="s">
        <v>78</v>
      </c>
      <c r="B301" s="589"/>
      <c r="C301" s="589"/>
      <c r="D301" s="589"/>
      <c r="E301" s="589"/>
      <c r="F301" s="589"/>
      <c r="G301" s="589"/>
      <c r="H301" s="589"/>
      <c r="I301" s="589"/>
      <c r="J301" s="589"/>
      <c r="K301" s="589"/>
      <c r="L301" s="589"/>
      <c r="M301" s="589"/>
      <c r="N301" s="589"/>
      <c r="O301" s="589"/>
      <c r="P301" s="589"/>
      <c r="Q301" s="589"/>
      <c r="R301" s="589"/>
      <c r="S301" s="589"/>
      <c r="T301" s="589"/>
      <c r="U301" s="589"/>
      <c r="V301" s="589"/>
      <c r="W301" s="589"/>
      <c r="X301" s="589"/>
      <c r="Y301" s="589"/>
      <c r="Z301" s="589"/>
      <c r="AA301" s="66"/>
      <c r="AB301" s="66"/>
      <c r="AC301" s="80"/>
    </row>
    <row r="302" spans="1:68" ht="27" customHeight="1">
      <c r="A302" s="63" t="s">
        <v>487</v>
      </c>
      <c r="B302" s="63" t="s">
        <v>488</v>
      </c>
      <c r="C302" s="36">
        <v>4301030878</v>
      </c>
      <c r="D302" s="590">
        <v>4607091387193</v>
      </c>
      <c r="E302" s="590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35</v>
      </c>
      <c r="P302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92"/>
      <c r="R302" s="592"/>
      <c r="S302" s="592"/>
      <c r="T302" s="593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ref="Y302:Y308" si="47"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489</v>
      </c>
      <c r="AG302" s="78"/>
      <c r="AJ302" s="84" t="s">
        <v>45</v>
      </c>
      <c r="AK302" s="84">
        <v>0</v>
      </c>
      <c r="BB302" s="367" t="s">
        <v>66</v>
      </c>
      <c r="BM302" s="78">
        <f t="shared" ref="BM302:BM308" si="48">IFERROR(X302*I302/H302,"0")</f>
        <v>0</v>
      </c>
      <c r="BN302" s="78">
        <f t="shared" ref="BN302:BN308" si="49">IFERROR(Y302*I302/H302,"0")</f>
        <v>0</v>
      </c>
      <c r="BO302" s="78">
        <f t="shared" ref="BO302:BO308" si="50">IFERROR(1/J302*(X302/H302),"0")</f>
        <v>0</v>
      </c>
      <c r="BP302" s="78">
        <f t="shared" ref="BP302:BP308" si="51">IFERROR(1/J302*(Y302/H302),"0")</f>
        <v>0</v>
      </c>
    </row>
    <row r="303" spans="1:68" ht="27" customHeight="1">
      <c r="A303" s="63" t="s">
        <v>490</v>
      </c>
      <c r="B303" s="63" t="s">
        <v>491</v>
      </c>
      <c r="C303" s="36">
        <v>4301031153</v>
      </c>
      <c r="D303" s="590">
        <v>4607091387230</v>
      </c>
      <c r="E303" s="590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40</v>
      </c>
      <c r="P303" s="70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92"/>
      <c r="R303" s="592"/>
      <c r="S303" s="592"/>
      <c r="T303" s="593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492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>
      <c r="A304" s="63" t="s">
        <v>493</v>
      </c>
      <c r="B304" s="63" t="s">
        <v>494</v>
      </c>
      <c r="C304" s="36">
        <v>4301031154</v>
      </c>
      <c r="D304" s="590">
        <v>4607091387292</v>
      </c>
      <c r="E304" s="590"/>
      <c r="F304" s="62">
        <v>0.73</v>
      </c>
      <c r="G304" s="37">
        <v>6</v>
      </c>
      <c r="H304" s="62">
        <v>4.38</v>
      </c>
      <c r="I304" s="62">
        <v>4.6500000000000004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45</v>
      </c>
      <c r="P304" s="70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92"/>
      <c r="R304" s="592"/>
      <c r="S304" s="592"/>
      <c r="T304" s="593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495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customHeight="1">
      <c r="A305" s="63" t="s">
        <v>496</v>
      </c>
      <c r="B305" s="63" t="s">
        <v>497</v>
      </c>
      <c r="C305" s="36">
        <v>4301031152</v>
      </c>
      <c r="D305" s="590">
        <v>4607091387285</v>
      </c>
      <c r="E305" s="590"/>
      <c r="F305" s="62">
        <v>0.35</v>
      </c>
      <c r="G305" s="37">
        <v>6</v>
      </c>
      <c r="H305" s="62">
        <v>2.1</v>
      </c>
      <c r="I305" s="62">
        <v>2.23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7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92"/>
      <c r="R305" s="592"/>
      <c r="S305" s="592"/>
      <c r="T305" s="593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492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>
      <c r="A306" s="63" t="s">
        <v>498</v>
      </c>
      <c r="B306" s="63" t="s">
        <v>499</v>
      </c>
      <c r="C306" s="36">
        <v>4301031305</v>
      </c>
      <c r="D306" s="590">
        <v>4607091389845</v>
      </c>
      <c r="E306" s="590"/>
      <c r="F306" s="62">
        <v>0.35</v>
      </c>
      <c r="G306" s="37">
        <v>6</v>
      </c>
      <c r="H306" s="62">
        <v>2.1</v>
      </c>
      <c r="I306" s="62">
        <v>2.2000000000000002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92"/>
      <c r="R306" s="592"/>
      <c r="S306" s="592"/>
      <c r="T306" s="593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500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customHeight="1">
      <c r="A307" s="63" t="s">
        <v>501</v>
      </c>
      <c r="B307" s="63" t="s">
        <v>502</v>
      </c>
      <c r="C307" s="36">
        <v>4301031306</v>
      </c>
      <c r="D307" s="590">
        <v>4680115882881</v>
      </c>
      <c r="E307" s="590"/>
      <c r="F307" s="62">
        <v>0.28000000000000003</v>
      </c>
      <c r="G307" s="37">
        <v>6</v>
      </c>
      <c r="H307" s="62">
        <v>1.68</v>
      </c>
      <c r="I307" s="62">
        <v>1.81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7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92"/>
      <c r="R307" s="592"/>
      <c r="S307" s="592"/>
      <c r="T307" s="593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500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ht="27" customHeight="1">
      <c r="A308" s="63" t="s">
        <v>503</v>
      </c>
      <c r="B308" s="63" t="s">
        <v>504</v>
      </c>
      <c r="C308" s="36">
        <v>4301031066</v>
      </c>
      <c r="D308" s="590">
        <v>4607091383836</v>
      </c>
      <c r="E308" s="590"/>
      <c r="F308" s="62">
        <v>0.3</v>
      </c>
      <c r="G308" s="37">
        <v>6</v>
      </c>
      <c r="H308" s="62">
        <v>1.8</v>
      </c>
      <c r="I308" s="62">
        <v>2.028</v>
      </c>
      <c r="J308" s="37">
        <v>182</v>
      </c>
      <c r="K308" s="37" t="s">
        <v>90</v>
      </c>
      <c r="L308" s="37" t="s">
        <v>45</v>
      </c>
      <c r="M308" s="38" t="s">
        <v>83</v>
      </c>
      <c r="N308" s="38"/>
      <c r="O308" s="37">
        <v>40</v>
      </c>
      <c r="P308" s="7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92"/>
      <c r="R308" s="592"/>
      <c r="S308" s="592"/>
      <c r="T308" s="593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47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505</v>
      </c>
      <c r="AG308" s="78"/>
      <c r="AJ308" s="84" t="s">
        <v>45</v>
      </c>
      <c r="AK308" s="84">
        <v>0</v>
      </c>
      <c r="BB308" s="379" t="s">
        <v>66</v>
      </c>
      <c r="BM308" s="78">
        <f t="shared" si="48"/>
        <v>0</v>
      </c>
      <c r="BN308" s="78">
        <f t="shared" si="49"/>
        <v>0</v>
      </c>
      <c r="BO308" s="78">
        <f t="shared" si="50"/>
        <v>0</v>
      </c>
      <c r="BP308" s="78">
        <f t="shared" si="51"/>
        <v>0</v>
      </c>
    </row>
    <row r="309" spans="1:68">
      <c r="A309" s="597"/>
      <c r="B309" s="597"/>
      <c r="C309" s="597"/>
      <c r="D309" s="597"/>
      <c r="E309" s="597"/>
      <c r="F309" s="597"/>
      <c r="G309" s="597"/>
      <c r="H309" s="597"/>
      <c r="I309" s="597"/>
      <c r="J309" s="597"/>
      <c r="K309" s="597"/>
      <c r="L309" s="597"/>
      <c r="M309" s="597"/>
      <c r="N309" s="597"/>
      <c r="O309" s="598"/>
      <c r="P309" s="594" t="s">
        <v>40</v>
      </c>
      <c r="Q309" s="595"/>
      <c r="R309" s="595"/>
      <c r="S309" s="595"/>
      <c r="T309" s="595"/>
      <c r="U309" s="595"/>
      <c r="V309" s="596"/>
      <c r="W309" s="42" t="s">
        <v>39</v>
      </c>
      <c r="X309" s="43">
        <f>IFERROR(X302/H302,"0")+IFERROR(X303/H303,"0")+IFERROR(X304/H304,"0")+IFERROR(X305/H305,"0")+IFERROR(X306/H306,"0")+IFERROR(X307/H307,"0")+IFERROR(X308/H308,"0")</f>
        <v>0</v>
      </c>
      <c r="Y309" s="43">
        <f>IFERROR(Y302/H302,"0")+IFERROR(Y303/H303,"0")+IFERROR(Y304/H304,"0")+IFERROR(Y305/H305,"0")+IFERROR(Y306/H306,"0")+IFERROR(Y307/H307,"0")+IFERROR(Y308/H308,"0")</f>
        <v>0</v>
      </c>
      <c r="Z309" s="43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67"/>
      <c r="AB309" s="67"/>
      <c r="AC309" s="67"/>
    </row>
    <row r="310" spans="1:68">
      <c r="A310" s="597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598"/>
      <c r="P310" s="594" t="s">
        <v>40</v>
      </c>
      <c r="Q310" s="595"/>
      <c r="R310" s="595"/>
      <c r="S310" s="595"/>
      <c r="T310" s="595"/>
      <c r="U310" s="595"/>
      <c r="V310" s="596"/>
      <c r="W310" s="42" t="s">
        <v>0</v>
      </c>
      <c r="X310" s="43">
        <f>IFERROR(SUM(X302:X308),"0")</f>
        <v>0</v>
      </c>
      <c r="Y310" s="43">
        <f>IFERROR(SUM(Y302:Y308),"0")</f>
        <v>0</v>
      </c>
      <c r="Z310" s="42"/>
      <c r="AA310" s="67"/>
      <c r="AB310" s="67"/>
      <c r="AC310" s="67"/>
    </row>
    <row r="311" spans="1:68" ht="14.25" customHeight="1">
      <c r="A311" s="589" t="s">
        <v>85</v>
      </c>
      <c r="B311" s="589"/>
      <c r="C311" s="589"/>
      <c r="D311" s="589"/>
      <c r="E311" s="589"/>
      <c r="F311" s="589"/>
      <c r="G311" s="589"/>
      <c r="H311" s="589"/>
      <c r="I311" s="589"/>
      <c r="J311" s="589"/>
      <c r="K311" s="589"/>
      <c r="L311" s="589"/>
      <c r="M311" s="589"/>
      <c r="N311" s="589"/>
      <c r="O311" s="589"/>
      <c r="P311" s="589"/>
      <c r="Q311" s="589"/>
      <c r="R311" s="589"/>
      <c r="S311" s="589"/>
      <c r="T311" s="589"/>
      <c r="U311" s="589"/>
      <c r="V311" s="589"/>
      <c r="W311" s="589"/>
      <c r="X311" s="589"/>
      <c r="Y311" s="589"/>
      <c r="Z311" s="589"/>
      <c r="AA311" s="66"/>
      <c r="AB311" s="66"/>
      <c r="AC311" s="80"/>
    </row>
    <row r="312" spans="1:68" ht="27" customHeight="1">
      <c r="A312" s="63" t="s">
        <v>506</v>
      </c>
      <c r="B312" s="63" t="s">
        <v>507</v>
      </c>
      <c r="C312" s="36">
        <v>4301051100</v>
      </c>
      <c r="D312" s="590">
        <v>4607091387766</v>
      </c>
      <c r="E312" s="590"/>
      <c r="F312" s="62">
        <v>1.3</v>
      </c>
      <c r="G312" s="37">
        <v>6</v>
      </c>
      <c r="H312" s="62">
        <v>7.8</v>
      </c>
      <c r="I312" s="62">
        <v>8.3130000000000006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7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92"/>
      <c r="R312" s="592"/>
      <c r="S312" s="592"/>
      <c r="T312" s="593"/>
      <c r="U312" s="39" t="s">
        <v>45</v>
      </c>
      <c r="V312" s="39" t="s">
        <v>45</v>
      </c>
      <c r="W312" s="40" t="s">
        <v>0</v>
      </c>
      <c r="X312" s="58">
        <v>8400</v>
      </c>
      <c r="Y312" s="55">
        <f>IFERROR(IF(X312="",0,CEILING((X312/$H312),1)*$H312),"")</f>
        <v>8400.6</v>
      </c>
      <c r="Z312" s="41">
        <f>IFERROR(IF(Y312=0,"",ROUNDUP(Y312/H312,0)*0.01898),"")</f>
        <v>20.441459999999999</v>
      </c>
      <c r="AA312" s="68" t="s">
        <v>45</v>
      </c>
      <c r="AB312" s="69" t="s">
        <v>45</v>
      </c>
      <c r="AC312" s="380" t="s">
        <v>508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8952.4615384615408</v>
      </c>
      <c r="BN312" s="78">
        <f>IFERROR(Y312*I312/H312,"0")</f>
        <v>8953.1010000000024</v>
      </c>
      <c r="BO312" s="78">
        <f>IFERROR(1/J312*(X312/H312),"0")</f>
        <v>16.826923076923077</v>
      </c>
      <c r="BP312" s="78">
        <f>IFERROR(1/J312*(Y312/H312),"0")</f>
        <v>16.828125</v>
      </c>
    </row>
    <row r="313" spans="1:68" ht="27" customHeight="1">
      <c r="A313" s="63" t="s">
        <v>509</v>
      </c>
      <c r="B313" s="63" t="s">
        <v>510</v>
      </c>
      <c r="C313" s="36">
        <v>4301051818</v>
      </c>
      <c r="D313" s="590">
        <v>4607091387957</v>
      </c>
      <c r="E313" s="590"/>
      <c r="F313" s="62">
        <v>1.3</v>
      </c>
      <c r="G313" s="37">
        <v>6</v>
      </c>
      <c r="H313" s="62">
        <v>7.8</v>
      </c>
      <c r="I313" s="62">
        <v>8.3190000000000008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7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92"/>
      <c r="R313" s="592"/>
      <c r="S313" s="592"/>
      <c r="T313" s="593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511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>
      <c r="A314" s="63" t="s">
        <v>512</v>
      </c>
      <c r="B314" s="63" t="s">
        <v>513</v>
      </c>
      <c r="C314" s="36">
        <v>4301051819</v>
      </c>
      <c r="D314" s="590">
        <v>4607091387964</v>
      </c>
      <c r="E314" s="590"/>
      <c r="F314" s="62">
        <v>1.35</v>
      </c>
      <c r="G314" s="37">
        <v>6</v>
      </c>
      <c r="H314" s="62">
        <v>8.1</v>
      </c>
      <c r="I314" s="62">
        <v>8.6010000000000009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92"/>
      <c r="R314" s="592"/>
      <c r="S314" s="592"/>
      <c r="T314" s="593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514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515</v>
      </c>
      <c r="B315" s="63" t="s">
        <v>516</v>
      </c>
      <c r="C315" s="36">
        <v>4301051734</v>
      </c>
      <c r="D315" s="590">
        <v>4680115884588</v>
      </c>
      <c r="E315" s="590"/>
      <c r="F315" s="62">
        <v>0.5</v>
      </c>
      <c r="G315" s="37">
        <v>6</v>
      </c>
      <c r="H315" s="62">
        <v>3</v>
      </c>
      <c r="I315" s="62">
        <v>3.246</v>
      </c>
      <c r="J315" s="37">
        <v>182</v>
      </c>
      <c r="K315" s="37" t="s">
        <v>90</v>
      </c>
      <c r="L315" s="37" t="s">
        <v>45</v>
      </c>
      <c r="M315" s="38" t="s">
        <v>89</v>
      </c>
      <c r="N315" s="38"/>
      <c r="O315" s="37">
        <v>40</v>
      </c>
      <c r="P315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92"/>
      <c r="R315" s="592"/>
      <c r="S315" s="592"/>
      <c r="T315" s="593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517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>
      <c r="A316" s="63" t="s">
        <v>518</v>
      </c>
      <c r="B316" s="63" t="s">
        <v>519</v>
      </c>
      <c r="C316" s="36">
        <v>4301051578</v>
      </c>
      <c r="D316" s="590">
        <v>4607091387513</v>
      </c>
      <c r="E316" s="590"/>
      <c r="F316" s="62">
        <v>0.45</v>
      </c>
      <c r="G316" s="37">
        <v>6</v>
      </c>
      <c r="H316" s="62">
        <v>2.7</v>
      </c>
      <c r="I316" s="62">
        <v>2.9580000000000002</v>
      </c>
      <c r="J316" s="37">
        <v>182</v>
      </c>
      <c r="K316" s="37" t="s">
        <v>90</v>
      </c>
      <c r="L316" s="37" t="s">
        <v>45</v>
      </c>
      <c r="M316" s="38" t="s">
        <v>105</v>
      </c>
      <c r="N316" s="38"/>
      <c r="O316" s="37">
        <v>40</v>
      </c>
      <c r="P316" s="7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92"/>
      <c r="R316" s="592"/>
      <c r="S316" s="592"/>
      <c r="T316" s="593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520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>
      <c r="A317" s="597"/>
      <c r="B317" s="597"/>
      <c r="C317" s="597"/>
      <c r="D317" s="597"/>
      <c r="E317" s="597"/>
      <c r="F317" s="597"/>
      <c r="G317" s="597"/>
      <c r="H317" s="597"/>
      <c r="I317" s="597"/>
      <c r="J317" s="597"/>
      <c r="K317" s="597"/>
      <c r="L317" s="597"/>
      <c r="M317" s="597"/>
      <c r="N317" s="597"/>
      <c r="O317" s="598"/>
      <c r="P317" s="594" t="s">
        <v>40</v>
      </c>
      <c r="Q317" s="595"/>
      <c r="R317" s="595"/>
      <c r="S317" s="595"/>
      <c r="T317" s="595"/>
      <c r="U317" s="595"/>
      <c r="V317" s="596"/>
      <c r="W317" s="42" t="s">
        <v>39</v>
      </c>
      <c r="X317" s="43">
        <f>IFERROR(X312/H312,"0")+IFERROR(X313/H313,"0")+IFERROR(X314/H314,"0")+IFERROR(X315/H315,"0")+IFERROR(X316/H316,"0")</f>
        <v>1076.9230769230769</v>
      </c>
      <c r="Y317" s="43">
        <f>IFERROR(Y312/H312,"0")+IFERROR(Y313/H313,"0")+IFERROR(Y314/H314,"0")+IFERROR(Y315/H315,"0")+IFERROR(Y316/H316,"0")</f>
        <v>1077</v>
      </c>
      <c r="Z317" s="43">
        <f>IFERROR(IF(Z312="",0,Z312),"0")+IFERROR(IF(Z313="",0,Z313),"0")+IFERROR(IF(Z314="",0,Z314),"0")+IFERROR(IF(Z315="",0,Z315),"0")+IFERROR(IF(Z316="",0,Z316),"0")</f>
        <v>20.441459999999999</v>
      </c>
      <c r="AA317" s="67"/>
      <c r="AB317" s="67"/>
      <c r="AC317" s="67"/>
    </row>
    <row r="318" spans="1:68">
      <c r="A318" s="597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598"/>
      <c r="P318" s="594" t="s">
        <v>40</v>
      </c>
      <c r="Q318" s="595"/>
      <c r="R318" s="595"/>
      <c r="S318" s="595"/>
      <c r="T318" s="595"/>
      <c r="U318" s="595"/>
      <c r="V318" s="596"/>
      <c r="W318" s="42" t="s">
        <v>0</v>
      </c>
      <c r="X318" s="43">
        <f>IFERROR(SUM(X312:X316),"0")</f>
        <v>8400</v>
      </c>
      <c r="Y318" s="43">
        <f>IFERROR(SUM(Y312:Y316),"0")</f>
        <v>8400.6</v>
      </c>
      <c r="Z318" s="42"/>
      <c r="AA318" s="67"/>
      <c r="AB318" s="67"/>
      <c r="AC318" s="67"/>
    </row>
    <row r="319" spans="1:68" ht="14.25" customHeight="1">
      <c r="A319" s="589" t="s">
        <v>188</v>
      </c>
      <c r="B319" s="589"/>
      <c r="C319" s="589"/>
      <c r="D319" s="589"/>
      <c r="E319" s="589"/>
      <c r="F319" s="589"/>
      <c r="G319" s="589"/>
      <c r="H319" s="589"/>
      <c r="I319" s="589"/>
      <c r="J319" s="589"/>
      <c r="K319" s="589"/>
      <c r="L319" s="589"/>
      <c r="M319" s="589"/>
      <c r="N319" s="589"/>
      <c r="O319" s="589"/>
      <c r="P319" s="589"/>
      <c r="Q319" s="589"/>
      <c r="R319" s="589"/>
      <c r="S319" s="589"/>
      <c r="T319" s="589"/>
      <c r="U319" s="589"/>
      <c r="V319" s="589"/>
      <c r="W319" s="589"/>
      <c r="X319" s="589"/>
      <c r="Y319" s="589"/>
      <c r="Z319" s="589"/>
      <c r="AA319" s="66"/>
      <c r="AB319" s="66"/>
      <c r="AC319" s="80"/>
    </row>
    <row r="320" spans="1:68" ht="27" customHeight="1">
      <c r="A320" s="63" t="s">
        <v>521</v>
      </c>
      <c r="B320" s="63" t="s">
        <v>522</v>
      </c>
      <c r="C320" s="36">
        <v>4301060387</v>
      </c>
      <c r="D320" s="590">
        <v>4607091380880</v>
      </c>
      <c r="E320" s="590"/>
      <c r="F320" s="62">
        <v>1.4</v>
      </c>
      <c r="G320" s="37">
        <v>6</v>
      </c>
      <c r="H320" s="62">
        <v>8.4</v>
      </c>
      <c r="I320" s="62">
        <v>8.9190000000000005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6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92"/>
      <c r="R320" s="592"/>
      <c r="S320" s="592"/>
      <c r="T320" s="593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523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>
      <c r="A321" s="63" t="s">
        <v>524</v>
      </c>
      <c r="B321" s="63" t="s">
        <v>525</v>
      </c>
      <c r="C321" s="36">
        <v>4301060406</v>
      </c>
      <c r="D321" s="590">
        <v>4607091384482</v>
      </c>
      <c r="E321" s="590"/>
      <c r="F321" s="62">
        <v>1.3</v>
      </c>
      <c r="G321" s="37">
        <v>6</v>
      </c>
      <c r="H321" s="62">
        <v>7.8</v>
      </c>
      <c r="I321" s="62">
        <v>8.3190000000000008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6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92"/>
      <c r="R321" s="592"/>
      <c r="S321" s="592"/>
      <c r="T321" s="593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526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16.5" customHeight="1">
      <c r="A322" s="63" t="s">
        <v>527</v>
      </c>
      <c r="B322" s="63" t="s">
        <v>528</v>
      </c>
      <c r="C322" s="36">
        <v>4301060484</v>
      </c>
      <c r="D322" s="590">
        <v>4607091380897</v>
      </c>
      <c r="E322" s="590"/>
      <c r="F322" s="62">
        <v>1.4</v>
      </c>
      <c r="G322" s="37">
        <v>6</v>
      </c>
      <c r="H322" s="62">
        <v>8.4</v>
      </c>
      <c r="I322" s="62">
        <v>8.9190000000000005</v>
      </c>
      <c r="J322" s="37">
        <v>64</v>
      </c>
      <c r="K322" s="37" t="s">
        <v>119</v>
      </c>
      <c r="L322" s="37" t="s">
        <v>45</v>
      </c>
      <c r="M322" s="38" t="s">
        <v>105</v>
      </c>
      <c r="N322" s="38"/>
      <c r="O322" s="37">
        <v>30</v>
      </c>
      <c r="P322" s="69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92"/>
      <c r="R322" s="592"/>
      <c r="S322" s="592"/>
      <c r="T322" s="593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529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>
      <c r="A323" s="597"/>
      <c r="B323" s="597"/>
      <c r="C323" s="597"/>
      <c r="D323" s="597"/>
      <c r="E323" s="597"/>
      <c r="F323" s="597"/>
      <c r="G323" s="597"/>
      <c r="H323" s="597"/>
      <c r="I323" s="597"/>
      <c r="J323" s="597"/>
      <c r="K323" s="597"/>
      <c r="L323" s="597"/>
      <c r="M323" s="597"/>
      <c r="N323" s="597"/>
      <c r="O323" s="598"/>
      <c r="P323" s="594" t="s">
        <v>40</v>
      </c>
      <c r="Q323" s="595"/>
      <c r="R323" s="595"/>
      <c r="S323" s="595"/>
      <c r="T323" s="595"/>
      <c r="U323" s="595"/>
      <c r="V323" s="596"/>
      <c r="W323" s="42" t="s">
        <v>39</v>
      </c>
      <c r="X323" s="43">
        <f>IFERROR(X320/H320,"0")+IFERROR(X321/H321,"0")+IFERROR(X322/H322,"0")</f>
        <v>0</v>
      </c>
      <c r="Y323" s="43">
        <f>IFERROR(Y320/H320,"0")+IFERROR(Y321/H321,"0")+IFERROR(Y322/H322,"0")</f>
        <v>0</v>
      </c>
      <c r="Z323" s="43">
        <f>IFERROR(IF(Z320="",0,Z320),"0")+IFERROR(IF(Z321="",0,Z321),"0")+IFERROR(IF(Z322="",0,Z322),"0")</f>
        <v>0</v>
      </c>
      <c r="AA323" s="67"/>
      <c r="AB323" s="67"/>
      <c r="AC323" s="67"/>
    </row>
    <row r="324" spans="1:68">
      <c r="A324" s="597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598"/>
      <c r="P324" s="594" t="s">
        <v>40</v>
      </c>
      <c r="Q324" s="595"/>
      <c r="R324" s="595"/>
      <c r="S324" s="595"/>
      <c r="T324" s="595"/>
      <c r="U324" s="595"/>
      <c r="V324" s="596"/>
      <c r="W324" s="42" t="s">
        <v>0</v>
      </c>
      <c r="X324" s="43">
        <f>IFERROR(SUM(X320:X322),"0")</f>
        <v>0</v>
      </c>
      <c r="Y324" s="43">
        <f>IFERROR(SUM(Y320:Y322),"0")</f>
        <v>0</v>
      </c>
      <c r="Z324" s="42"/>
      <c r="AA324" s="67"/>
      <c r="AB324" s="67"/>
      <c r="AC324" s="67"/>
    </row>
    <row r="325" spans="1:68" ht="14.25" customHeight="1">
      <c r="A325" s="589" t="s">
        <v>106</v>
      </c>
      <c r="B325" s="589"/>
      <c r="C325" s="589"/>
      <c r="D325" s="589"/>
      <c r="E325" s="589"/>
      <c r="F325" s="589"/>
      <c r="G325" s="589"/>
      <c r="H325" s="589"/>
      <c r="I325" s="589"/>
      <c r="J325" s="589"/>
      <c r="K325" s="589"/>
      <c r="L325" s="589"/>
      <c r="M325" s="589"/>
      <c r="N325" s="589"/>
      <c r="O325" s="589"/>
      <c r="P325" s="589"/>
      <c r="Q325" s="589"/>
      <c r="R325" s="589"/>
      <c r="S325" s="589"/>
      <c r="T325" s="589"/>
      <c r="U325" s="589"/>
      <c r="V325" s="589"/>
      <c r="W325" s="589"/>
      <c r="X325" s="589"/>
      <c r="Y325" s="589"/>
      <c r="Z325" s="589"/>
      <c r="AA325" s="66"/>
      <c r="AB325" s="66"/>
      <c r="AC325" s="80"/>
    </row>
    <row r="326" spans="1:68" ht="27" customHeight="1">
      <c r="A326" s="63" t="s">
        <v>530</v>
      </c>
      <c r="B326" s="63" t="s">
        <v>531</v>
      </c>
      <c r="C326" s="36">
        <v>4301030235</v>
      </c>
      <c r="D326" s="590">
        <v>4607091388381</v>
      </c>
      <c r="E326" s="590"/>
      <c r="F326" s="62">
        <v>0.38</v>
      </c>
      <c r="G326" s="37">
        <v>8</v>
      </c>
      <c r="H326" s="62">
        <v>3.04</v>
      </c>
      <c r="I326" s="62">
        <v>3.33</v>
      </c>
      <c r="J326" s="37">
        <v>132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693" t="s">
        <v>532</v>
      </c>
      <c r="Q326" s="592"/>
      <c r="R326" s="592"/>
      <c r="S326" s="592"/>
      <c r="T326" s="593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>
      <c r="A327" s="63" t="s">
        <v>534</v>
      </c>
      <c r="B327" s="63" t="s">
        <v>535</v>
      </c>
      <c r="C327" s="36">
        <v>4301032055</v>
      </c>
      <c r="D327" s="590">
        <v>4680115886476</v>
      </c>
      <c r="E327" s="590"/>
      <c r="F327" s="62">
        <v>0.38</v>
      </c>
      <c r="G327" s="37">
        <v>8</v>
      </c>
      <c r="H327" s="62">
        <v>3.04</v>
      </c>
      <c r="I327" s="62">
        <v>3.32</v>
      </c>
      <c r="J327" s="37">
        <v>156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694" t="s">
        <v>536</v>
      </c>
      <c r="Q327" s="592"/>
      <c r="R327" s="592"/>
      <c r="S327" s="592"/>
      <c r="T327" s="593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IFERROR(IF(Y327=0,"",ROUNDUP(Y327/H327,0)*0.00753),"")</f>
        <v/>
      </c>
      <c r="AA327" s="68" t="s">
        <v>45</v>
      </c>
      <c r="AB327" s="69" t="s">
        <v>45</v>
      </c>
      <c r="AC327" s="398" t="s">
        <v>537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538</v>
      </c>
      <c r="B328" s="63" t="s">
        <v>539</v>
      </c>
      <c r="C328" s="36">
        <v>4301030232</v>
      </c>
      <c r="D328" s="590">
        <v>4607091388374</v>
      </c>
      <c r="E328" s="590"/>
      <c r="F328" s="62">
        <v>0.38</v>
      </c>
      <c r="G328" s="37">
        <v>8</v>
      </c>
      <c r="H328" s="62">
        <v>3.04</v>
      </c>
      <c r="I328" s="62">
        <v>3.29</v>
      </c>
      <c r="J328" s="37">
        <v>132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695" t="s">
        <v>540</v>
      </c>
      <c r="Q328" s="592"/>
      <c r="R328" s="592"/>
      <c r="S328" s="592"/>
      <c r="T328" s="593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00" t="s">
        <v>533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541</v>
      </c>
      <c r="B329" s="63" t="s">
        <v>542</v>
      </c>
      <c r="C329" s="36">
        <v>4301032015</v>
      </c>
      <c r="D329" s="590">
        <v>4607091383102</v>
      </c>
      <c r="E329" s="590"/>
      <c r="F329" s="62">
        <v>0.17</v>
      </c>
      <c r="G329" s="37">
        <v>15</v>
      </c>
      <c r="H329" s="62">
        <v>2.5499999999999998</v>
      </c>
      <c r="I329" s="62">
        <v>2.9550000000000001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69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92"/>
      <c r="R329" s="592"/>
      <c r="S329" s="592"/>
      <c r="T329" s="593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543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544</v>
      </c>
      <c r="B330" s="63" t="s">
        <v>545</v>
      </c>
      <c r="C330" s="36">
        <v>4301030233</v>
      </c>
      <c r="D330" s="590">
        <v>4607091388404</v>
      </c>
      <c r="E330" s="590"/>
      <c r="F330" s="62">
        <v>0.17</v>
      </c>
      <c r="G330" s="37">
        <v>15</v>
      </c>
      <c r="H330" s="62">
        <v>2.5499999999999998</v>
      </c>
      <c r="I330" s="62">
        <v>2.88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69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92"/>
      <c r="R330" s="592"/>
      <c r="S330" s="592"/>
      <c r="T330" s="593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533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>
      <c r="A331" s="597"/>
      <c r="B331" s="597"/>
      <c r="C331" s="597"/>
      <c r="D331" s="597"/>
      <c r="E331" s="597"/>
      <c r="F331" s="597"/>
      <c r="G331" s="597"/>
      <c r="H331" s="597"/>
      <c r="I331" s="597"/>
      <c r="J331" s="597"/>
      <c r="K331" s="597"/>
      <c r="L331" s="597"/>
      <c r="M331" s="597"/>
      <c r="N331" s="597"/>
      <c r="O331" s="598"/>
      <c r="P331" s="594" t="s">
        <v>40</v>
      </c>
      <c r="Q331" s="595"/>
      <c r="R331" s="595"/>
      <c r="S331" s="595"/>
      <c r="T331" s="595"/>
      <c r="U331" s="595"/>
      <c r="V331" s="596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>
      <c r="A332" s="597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598"/>
      <c r="P332" s="594" t="s">
        <v>40</v>
      </c>
      <c r="Q332" s="595"/>
      <c r="R332" s="595"/>
      <c r="S332" s="595"/>
      <c r="T332" s="595"/>
      <c r="U332" s="595"/>
      <c r="V332" s="596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customHeight="1">
      <c r="A333" s="589" t="s">
        <v>546</v>
      </c>
      <c r="B333" s="589"/>
      <c r="C333" s="589"/>
      <c r="D333" s="589"/>
      <c r="E333" s="589"/>
      <c r="F333" s="589"/>
      <c r="G333" s="589"/>
      <c r="H333" s="589"/>
      <c r="I333" s="589"/>
      <c r="J333" s="589"/>
      <c r="K333" s="589"/>
      <c r="L333" s="589"/>
      <c r="M333" s="589"/>
      <c r="N333" s="589"/>
      <c r="O333" s="589"/>
      <c r="P333" s="589"/>
      <c r="Q333" s="589"/>
      <c r="R333" s="589"/>
      <c r="S333" s="589"/>
      <c r="T333" s="589"/>
      <c r="U333" s="589"/>
      <c r="V333" s="589"/>
      <c r="W333" s="589"/>
      <c r="X333" s="589"/>
      <c r="Y333" s="589"/>
      <c r="Z333" s="589"/>
      <c r="AA333" s="66"/>
      <c r="AB333" s="66"/>
      <c r="AC333" s="80"/>
    </row>
    <row r="334" spans="1:68" ht="16.5" customHeight="1">
      <c r="A334" s="63" t="s">
        <v>547</v>
      </c>
      <c r="B334" s="63" t="s">
        <v>548</v>
      </c>
      <c r="C334" s="36">
        <v>4301180007</v>
      </c>
      <c r="D334" s="590">
        <v>4680115881808</v>
      </c>
      <c r="E334" s="590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550</v>
      </c>
      <c r="N334" s="38"/>
      <c r="O334" s="37">
        <v>730</v>
      </c>
      <c r="P334" s="6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92"/>
      <c r="R334" s="592"/>
      <c r="S334" s="592"/>
      <c r="T334" s="593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549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>
      <c r="A335" s="63" t="s">
        <v>551</v>
      </c>
      <c r="B335" s="63" t="s">
        <v>552</v>
      </c>
      <c r="C335" s="36">
        <v>4301180006</v>
      </c>
      <c r="D335" s="590">
        <v>4680115881822</v>
      </c>
      <c r="E335" s="590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550</v>
      </c>
      <c r="N335" s="38"/>
      <c r="O335" s="37">
        <v>730</v>
      </c>
      <c r="P335" s="6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92"/>
      <c r="R335" s="592"/>
      <c r="S335" s="592"/>
      <c r="T335" s="593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549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>
      <c r="A336" s="63" t="s">
        <v>553</v>
      </c>
      <c r="B336" s="63" t="s">
        <v>554</v>
      </c>
      <c r="C336" s="36">
        <v>4301180001</v>
      </c>
      <c r="D336" s="590">
        <v>4680115880016</v>
      </c>
      <c r="E336" s="590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550</v>
      </c>
      <c r="N336" s="38"/>
      <c r="O336" s="37">
        <v>730</v>
      </c>
      <c r="P336" s="6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92"/>
      <c r="R336" s="592"/>
      <c r="S336" s="592"/>
      <c r="T336" s="593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549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>
      <c r="A337" s="597"/>
      <c r="B337" s="597"/>
      <c r="C337" s="597"/>
      <c r="D337" s="597"/>
      <c r="E337" s="597"/>
      <c r="F337" s="597"/>
      <c r="G337" s="597"/>
      <c r="H337" s="597"/>
      <c r="I337" s="597"/>
      <c r="J337" s="597"/>
      <c r="K337" s="597"/>
      <c r="L337" s="597"/>
      <c r="M337" s="597"/>
      <c r="N337" s="597"/>
      <c r="O337" s="598"/>
      <c r="P337" s="594" t="s">
        <v>40</v>
      </c>
      <c r="Q337" s="595"/>
      <c r="R337" s="595"/>
      <c r="S337" s="595"/>
      <c r="T337" s="595"/>
      <c r="U337" s="595"/>
      <c r="V337" s="596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>
      <c r="A338" s="597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598"/>
      <c r="P338" s="594" t="s">
        <v>40</v>
      </c>
      <c r="Q338" s="595"/>
      <c r="R338" s="595"/>
      <c r="S338" s="595"/>
      <c r="T338" s="595"/>
      <c r="U338" s="595"/>
      <c r="V338" s="596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16.5" customHeight="1">
      <c r="A339" s="588" t="s">
        <v>555</v>
      </c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88"/>
      <c r="P339" s="588"/>
      <c r="Q339" s="588"/>
      <c r="R339" s="588"/>
      <c r="S339" s="588"/>
      <c r="T339" s="588"/>
      <c r="U339" s="588"/>
      <c r="V339" s="588"/>
      <c r="W339" s="588"/>
      <c r="X339" s="588"/>
      <c r="Y339" s="588"/>
      <c r="Z339" s="588"/>
      <c r="AA339" s="65"/>
      <c r="AB339" s="65"/>
      <c r="AC339" s="79"/>
    </row>
    <row r="340" spans="1:68" ht="14.25" customHeight="1">
      <c r="A340" s="589" t="s">
        <v>85</v>
      </c>
      <c r="B340" s="589"/>
      <c r="C340" s="589"/>
      <c r="D340" s="589"/>
      <c r="E340" s="589"/>
      <c r="F340" s="589"/>
      <c r="G340" s="589"/>
      <c r="H340" s="589"/>
      <c r="I340" s="589"/>
      <c r="J340" s="589"/>
      <c r="K340" s="589"/>
      <c r="L340" s="589"/>
      <c r="M340" s="589"/>
      <c r="N340" s="589"/>
      <c r="O340" s="589"/>
      <c r="P340" s="589"/>
      <c r="Q340" s="589"/>
      <c r="R340" s="589"/>
      <c r="S340" s="589"/>
      <c r="T340" s="589"/>
      <c r="U340" s="589"/>
      <c r="V340" s="589"/>
      <c r="W340" s="589"/>
      <c r="X340" s="589"/>
      <c r="Y340" s="589"/>
      <c r="Z340" s="589"/>
      <c r="AA340" s="66"/>
      <c r="AB340" s="66"/>
      <c r="AC340" s="80"/>
    </row>
    <row r="341" spans="1:68" ht="27" customHeight="1">
      <c r="A341" s="63" t="s">
        <v>556</v>
      </c>
      <c r="B341" s="63" t="s">
        <v>557</v>
      </c>
      <c r="C341" s="36">
        <v>4301051489</v>
      </c>
      <c r="D341" s="590">
        <v>4607091387919</v>
      </c>
      <c r="E341" s="590"/>
      <c r="F341" s="62">
        <v>1.35</v>
      </c>
      <c r="G341" s="37">
        <v>6</v>
      </c>
      <c r="H341" s="62">
        <v>8.1</v>
      </c>
      <c r="I341" s="62">
        <v>8.6189999999999998</v>
      </c>
      <c r="J341" s="37">
        <v>64</v>
      </c>
      <c r="K341" s="37" t="s">
        <v>119</v>
      </c>
      <c r="L341" s="37" t="s">
        <v>45</v>
      </c>
      <c r="M341" s="38" t="s">
        <v>105</v>
      </c>
      <c r="N341" s="38"/>
      <c r="O341" s="37">
        <v>45</v>
      </c>
      <c r="P341" s="6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92"/>
      <c r="R341" s="592"/>
      <c r="S341" s="592"/>
      <c r="T341" s="593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IFERROR(IF(Y341=0,"",ROUNDUP(Y341/H341,0)*0.01898),"")</f>
        <v/>
      </c>
      <c r="AA341" s="68" t="s">
        <v>45</v>
      </c>
      <c r="AB341" s="69" t="s">
        <v>45</v>
      </c>
      <c r="AC341" s="412" t="s">
        <v>558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>
      <c r="A342" s="63" t="s">
        <v>559</v>
      </c>
      <c r="B342" s="63" t="s">
        <v>560</v>
      </c>
      <c r="C342" s="36">
        <v>4301051461</v>
      </c>
      <c r="D342" s="590">
        <v>4680115883604</v>
      </c>
      <c r="E342" s="590"/>
      <c r="F342" s="62">
        <v>0.35</v>
      </c>
      <c r="G342" s="37">
        <v>6</v>
      </c>
      <c r="H342" s="62">
        <v>2.1</v>
      </c>
      <c r="I342" s="62">
        <v>2.3519999999999999</v>
      </c>
      <c r="J342" s="37">
        <v>182</v>
      </c>
      <c r="K342" s="37" t="s">
        <v>90</v>
      </c>
      <c r="L342" s="37" t="s">
        <v>45</v>
      </c>
      <c r="M342" s="38" t="s">
        <v>89</v>
      </c>
      <c r="N342" s="38"/>
      <c r="O342" s="37">
        <v>45</v>
      </c>
      <c r="P342" s="68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92"/>
      <c r="R342" s="592"/>
      <c r="S342" s="592"/>
      <c r="T342" s="593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561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>
      <c r="A343" s="63" t="s">
        <v>562</v>
      </c>
      <c r="B343" s="63" t="s">
        <v>563</v>
      </c>
      <c r="C343" s="36">
        <v>4301051864</v>
      </c>
      <c r="D343" s="590">
        <v>4680115883567</v>
      </c>
      <c r="E343" s="590"/>
      <c r="F343" s="62">
        <v>0.35</v>
      </c>
      <c r="G343" s="37">
        <v>6</v>
      </c>
      <c r="H343" s="62">
        <v>2.1</v>
      </c>
      <c r="I343" s="62">
        <v>2.34</v>
      </c>
      <c r="J343" s="37">
        <v>182</v>
      </c>
      <c r="K343" s="37" t="s">
        <v>90</v>
      </c>
      <c r="L343" s="37" t="s">
        <v>45</v>
      </c>
      <c r="M343" s="38" t="s">
        <v>105</v>
      </c>
      <c r="N343" s="38"/>
      <c r="O343" s="37">
        <v>40</v>
      </c>
      <c r="P343" s="6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92"/>
      <c r="R343" s="592"/>
      <c r="S343" s="592"/>
      <c r="T343" s="593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564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>
      <c r="A344" s="597"/>
      <c r="B344" s="597"/>
      <c r="C344" s="597"/>
      <c r="D344" s="597"/>
      <c r="E344" s="597"/>
      <c r="F344" s="597"/>
      <c r="G344" s="597"/>
      <c r="H344" s="597"/>
      <c r="I344" s="597"/>
      <c r="J344" s="597"/>
      <c r="K344" s="597"/>
      <c r="L344" s="597"/>
      <c r="M344" s="597"/>
      <c r="N344" s="597"/>
      <c r="O344" s="598"/>
      <c r="P344" s="594" t="s">
        <v>40</v>
      </c>
      <c r="Q344" s="595"/>
      <c r="R344" s="595"/>
      <c r="S344" s="595"/>
      <c r="T344" s="595"/>
      <c r="U344" s="595"/>
      <c r="V344" s="596"/>
      <c r="W344" s="42" t="s">
        <v>39</v>
      </c>
      <c r="X344" s="43">
        <f>IFERROR(X341/H341,"0")+IFERROR(X342/H342,"0")+IFERROR(X343/H343,"0")</f>
        <v>0</v>
      </c>
      <c r="Y344" s="43">
        <f>IFERROR(Y341/H341,"0")+IFERROR(Y342/H342,"0")+IFERROR(Y343/H343,"0")</f>
        <v>0</v>
      </c>
      <c r="Z344" s="43">
        <f>IFERROR(IF(Z341="",0,Z341),"0")+IFERROR(IF(Z342="",0,Z342),"0")+IFERROR(IF(Z343="",0,Z343),"0")</f>
        <v>0</v>
      </c>
      <c r="AA344" s="67"/>
      <c r="AB344" s="67"/>
      <c r="AC344" s="67"/>
    </row>
    <row r="345" spans="1:68">
      <c r="A345" s="597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598"/>
      <c r="P345" s="594" t="s">
        <v>40</v>
      </c>
      <c r="Q345" s="595"/>
      <c r="R345" s="595"/>
      <c r="S345" s="595"/>
      <c r="T345" s="595"/>
      <c r="U345" s="595"/>
      <c r="V345" s="596"/>
      <c r="W345" s="42" t="s">
        <v>0</v>
      </c>
      <c r="X345" s="43">
        <f>IFERROR(SUM(X341:X343),"0")</f>
        <v>0</v>
      </c>
      <c r="Y345" s="43">
        <f>IFERROR(SUM(Y341:Y343),"0")</f>
        <v>0</v>
      </c>
      <c r="Z345" s="42"/>
      <c r="AA345" s="67"/>
      <c r="AB345" s="67"/>
      <c r="AC345" s="67"/>
    </row>
    <row r="346" spans="1:68" ht="27.75" customHeight="1">
      <c r="A346" s="619" t="s">
        <v>565</v>
      </c>
      <c r="B346" s="619"/>
      <c r="C346" s="619"/>
      <c r="D346" s="619"/>
      <c r="E346" s="619"/>
      <c r="F346" s="619"/>
      <c r="G346" s="619"/>
      <c r="H346" s="619"/>
      <c r="I346" s="619"/>
      <c r="J346" s="619"/>
      <c r="K346" s="619"/>
      <c r="L346" s="619"/>
      <c r="M346" s="619"/>
      <c r="N346" s="619"/>
      <c r="O346" s="619"/>
      <c r="P346" s="619"/>
      <c r="Q346" s="619"/>
      <c r="R346" s="619"/>
      <c r="S346" s="619"/>
      <c r="T346" s="619"/>
      <c r="U346" s="619"/>
      <c r="V346" s="619"/>
      <c r="W346" s="619"/>
      <c r="X346" s="619"/>
      <c r="Y346" s="619"/>
      <c r="Z346" s="619"/>
      <c r="AA346" s="54"/>
      <c r="AB346" s="54"/>
      <c r="AC346" s="54"/>
    </row>
    <row r="347" spans="1:68" ht="16.5" customHeight="1">
      <c r="A347" s="588" t="s">
        <v>566</v>
      </c>
      <c r="B347" s="588"/>
      <c r="C347" s="588"/>
      <c r="D347" s="588"/>
      <c r="E347" s="588"/>
      <c r="F347" s="588"/>
      <c r="G347" s="588"/>
      <c r="H347" s="588"/>
      <c r="I347" s="588"/>
      <c r="J347" s="588"/>
      <c r="K347" s="588"/>
      <c r="L347" s="588"/>
      <c r="M347" s="588"/>
      <c r="N347" s="588"/>
      <c r="O347" s="588"/>
      <c r="P347" s="588"/>
      <c r="Q347" s="588"/>
      <c r="R347" s="588"/>
      <c r="S347" s="588"/>
      <c r="T347" s="588"/>
      <c r="U347" s="588"/>
      <c r="V347" s="588"/>
      <c r="W347" s="588"/>
      <c r="X347" s="588"/>
      <c r="Y347" s="588"/>
      <c r="Z347" s="588"/>
      <c r="AA347" s="65"/>
      <c r="AB347" s="65"/>
      <c r="AC347" s="79"/>
    </row>
    <row r="348" spans="1:68" ht="14.25" customHeight="1">
      <c r="A348" s="589" t="s">
        <v>114</v>
      </c>
      <c r="B348" s="589"/>
      <c r="C348" s="589"/>
      <c r="D348" s="589"/>
      <c r="E348" s="589"/>
      <c r="F348" s="589"/>
      <c r="G348" s="589"/>
      <c r="H348" s="589"/>
      <c r="I348" s="589"/>
      <c r="J348" s="589"/>
      <c r="K348" s="589"/>
      <c r="L348" s="589"/>
      <c r="M348" s="589"/>
      <c r="N348" s="589"/>
      <c r="O348" s="589"/>
      <c r="P348" s="589"/>
      <c r="Q348" s="589"/>
      <c r="R348" s="589"/>
      <c r="S348" s="589"/>
      <c r="T348" s="589"/>
      <c r="U348" s="589"/>
      <c r="V348" s="589"/>
      <c r="W348" s="589"/>
      <c r="X348" s="589"/>
      <c r="Y348" s="589"/>
      <c r="Z348" s="589"/>
      <c r="AA348" s="66"/>
      <c r="AB348" s="66"/>
      <c r="AC348" s="80"/>
    </row>
    <row r="349" spans="1:68" ht="37.5" customHeight="1">
      <c r="A349" s="63" t="s">
        <v>567</v>
      </c>
      <c r="B349" s="63" t="s">
        <v>568</v>
      </c>
      <c r="C349" s="36">
        <v>4301011869</v>
      </c>
      <c r="D349" s="590">
        <v>4680115884847</v>
      </c>
      <c r="E349" s="590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140</v>
      </c>
      <c r="M349" s="38" t="s">
        <v>83</v>
      </c>
      <c r="N349" s="38"/>
      <c r="O349" s="37">
        <v>60</v>
      </c>
      <c r="P349" s="6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92"/>
      <c r="R349" s="592"/>
      <c r="S349" s="592"/>
      <c r="T349" s="593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ref="Y349:Y355" si="52">IFERROR(IF(X349="",0,CEILING((X349/$H349),1)*$H349),"")</f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569</v>
      </c>
      <c r="AG349" s="78"/>
      <c r="AJ349" s="84" t="s">
        <v>141</v>
      </c>
      <c r="AK349" s="84">
        <v>720</v>
      </c>
      <c r="BB349" s="419" t="s">
        <v>66</v>
      </c>
      <c r="BM349" s="78">
        <f t="shared" ref="BM349:BM355" si="53">IFERROR(X349*I349/H349,"0")</f>
        <v>0</v>
      </c>
      <c r="BN349" s="78">
        <f t="shared" ref="BN349:BN355" si="54">IFERROR(Y349*I349/H349,"0")</f>
        <v>0</v>
      </c>
      <c r="BO349" s="78">
        <f t="shared" ref="BO349:BO355" si="55">IFERROR(1/J349*(X349/H349),"0")</f>
        <v>0</v>
      </c>
      <c r="BP349" s="78">
        <f t="shared" ref="BP349:BP355" si="56">IFERROR(1/J349*(Y349/H349),"0")</f>
        <v>0</v>
      </c>
    </row>
    <row r="350" spans="1:68" ht="27" customHeight="1">
      <c r="A350" s="63" t="s">
        <v>570</v>
      </c>
      <c r="B350" s="63" t="s">
        <v>571</v>
      </c>
      <c r="C350" s="36">
        <v>4301011870</v>
      </c>
      <c r="D350" s="590">
        <v>4680115884854</v>
      </c>
      <c r="E350" s="590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140</v>
      </c>
      <c r="M350" s="38" t="s">
        <v>83</v>
      </c>
      <c r="N350" s="38"/>
      <c r="O350" s="37">
        <v>60</v>
      </c>
      <c r="P350" s="6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92"/>
      <c r="R350" s="592"/>
      <c r="S350" s="592"/>
      <c r="T350" s="593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2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572</v>
      </c>
      <c r="AG350" s="78"/>
      <c r="AJ350" s="84" t="s">
        <v>141</v>
      </c>
      <c r="AK350" s="84">
        <v>720</v>
      </c>
      <c r="BB350" s="421" t="s">
        <v>66</v>
      </c>
      <c r="BM350" s="78">
        <f t="shared" si="53"/>
        <v>0</v>
      </c>
      <c r="BN350" s="78">
        <f t="shared" si="54"/>
        <v>0</v>
      </c>
      <c r="BO350" s="78">
        <f t="shared" si="55"/>
        <v>0</v>
      </c>
      <c r="BP350" s="78">
        <f t="shared" si="56"/>
        <v>0</v>
      </c>
    </row>
    <row r="351" spans="1:68" ht="27" customHeight="1">
      <c r="A351" s="63" t="s">
        <v>573</v>
      </c>
      <c r="B351" s="63" t="s">
        <v>574</v>
      </c>
      <c r="C351" s="36">
        <v>4301011832</v>
      </c>
      <c r="D351" s="590">
        <v>4607091383997</v>
      </c>
      <c r="E351" s="590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45</v>
      </c>
      <c r="M351" s="38" t="s">
        <v>105</v>
      </c>
      <c r="N351" s="38"/>
      <c r="O351" s="37">
        <v>60</v>
      </c>
      <c r="P351" s="6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92"/>
      <c r="R351" s="592"/>
      <c r="S351" s="592"/>
      <c r="T351" s="593"/>
      <c r="U351" s="39" t="s">
        <v>45</v>
      </c>
      <c r="V351" s="39" t="s">
        <v>45</v>
      </c>
      <c r="W351" s="40" t="s">
        <v>0</v>
      </c>
      <c r="X351" s="58">
        <v>7200</v>
      </c>
      <c r="Y351" s="55">
        <f t="shared" si="52"/>
        <v>7200</v>
      </c>
      <c r="Z351" s="41">
        <f>IFERROR(IF(Y351=0,"",ROUNDUP(Y351/H351,0)*0.02175),"")</f>
        <v>10.44</v>
      </c>
      <c r="AA351" s="68" t="s">
        <v>45</v>
      </c>
      <c r="AB351" s="69" t="s">
        <v>45</v>
      </c>
      <c r="AC351" s="422" t="s">
        <v>575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7430.4</v>
      </c>
      <c r="BN351" s="78">
        <f t="shared" si="54"/>
        <v>7430.4</v>
      </c>
      <c r="BO351" s="78">
        <f t="shared" si="55"/>
        <v>10</v>
      </c>
      <c r="BP351" s="78">
        <f t="shared" si="56"/>
        <v>10</v>
      </c>
    </row>
    <row r="352" spans="1:68" ht="37.5" customHeight="1">
      <c r="A352" s="63" t="s">
        <v>576</v>
      </c>
      <c r="B352" s="63" t="s">
        <v>577</v>
      </c>
      <c r="C352" s="36">
        <v>4301011867</v>
      </c>
      <c r="D352" s="590">
        <v>4680115884830</v>
      </c>
      <c r="E352" s="590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140</v>
      </c>
      <c r="M352" s="38" t="s">
        <v>83</v>
      </c>
      <c r="N352" s="38"/>
      <c r="O352" s="37">
        <v>60</v>
      </c>
      <c r="P352" s="6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141</v>
      </c>
      <c r="AK352" s="84">
        <v>720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27" customHeight="1">
      <c r="A353" s="63" t="s">
        <v>579</v>
      </c>
      <c r="B353" s="63" t="s">
        <v>580</v>
      </c>
      <c r="C353" s="36">
        <v>4301011433</v>
      </c>
      <c r="D353" s="590">
        <v>4680115882638</v>
      </c>
      <c r="E353" s="590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90</v>
      </c>
      <c r="P353" s="6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92"/>
      <c r="R353" s="592"/>
      <c r="S353" s="592"/>
      <c r="T353" s="593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581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 ht="27" customHeight="1">
      <c r="A354" s="63" t="s">
        <v>582</v>
      </c>
      <c r="B354" s="63" t="s">
        <v>583</v>
      </c>
      <c r="C354" s="36">
        <v>4301011952</v>
      </c>
      <c r="D354" s="590">
        <v>4680115884922</v>
      </c>
      <c r="E354" s="590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6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92"/>
      <c r="R354" s="592"/>
      <c r="S354" s="592"/>
      <c r="T354" s="593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2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572</v>
      </c>
      <c r="AG354" s="78"/>
      <c r="AJ354" s="84" t="s">
        <v>45</v>
      </c>
      <c r="AK354" s="84">
        <v>0</v>
      </c>
      <c r="BB354" s="429" t="s">
        <v>66</v>
      </c>
      <c r="BM354" s="78">
        <f t="shared" si="53"/>
        <v>0</v>
      </c>
      <c r="BN354" s="78">
        <f t="shared" si="54"/>
        <v>0</v>
      </c>
      <c r="BO354" s="78">
        <f t="shared" si="55"/>
        <v>0</v>
      </c>
      <c r="BP354" s="78">
        <f t="shared" si="56"/>
        <v>0</v>
      </c>
    </row>
    <row r="355" spans="1:68" ht="37.5" customHeight="1">
      <c r="A355" s="63" t="s">
        <v>584</v>
      </c>
      <c r="B355" s="63" t="s">
        <v>585</v>
      </c>
      <c r="C355" s="36">
        <v>4301011868</v>
      </c>
      <c r="D355" s="590">
        <v>4680115884861</v>
      </c>
      <c r="E355" s="590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68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92"/>
      <c r="R355" s="592"/>
      <c r="S355" s="592"/>
      <c r="T355" s="593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2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578</v>
      </c>
      <c r="AG355" s="78"/>
      <c r="AJ355" s="84" t="s">
        <v>45</v>
      </c>
      <c r="AK355" s="84">
        <v>0</v>
      </c>
      <c r="BB355" s="431" t="s">
        <v>66</v>
      </c>
      <c r="BM355" s="78">
        <f t="shared" si="53"/>
        <v>0</v>
      </c>
      <c r="BN355" s="78">
        <f t="shared" si="54"/>
        <v>0</v>
      </c>
      <c r="BO355" s="78">
        <f t="shared" si="55"/>
        <v>0</v>
      </c>
      <c r="BP355" s="78">
        <f t="shared" si="56"/>
        <v>0</v>
      </c>
    </row>
    <row r="356" spans="1:68">
      <c r="A356" s="597"/>
      <c r="B356" s="597"/>
      <c r="C356" s="597"/>
      <c r="D356" s="597"/>
      <c r="E356" s="597"/>
      <c r="F356" s="597"/>
      <c r="G356" s="597"/>
      <c r="H356" s="597"/>
      <c r="I356" s="597"/>
      <c r="J356" s="597"/>
      <c r="K356" s="597"/>
      <c r="L356" s="597"/>
      <c r="M356" s="597"/>
      <c r="N356" s="597"/>
      <c r="O356" s="598"/>
      <c r="P356" s="594" t="s">
        <v>40</v>
      </c>
      <c r="Q356" s="595"/>
      <c r="R356" s="595"/>
      <c r="S356" s="595"/>
      <c r="T356" s="595"/>
      <c r="U356" s="595"/>
      <c r="V356" s="596"/>
      <c r="W356" s="42" t="s">
        <v>39</v>
      </c>
      <c r="X356" s="43">
        <f>IFERROR(X349/H349,"0")+IFERROR(X350/H350,"0")+IFERROR(X351/H351,"0")+IFERROR(X352/H352,"0")+IFERROR(X353/H353,"0")+IFERROR(X354/H354,"0")+IFERROR(X355/H355,"0")</f>
        <v>480</v>
      </c>
      <c r="Y356" s="43">
        <f>IFERROR(Y349/H349,"0")+IFERROR(Y350/H350,"0")+IFERROR(Y351/H351,"0")+IFERROR(Y352/H352,"0")+IFERROR(Y353/H353,"0")+IFERROR(Y354/H354,"0")+IFERROR(Y355/H355,"0")</f>
        <v>480</v>
      </c>
      <c r="Z356" s="43">
        <f>IFERROR(IF(Z349="",0,Z349),"0")+IFERROR(IF(Z350="",0,Z350),"0")+IFERROR(IF(Z351="",0,Z351),"0")+IFERROR(IF(Z352="",0,Z352),"0")+IFERROR(IF(Z353="",0,Z353),"0")+IFERROR(IF(Z354="",0,Z354),"0")+IFERROR(IF(Z355="",0,Z355),"0")</f>
        <v>10.44</v>
      </c>
      <c r="AA356" s="67"/>
      <c r="AB356" s="67"/>
      <c r="AC356" s="67"/>
    </row>
    <row r="357" spans="1:68">
      <c r="A357" s="597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598"/>
      <c r="P357" s="594" t="s">
        <v>40</v>
      </c>
      <c r="Q357" s="595"/>
      <c r="R357" s="595"/>
      <c r="S357" s="595"/>
      <c r="T357" s="595"/>
      <c r="U357" s="595"/>
      <c r="V357" s="596"/>
      <c r="W357" s="42" t="s">
        <v>0</v>
      </c>
      <c r="X357" s="43">
        <f>IFERROR(SUM(X349:X355),"0")</f>
        <v>7200</v>
      </c>
      <c r="Y357" s="43">
        <f>IFERROR(SUM(Y349:Y355),"0")</f>
        <v>7200</v>
      </c>
      <c r="Z357" s="42"/>
      <c r="AA357" s="67"/>
      <c r="AB357" s="67"/>
      <c r="AC357" s="67"/>
    </row>
    <row r="358" spans="1:68" ht="14.25" customHeight="1">
      <c r="A358" s="589" t="s">
        <v>153</v>
      </c>
      <c r="B358" s="589"/>
      <c r="C358" s="589"/>
      <c r="D358" s="589"/>
      <c r="E358" s="589"/>
      <c r="F358" s="589"/>
      <c r="G358" s="589"/>
      <c r="H358" s="589"/>
      <c r="I358" s="589"/>
      <c r="J358" s="589"/>
      <c r="K358" s="589"/>
      <c r="L358" s="589"/>
      <c r="M358" s="589"/>
      <c r="N358" s="589"/>
      <c r="O358" s="589"/>
      <c r="P358" s="589"/>
      <c r="Q358" s="589"/>
      <c r="R358" s="589"/>
      <c r="S358" s="589"/>
      <c r="T358" s="589"/>
      <c r="U358" s="589"/>
      <c r="V358" s="589"/>
      <c r="W358" s="589"/>
      <c r="X358" s="589"/>
      <c r="Y358" s="589"/>
      <c r="Z358" s="589"/>
      <c r="AA358" s="66"/>
      <c r="AB358" s="66"/>
      <c r="AC358" s="80"/>
    </row>
    <row r="359" spans="1:68" ht="27" customHeight="1">
      <c r="A359" s="63" t="s">
        <v>586</v>
      </c>
      <c r="B359" s="63" t="s">
        <v>587</v>
      </c>
      <c r="C359" s="36">
        <v>4301020178</v>
      </c>
      <c r="D359" s="590">
        <v>4607091383980</v>
      </c>
      <c r="E359" s="590"/>
      <c r="F359" s="62">
        <v>2.5</v>
      </c>
      <c r="G359" s="37">
        <v>6</v>
      </c>
      <c r="H359" s="62">
        <v>15</v>
      </c>
      <c r="I359" s="62">
        <v>15.48</v>
      </c>
      <c r="J359" s="37">
        <v>48</v>
      </c>
      <c r="K359" s="37" t="s">
        <v>119</v>
      </c>
      <c r="L359" s="37" t="s">
        <v>140</v>
      </c>
      <c r="M359" s="38" t="s">
        <v>118</v>
      </c>
      <c r="N359" s="38"/>
      <c r="O359" s="37">
        <v>50</v>
      </c>
      <c r="P359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92"/>
      <c r="R359" s="592"/>
      <c r="S359" s="592"/>
      <c r="T359" s="593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32" t="s">
        <v>588</v>
      </c>
      <c r="AG359" s="78"/>
      <c r="AJ359" s="84" t="s">
        <v>141</v>
      </c>
      <c r="AK359" s="84">
        <v>720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16.5" customHeight="1">
      <c r="A360" s="63" t="s">
        <v>589</v>
      </c>
      <c r="B360" s="63" t="s">
        <v>590</v>
      </c>
      <c r="C360" s="36">
        <v>4301020179</v>
      </c>
      <c r="D360" s="590">
        <v>4607091384178</v>
      </c>
      <c r="E360" s="590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122</v>
      </c>
      <c r="L360" s="37" t="s">
        <v>45</v>
      </c>
      <c r="M360" s="38" t="s">
        <v>118</v>
      </c>
      <c r="N360" s="38"/>
      <c r="O360" s="37">
        <v>50</v>
      </c>
      <c r="P360" s="6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92"/>
      <c r="R360" s="592"/>
      <c r="S360" s="592"/>
      <c r="T360" s="593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4" t="s">
        <v>588</v>
      </c>
      <c r="AG360" s="78"/>
      <c r="AJ360" s="84" t="s">
        <v>45</v>
      </c>
      <c r="AK360" s="84">
        <v>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>
      <c r="A361" s="597"/>
      <c r="B361" s="597"/>
      <c r="C361" s="597"/>
      <c r="D361" s="597"/>
      <c r="E361" s="597"/>
      <c r="F361" s="597"/>
      <c r="G361" s="597"/>
      <c r="H361" s="597"/>
      <c r="I361" s="597"/>
      <c r="J361" s="597"/>
      <c r="K361" s="597"/>
      <c r="L361" s="597"/>
      <c r="M361" s="597"/>
      <c r="N361" s="597"/>
      <c r="O361" s="598"/>
      <c r="P361" s="594" t="s">
        <v>40</v>
      </c>
      <c r="Q361" s="595"/>
      <c r="R361" s="595"/>
      <c r="S361" s="595"/>
      <c r="T361" s="595"/>
      <c r="U361" s="595"/>
      <c r="V361" s="596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>
      <c r="A362" s="597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598"/>
      <c r="P362" s="594" t="s">
        <v>40</v>
      </c>
      <c r="Q362" s="595"/>
      <c r="R362" s="595"/>
      <c r="S362" s="595"/>
      <c r="T362" s="595"/>
      <c r="U362" s="595"/>
      <c r="V362" s="596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>
      <c r="A363" s="589" t="s">
        <v>85</v>
      </c>
      <c r="B363" s="589"/>
      <c r="C363" s="589"/>
      <c r="D363" s="589"/>
      <c r="E363" s="589"/>
      <c r="F363" s="589"/>
      <c r="G363" s="589"/>
      <c r="H363" s="589"/>
      <c r="I363" s="589"/>
      <c r="J363" s="589"/>
      <c r="K363" s="589"/>
      <c r="L363" s="589"/>
      <c r="M363" s="589"/>
      <c r="N363" s="589"/>
      <c r="O363" s="589"/>
      <c r="P363" s="589"/>
      <c r="Q363" s="589"/>
      <c r="R363" s="589"/>
      <c r="S363" s="589"/>
      <c r="T363" s="589"/>
      <c r="U363" s="589"/>
      <c r="V363" s="589"/>
      <c r="W363" s="589"/>
      <c r="X363" s="589"/>
      <c r="Y363" s="589"/>
      <c r="Z363" s="589"/>
      <c r="AA363" s="66"/>
      <c r="AB363" s="66"/>
      <c r="AC363" s="80"/>
    </row>
    <row r="364" spans="1:68" ht="27" customHeight="1">
      <c r="A364" s="63" t="s">
        <v>591</v>
      </c>
      <c r="B364" s="63" t="s">
        <v>592</v>
      </c>
      <c r="C364" s="36">
        <v>4301051903</v>
      </c>
      <c r="D364" s="590">
        <v>4607091383928</v>
      </c>
      <c r="E364" s="590"/>
      <c r="F364" s="62">
        <v>1.5</v>
      </c>
      <c r="G364" s="37">
        <v>6</v>
      </c>
      <c r="H364" s="62">
        <v>9</v>
      </c>
      <c r="I364" s="62">
        <v>9.5250000000000004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67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92"/>
      <c r="R364" s="592"/>
      <c r="S364" s="592"/>
      <c r="T364" s="593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593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>
      <c r="A365" s="63" t="s">
        <v>594</v>
      </c>
      <c r="B365" s="63" t="s">
        <v>595</v>
      </c>
      <c r="C365" s="36">
        <v>4301051897</v>
      </c>
      <c r="D365" s="590">
        <v>4607091384260</v>
      </c>
      <c r="E365" s="590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67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92"/>
      <c r="R365" s="592"/>
      <c r="S365" s="592"/>
      <c r="T365" s="593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596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>
      <c r="A366" s="597"/>
      <c r="B366" s="597"/>
      <c r="C366" s="597"/>
      <c r="D366" s="597"/>
      <c r="E366" s="597"/>
      <c r="F366" s="597"/>
      <c r="G366" s="597"/>
      <c r="H366" s="597"/>
      <c r="I366" s="597"/>
      <c r="J366" s="597"/>
      <c r="K366" s="597"/>
      <c r="L366" s="597"/>
      <c r="M366" s="597"/>
      <c r="N366" s="597"/>
      <c r="O366" s="598"/>
      <c r="P366" s="594" t="s">
        <v>40</v>
      </c>
      <c r="Q366" s="595"/>
      <c r="R366" s="595"/>
      <c r="S366" s="595"/>
      <c r="T366" s="595"/>
      <c r="U366" s="595"/>
      <c r="V366" s="596"/>
      <c r="W366" s="42" t="s">
        <v>39</v>
      </c>
      <c r="X366" s="43">
        <f>IFERROR(X364/H364,"0")+IFERROR(X365/H365,"0")</f>
        <v>0</v>
      </c>
      <c r="Y366" s="43">
        <f>IFERROR(Y364/H364,"0")+IFERROR(Y365/H365,"0")</f>
        <v>0</v>
      </c>
      <c r="Z366" s="43">
        <f>IFERROR(IF(Z364="",0,Z364),"0")+IFERROR(IF(Z365="",0,Z365),"0")</f>
        <v>0</v>
      </c>
      <c r="AA366" s="67"/>
      <c r="AB366" s="67"/>
      <c r="AC366" s="67"/>
    </row>
    <row r="367" spans="1:68">
      <c r="A367" s="597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598"/>
      <c r="P367" s="594" t="s">
        <v>40</v>
      </c>
      <c r="Q367" s="595"/>
      <c r="R367" s="595"/>
      <c r="S367" s="595"/>
      <c r="T367" s="595"/>
      <c r="U367" s="595"/>
      <c r="V367" s="596"/>
      <c r="W367" s="42" t="s">
        <v>0</v>
      </c>
      <c r="X367" s="43">
        <f>IFERROR(SUM(X364:X365),"0")</f>
        <v>0</v>
      </c>
      <c r="Y367" s="43">
        <f>IFERROR(SUM(Y364:Y365),"0")</f>
        <v>0</v>
      </c>
      <c r="Z367" s="42"/>
      <c r="AA367" s="67"/>
      <c r="AB367" s="67"/>
      <c r="AC367" s="67"/>
    </row>
    <row r="368" spans="1:68" ht="14.25" customHeight="1">
      <c r="A368" s="589" t="s">
        <v>188</v>
      </c>
      <c r="B368" s="589"/>
      <c r="C368" s="589"/>
      <c r="D368" s="589"/>
      <c r="E368" s="589"/>
      <c r="F368" s="589"/>
      <c r="G368" s="589"/>
      <c r="H368" s="589"/>
      <c r="I368" s="589"/>
      <c r="J368" s="589"/>
      <c r="K368" s="589"/>
      <c r="L368" s="589"/>
      <c r="M368" s="589"/>
      <c r="N368" s="589"/>
      <c r="O368" s="589"/>
      <c r="P368" s="589"/>
      <c r="Q368" s="589"/>
      <c r="R368" s="589"/>
      <c r="S368" s="589"/>
      <c r="T368" s="589"/>
      <c r="U368" s="589"/>
      <c r="V368" s="589"/>
      <c r="W368" s="589"/>
      <c r="X368" s="589"/>
      <c r="Y368" s="589"/>
      <c r="Z368" s="589"/>
      <c r="AA368" s="66"/>
      <c r="AB368" s="66"/>
      <c r="AC368" s="80"/>
    </row>
    <row r="369" spans="1:68" ht="27" customHeight="1">
      <c r="A369" s="63" t="s">
        <v>597</v>
      </c>
      <c r="B369" s="63" t="s">
        <v>598</v>
      </c>
      <c r="C369" s="36">
        <v>4301060439</v>
      </c>
      <c r="D369" s="590">
        <v>4607091384673</v>
      </c>
      <c r="E369" s="590"/>
      <c r="F369" s="62">
        <v>1.5</v>
      </c>
      <c r="G369" s="37">
        <v>6</v>
      </c>
      <c r="H369" s="62">
        <v>9</v>
      </c>
      <c r="I369" s="62">
        <v>9.5190000000000001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30</v>
      </c>
      <c r="P369" s="67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92"/>
      <c r="R369" s="592"/>
      <c r="S369" s="592"/>
      <c r="T369" s="593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40" t="s">
        <v>599</v>
      </c>
      <c r="AG369" s="78"/>
      <c r="AJ369" s="84" t="s">
        <v>45</v>
      </c>
      <c r="AK369" s="84">
        <v>0</v>
      </c>
      <c r="BB369" s="441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>
      <c r="A370" s="597"/>
      <c r="B370" s="597"/>
      <c r="C370" s="597"/>
      <c r="D370" s="597"/>
      <c r="E370" s="597"/>
      <c r="F370" s="597"/>
      <c r="G370" s="597"/>
      <c r="H370" s="597"/>
      <c r="I370" s="597"/>
      <c r="J370" s="597"/>
      <c r="K370" s="597"/>
      <c r="L370" s="597"/>
      <c r="M370" s="597"/>
      <c r="N370" s="597"/>
      <c r="O370" s="598"/>
      <c r="P370" s="594" t="s">
        <v>40</v>
      </c>
      <c r="Q370" s="595"/>
      <c r="R370" s="595"/>
      <c r="S370" s="595"/>
      <c r="T370" s="595"/>
      <c r="U370" s="595"/>
      <c r="V370" s="596"/>
      <c r="W370" s="42" t="s">
        <v>39</v>
      </c>
      <c r="X370" s="43">
        <f>IFERROR(X369/H369,"0")</f>
        <v>0</v>
      </c>
      <c r="Y370" s="43">
        <f>IFERROR(Y369/H369,"0")</f>
        <v>0</v>
      </c>
      <c r="Z370" s="43">
        <f>IFERROR(IF(Z369="",0,Z369),"0")</f>
        <v>0</v>
      </c>
      <c r="AA370" s="67"/>
      <c r="AB370" s="67"/>
      <c r="AC370" s="67"/>
    </row>
    <row r="371" spans="1:68">
      <c r="A371" s="597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598"/>
      <c r="P371" s="594" t="s">
        <v>40</v>
      </c>
      <c r="Q371" s="595"/>
      <c r="R371" s="595"/>
      <c r="S371" s="595"/>
      <c r="T371" s="595"/>
      <c r="U371" s="595"/>
      <c r="V371" s="596"/>
      <c r="W371" s="42" t="s">
        <v>0</v>
      </c>
      <c r="X371" s="43">
        <f>IFERROR(SUM(X369:X369),"0")</f>
        <v>0</v>
      </c>
      <c r="Y371" s="43">
        <f>IFERROR(SUM(Y369:Y369),"0")</f>
        <v>0</v>
      </c>
      <c r="Z371" s="42"/>
      <c r="AA371" s="67"/>
      <c r="AB371" s="67"/>
      <c r="AC371" s="67"/>
    </row>
    <row r="372" spans="1:68" ht="16.5" customHeight="1">
      <c r="A372" s="588" t="s">
        <v>600</v>
      </c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88"/>
      <c r="P372" s="588"/>
      <c r="Q372" s="588"/>
      <c r="R372" s="588"/>
      <c r="S372" s="588"/>
      <c r="T372" s="588"/>
      <c r="U372" s="588"/>
      <c r="V372" s="588"/>
      <c r="W372" s="588"/>
      <c r="X372" s="588"/>
      <c r="Y372" s="588"/>
      <c r="Z372" s="588"/>
      <c r="AA372" s="65"/>
      <c r="AB372" s="65"/>
      <c r="AC372" s="79"/>
    </row>
    <row r="373" spans="1:68" ht="14.25" customHeight="1">
      <c r="A373" s="589" t="s">
        <v>114</v>
      </c>
      <c r="B373" s="589"/>
      <c r="C373" s="589"/>
      <c r="D373" s="589"/>
      <c r="E373" s="589"/>
      <c r="F373" s="589"/>
      <c r="G373" s="589"/>
      <c r="H373" s="589"/>
      <c r="I373" s="589"/>
      <c r="J373" s="589"/>
      <c r="K373" s="589"/>
      <c r="L373" s="589"/>
      <c r="M373" s="589"/>
      <c r="N373" s="589"/>
      <c r="O373" s="589"/>
      <c r="P373" s="589"/>
      <c r="Q373" s="589"/>
      <c r="R373" s="589"/>
      <c r="S373" s="589"/>
      <c r="T373" s="589"/>
      <c r="U373" s="589"/>
      <c r="V373" s="589"/>
      <c r="W373" s="589"/>
      <c r="X373" s="589"/>
      <c r="Y373" s="589"/>
      <c r="Z373" s="589"/>
      <c r="AA373" s="66"/>
      <c r="AB373" s="66"/>
      <c r="AC373" s="80"/>
    </row>
    <row r="374" spans="1:68" ht="37.5" customHeight="1">
      <c r="A374" s="63" t="s">
        <v>601</v>
      </c>
      <c r="B374" s="63" t="s">
        <v>602</v>
      </c>
      <c r="C374" s="36">
        <v>4301011873</v>
      </c>
      <c r="D374" s="590">
        <v>4680115881907</v>
      </c>
      <c r="E374" s="590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67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92"/>
      <c r="R374" s="592"/>
      <c r="S374" s="592"/>
      <c r="T374" s="593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603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>
      <c r="A375" s="63" t="s">
        <v>604</v>
      </c>
      <c r="B375" s="63" t="s">
        <v>605</v>
      </c>
      <c r="C375" s="36">
        <v>4301011874</v>
      </c>
      <c r="D375" s="590">
        <v>4680115884892</v>
      </c>
      <c r="E375" s="590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7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92"/>
      <c r="R375" s="592"/>
      <c r="S375" s="592"/>
      <c r="T375" s="593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606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>
      <c r="A376" s="63" t="s">
        <v>607</v>
      </c>
      <c r="B376" s="63" t="s">
        <v>608</v>
      </c>
      <c r="C376" s="36">
        <v>4301011875</v>
      </c>
      <c r="D376" s="590">
        <v>4680115884885</v>
      </c>
      <c r="E376" s="590"/>
      <c r="F376" s="62">
        <v>0.8</v>
      </c>
      <c r="G376" s="37">
        <v>15</v>
      </c>
      <c r="H376" s="62">
        <v>12</v>
      </c>
      <c r="I376" s="62">
        <v>12.435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6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92"/>
      <c r="R376" s="592"/>
      <c r="S376" s="592"/>
      <c r="T376" s="593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606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>
      <c r="A377" s="63" t="s">
        <v>609</v>
      </c>
      <c r="B377" s="63" t="s">
        <v>610</v>
      </c>
      <c r="C377" s="36">
        <v>4301011871</v>
      </c>
      <c r="D377" s="590">
        <v>4680115884908</v>
      </c>
      <c r="E377" s="590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83</v>
      </c>
      <c r="N377" s="38"/>
      <c r="O377" s="37">
        <v>60</v>
      </c>
      <c r="P377" s="6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92"/>
      <c r="R377" s="592"/>
      <c r="S377" s="592"/>
      <c r="T377" s="593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8" t="s">
        <v>606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>
      <c r="A378" s="597"/>
      <c r="B378" s="597"/>
      <c r="C378" s="597"/>
      <c r="D378" s="597"/>
      <c r="E378" s="597"/>
      <c r="F378" s="597"/>
      <c r="G378" s="597"/>
      <c r="H378" s="597"/>
      <c r="I378" s="597"/>
      <c r="J378" s="597"/>
      <c r="K378" s="597"/>
      <c r="L378" s="597"/>
      <c r="M378" s="597"/>
      <c r="N378" s="597"/>
      <c r="O378" s="598"/>
      <c r="P378" s="594" t="s">
        <v>40</v>
      </c>
      <c r="Q378" s="595"/>
      <c r="R378" s="595"/>
      <c r="S378" s="595"/>
      <c r="T378" s="595"/>
      <c r="U378" s="595"/>
      <c r="V378" s="596"/>
      <c r="W378" s="42" t="s">
        <v>39</v>
      </c>
      <c r="X378" s="43">
        <f>IFERROR(X374/H374,"0")+IFERROR(X375/H375,"0")+IFERROR(X376/H376,"0")+IFERROR(X377/H377,"0")</f>
        <v>0</v>
      </c>
      <c r="Y378" s="43">
        <f>IFERROR(Y374/H374,"0")+IFERROR(Y375/H375,"0")+IFERROR(Y376/H376,"0")+IFERROR(Y377/H377,"0")</f>
        <v>0</v>
      </c>
      <c r="Z378" s="43">
        <f>IFERROR(IF(Z374="",0,Z374),"0")+IFERROR(IF(Z375="",0,Z375),"0")+IFERROR(IF(Z376="",0,Z376),"0")+IFERROR(IF(Z377="",0,Z377),"0")</f>
        <v>0</v>
      </c>
      <c r="AA378" s="67"/>
      <c r="AB378" s="67"/>
      <c r="AC378" s="67"/>
    </row>
    <row r="379" spans="1:68">
      <c r="A379" s="597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598"/>
      <c r="P379" s="594" t="s">
        <v>40</v>
      </c>
      <c r="Q379" s="595"/>
      <c r="R379" s="595"/>
      <c r="S379" s="595"/>
      <c r="T379" s="595"/>
      <c r="U379" s="595"/>
      <c r="V379" s="596"/>
      <c r="W379" s="42" t="s">
        <v>0</v>
      </c>
      <c r="X379" s="43">
        <f>IFERROR(SUM(X374:X377),"0")</f>
        <v>0</v>
      </c>
      <c r="Y379" s="43">
        <f>IFERROR(SUM(Y374:Y377),"0")</f>
        <v>0</v>
      </c>
      <c r="Z379" s="42"/>
      <c r="AA379" s="67"/>
      <c r="AB379" s="67"/>
      <c r="AC379" s="67"/>
    </row>
    <row r="380" spans="1:68" ht="14.25" customHeight="1">
      <c r="A380" s="589" t="s">
        <v>78</v>
      </c>
      <c r="B380" s="589"/>
      <c r="C380" s="589"/>
      <c r="D380" s="589"/>
      <c r="E380" s="589"/>
      <c r="F380" s="589"/>
      <c r="G380" s="589"/>
      <c r="H380" s="589"/>
      <c r="I380" s="589"/>
      <c r="J380" s="589"/>
      <c r="K380" s="589"/>
      <c r="L380" s="589"/>
      <c r="M380" s="589"/>
      <c r="N380" s="589"/>
      <c r="O380" s="589"/>
      <c r="P380" s="589"/>
      <c r="Q380" s="589"/>
      <c r="R380" s="589"/>
      <c r="S380" s="589"/>
      <c r="T380" s="589"/>
      <c r="U380" s="589"/>
      <c r="V380" s="589"/>
      <c r="W380" s="589"/>
      <c r="X380" s="589"/>
      <c r="Y380" s="589"/>
      <c r="Z380" s="589"/>
      <c r="AA380" s="66"/>
      <c r="AB380" s="66"/>
      <c r="AC380" s="80"/>
    </row>
    <row r="381" spans="1:68" ht="27" customHeight="1">
      <c r="A381" s="63" t="s">
        <v>611</v>
      </c>
      <c r="B381" s="63" t="s">
        <v>612</v>
      </c>
      <c r="C381" s="36">
        <v>4301031303</v>
      </c>
      <c r="D381" s="590">
        <v>4607091384802</v>
      </c>
      <c r="E381" s="590"/>
      <c r="F381" s="62">
        <v>0.73</v>
      </c>
      <c r="G381" s="37">
        <v>6</v>
      </c>
      <c r="H381" s="62">
        <v>4.38</v>
      </c>
      <c r="I381" s="62">
        <v>4.6500000000000004</v>
      </c>
      <c r="J381" s="37">
        <v>132</v>
      </c>
      <c r="K381" s="37" t="s">
        <v>122</v>
      </c>
      <c r="L381" s="37" t="s">
        <v>45</v>
      </c>
      <c r="M381" s="38" t="s">
        <v>83</v>
      </c>
      <c r="N381" s="38"/>
      <c r="O381" s="37">
        <v>35</v>
      </c>
      <c r="P381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92"/>
      <c r="R381" s="592"/>
      <c r="S381" s="592"/>
      <c r="T381" s="593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50" t="s">
        <v>613</v>
      </c>
      <c r="AG381" s="78"/>
      <c r="AJ381" s="84" t="s">
        <v>45</v>
      </c>
      <c r="AK381" s="84">
        <v>0</v>
      </c>
      <c r="BB381" s="451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>
      <c r="A382" s="597"/>
      <c r="B382" s="597"/>
      <c r="C382" s="597"/>
      <c r="D382" s="597"/>
      <c r="E382" s="597"/>
      <c r="F382" s="597"/>
      <c r="G382" s="597"/>
      <c r="H382" s="597"/>
      <c r="I382" s="597"/>
      <c r="J382" s="597"/>
      <c r="K382" s="597"/>
      <c r="L382" s="597"/>
      <c r="M382" s="597"/>
      <c r="N382" s="597"/>
      <c r="O382" s="598"/>
      <c r="P382" s="594" t="s">
        <v>40</v>
      </c>
      <c r="Q382" s="595"/>
      <c r="R382" s="595"/>
      <c r="S382" s="595"/>
      <c r="T382" s="595"/>
      <c r="U382" s="595"/>
      <c r="V382" s="596"/>
      <c r="W382" s="42" t="s">
        <v>39</v>
      </c>
      <c r="X382" s="43">
        <f>IFERROR(X381/H381,"0")</f>
        <v>0</v>
      </c>
      <c r="Y382" s="43">
        <f>IFERROR(Y381/H381,"0")</f>
        <v>0</v>
      </c>
      <c r="Z382" s="43">
        <f>IFERROR(IF(Z381="",0,Z381),"0")</f>
        <v>0</v>
      </c>
      <c r="AA382" s="67"/>
      <c r="AB382" s="67"/>
      <c r="AC382" s="67"/>
    </row>
    <row r="383" spans="1:68">
      <c r="A383" s="597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598"/>
      <c r="P383" s="594" t="s">
        <v>40</v>
      </c>
      <c r="Q383" s="595"/>
      <c r="R383" s="595"/>
      <c r="S383" s="595"/>
      <c r="T383" s="595"/>
      <c r="U383" s="595"/>
      <c r="V383" s="596"/>
      <c r="W383" s="42" t="s">
        <v>0</v>
      </c>
      <c r="X383" s="43">
        <f>IFERROR(SUM(X381:X381),"0")</f>
        <v>0</v>
      </c>
      <c r="Y383" s="43">
        <f>IFERROR(SUM(Y381:Y381),"0")</f>
        <v>0</v>
      </c>
      <c r="Z383" s="42"/>
      <c r="AA383" s="67"/>
      <c r="AB383" s="67"/>
      <c r="AC383" s="67"/>
    </row>
    <row r="384" spans="1:68" ht="14.25" customHeight="1">
      <c r="A384" s="589" t="s">
        <v>85</v>
      </c>
      <c r="B384" s="589"/>
      <c r="C384" s="589"/>
      <c r="D384" s="589"/>
      <c r="E384" s="589"/>
      <c r="F384" s="589"/>
      <c r="G384" s="589"/>
      <c r="H384" s="589"/>
      <c r="I384" s="589"/>
      <c r="J384" s="589"/>
      <c r="K384" s="589"/>
      <c r="L384" s="589"/>
      <c r="M384" s="589"/>
      <c r="N384" s="589"/>
      <c r="O384" s="589"/>
      <c r="P384" s="589"/>
      <c r="Q384" s="589"/>
      <c r="R384" s="589"/>
      <c r="S384" s="589"/>
      <c r="T384" s="589"/>
      <c r="U384" s="589"/>
      <c r="V384" s="589"/>
      <c r="W384" s="589"/>
      <c r="X384" s="589"/>
      <c r="Y384" s="589"/>
      <c r="Z384" s="589"/>
      <c r="AA384" s="66"/>
      <c r="AB384" s="66"/>
      <c r="AC384" s="80"/>
    </row>
    <row r="385" spans="1:68" ht="27" customHeight="1">
      <c r="A385" s="63" t="s">
        <v>614</v>
      </c>
      <c r="B385" s="63" t="s">
        <v>615</v>
      </c>
      <c r="C385" s="36">
        <v>4301051899</v>
      </c>
      <c r="D385" s="590">
        <v>4607091384246</v>
      </c>
      <c r="E385" s="590"/>
      <c r="F385" s="62">
        <v>1.5</v>
      </c>
      <c r="G385" s="37">
        <v>6</v>
      </c>
      <c r="H385" s="62">
        <v>9</v>
      </c>
      <c r="I385" s="62">
        <v>9.5190000000000001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6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92"/>
      <c r="R385" s="592"/>
      <c r="S385" s="592"/>
      <c r="T385" s="593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52" t="s">
        <v>616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27" customHeight="1">
      <c r="A386" s="63" t="s">
        <v>617</v>
      </c>
      <c r="B386" s="63" t="s">
        <v>618</v>
      </c>
      <c r="C386" s="36">
        <v>4301051660</v>
      </c>
      <c r="D386" s="590">
        <v>4607091384253</v>
      </c>
      <c r="E386" s="590"/>
      <c r="F386" s="62">
        <v>0.4</v>
      </c>
      <c r="G386" s="37">
        <v>6</v>
      </c>
      <c r="H386" s="62">
        <v>2.4</v>
      </c>
      <c r="I386" s="62">
        <v>2.6640000000000001</v>
      </c>
      <c r="J386" s="37">
        <v>182</v>
      </c>
      <c r="K386" s="37" t="s">
        <v>90</v>
      </c>
      <c r="L386" s="37" t="s">
        <v>45</v>
      </c>
      <c r="M386" s="38" t="s">
        <v>89</v>
      </c>
      <c r="N386" s="38"/>
      <c r="O386" s="37">
        <v>40</v>
      </c>
      <c r="P386" s="6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92"/>
      <c r="R386" s="592"/>
      <c r="S386" s="592"/>
      <c r="T386" s="593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IFERROR(IF(Y386=0,"",ROUNDUP(Y386/H386,0)*0.00651),"")</f>
        <v/>
      </c>
      <c r="AA386" s="68" t="s">
        <v>45</v>
      </c>
      <c r="AB386" s="69" t="s">
        <v>45</v>
      </c>
      <c r="AC386" s="454" t="s">
        <v>616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>
      <c r="A387" s="597"/>
      <c r="B387" s="597"/>
      <c r="C387" s="597"/>
      <c r="D387" s="597"/>
      <c r="E387" s="597"/>
      <c r="F387" s="597"/>
      <c r="G387" s="597"/>
      <c r="H387" s="597"/>
      <c r="I387" s="597"/>
      <c r="J387" s="597"/>
      <c r="K387" s="597"/>
      <c r="L387" s="597"/>
      <c r="M387" s="597"/>
      <c r="N387" s="597"/>
      <c r="O387" s="598"/>
      <c r="P387" s="594" t="s">
        <v>40</v>
      </c>
      <c r="Q387" s="595"/>
      <c r="R387" s="595"/>
      <c r="S387" s="595"/>
      <c r="T387" s="595"/>
      <c r="U387" s="595"/>
      <c r="V387" s="596"/>
      <c r="W387" s="42" t="s">
        <v>39</v>
      </c>
      <c r="X387" s="43">
        <f>IFERROR(X385/H385,"0")+IFERROR(X386/H386,"0")</f>
        <v>0</v>
      </c>
      <c r="Y387" s="43">
        <f>IFERROR(Y385/H385,"0")+IFERROR(Y386/H386,"0")</f>
        <v>0</v>
      </c>
      <c r="Z387" s="43">
        <f>IFERROR(IF(Z385="",0,Z385),"0")+IFERROR(IF(Z386="",0,Z386),"0")</f>
        <v>0</v>
      </c>
      <c r="AA387" s="67"/>
      <c r="AB387" s="67"/>
      <c r="AC387" s="67"/>
    </row>
    <row r="388" spans="1:68">
      <c r="A388" s="597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598"/>
      <c r="P388" s="594" t="s">
        <v>40</v>
      </c>
      <c r="Q388" s="595"/>
      <c r="R388" s="595"/>
      <c r="S388" s="595"/>
      <c r="T388" s="595"/>
      <c r="U388" s="595"/>
      <c r="V388" s="596"/>
      <c r="W388" s="42" t="s">
        <v>0</v>
      </c>
      <c r="X388" s="43">
        <f>IFERROR(SUM(X385:X386),"0")</f>
        <v>0</v>
      </c>
      <c r="Y388" s="43">
        <f>IFERROR(SUM(Y385:Y386),"0")</f>
        <v>0</v>
      </c>
      <c r="Z388" s="42"/>
      <c r="AA388" s="67"/>
      <c r="AB388" s="67"/>
      <c r="AC388" s="67"/>
    </row>
    <row r="389" spans="1:68" ht="14.25" customHeight="1">
      <c r="A389" s="589" t="s">
        <v>188</v>
      </c>
      <c r="B389" s="589"/>
      <c r="C389" s="589"/>
      <c r="D389" s="589"/>
      <c r="E389" s="589"/>
      <c r="F389" s="589"/>
      <c r="G389" s="589"/>
      <c r="H389" s="589"/>
      <c r="I389" s="589"/>
      <c r="J389" s="589"/>
      <c r="K389" s="589"/>
      <c r="L389" s="589"/>
      <c r="M389" s="589"/>
      <c r="N389" s="589"/>
      <c r="O389" s="589"/>
      <c r="P389" s="589"/>
      <c r="Q389" s="589"/>
      <c r="R389" s="589"/>
      <c r="S389" s="589"/>
      <c r="T389" s="589"/>
      <c r="U389" s="589"/>
      <c r="V389" s="589"/>
      <c r="W389" s="589"/>
      <c r="X389" s="589"/>
      <c r="Y389" s="589"/>
      <c r="Z389" s="589"/>
      <c r="AA389" s="66"/>
      <c r="AB389" s="66"/>
      <c r="AC389" s="80"/>
    </row>
    <row r="390" spans="1:68" ht="27" customHeight="1">
      <c r="A390" s="63" t="s">
        <v>619</v>
      </c>
      <c r="B390" s="63" t="s">
        <v>620</v>
      </c>
      <c r="C390" s="36">
        <v>4301060441</v>
      </c>
      <c r="D390" s="590">
        <v>4607091389357</v>
      </c>
      <c r="E390" s="590"/>
      <c r="F390" s="62">
        <v>1.5</v>
      </c>
      <c r="G390" s="37">
        <v>6</v>
      </c>
      <c r="H390" s="62">
        <v>9</v>
      </c>
      <c r="I390" s="62">
        <v>9.4350000000000005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66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92"/>
      <c r="R390" s="592"/>
      <c r="S390" s="592"/>
      <c r="T390" s="593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6" t="s">
        <v>621</v>
      </c>
      <c r="AG390" s="78"/>
      <c r="AJ390" s="84" t="s">
        <v>45</v>
      </c>
      <c r="AK390" s="84">
        <v>0</v>
      </c>
      <c r="BB390" s="457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>
      <c r="A391" s="597"/>
      <c r="B391" s="597"/>
      <c r="C391" s="597"/>
      <c r="D391" s="597"/>
      <c r="E391" s="597"/>
      <c r="F391" s="597"/>
      <c r="G391" s="597"/>
      <c r="H391" s="597"/>
      <c r="I391" s="597"/>
      <c r="J391" s="597"/>
      <c r="K391" s="597"/>
      <c r="L391" s="597"/>
      <c r="M391" s="597"/>
      <c r="N391" s="597"/>
      <c r="O391" s="598"/>
      <c r="P391" s="594" t="s">
        <v>40</v>
      </c>
      <c r="Q391" s="595"/>
      <c r="R391" s="595"/>
      <c r="S391" s="595"/>
      <c r="T391" s="595"/>
      <c r="U391" s="595"/>
      <c r="V391" s="596"/>
      <c r="W391" s="42" t="s">
        <v>39</v>
      </c>
      <c r="X391" s="43">
        <f>IFERROR(X390/H390,"0")</f>
        <v>0</v>
      </c>
      <c r="Y391" s="43">
        <f>IFERROR(Y390/H390,"0")</f>
        <v>0</v>
      </c>
      <c r="Z391" s="43">
        <f>IFERROR(IF(Z390="",0,Z390),"0")</f>
        <v>0</v>
      </c>
      <c r="AA391" s="67"/>
      <c r="AB391" s="67"/>
      <c r="AC391" s="67"/>
    </row>
    <row r="392" spans="1:68">
      <c r="A392" s="597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598"/>
      <c r="P392" s="594" t="s">
        <v>40</v>
      </c>
      <c r="Q392" s="595"/>
      <c r="R392" s="595"/>
      <c r="S392" s="595"/>
      <c r="T392" s="595"/>
      <c r="U392" s="595"/>
      <c r="V392" s="596"/>
      <c r="W392" s="42" t="s">
        <v>0</v>
      </c>
      <c r="X392" s="43">
        <f>IFERROR(SUM(X390:X390),"0")</f>
        <v>0</v>
      </c>
      <c r="Y392" s="43">
        <f>IFERROR(SUM(Y390:Y390),"0")</f>
        <v>0</v>
      </c>
      <c r="Z392" s="42"/>
      <c r="AA392" s="67"/>
      <c r="AB392" s="67"/>
      <c r="AC392" s="67"/>
    </row>
    <row r="393" spans="1:68" ht="27.75" customHeight="1">
      <c r="A393" s="619" t="s">
        <v>622</v>
      </c>
      <c r="B393" s="619"/>
      <c r="C393" s="619"/>
      <c r="D393" s="619"/>
      <c r="E393" s="619"/>
      <c r="F393" s="619"/>
      <c r="G393" s="619"/>
      <c r="H393" s="619"/>
      <c r="I393" s="619"/>
      <c r="J393" s="619"/>
      <c r="K393" s="619"/>
      <c r="L393" s="619"/>
      <c r="M393" s="619"/>
      <c r="N393" s="619"/>
      <c r="O393" s="619"/>
      <c r="P393" s="619"/>
      <c r="Q393" s="619"/>
      <c r="R393" s="619"/>
      <c r="S393" s="619"/>
      <c r="T393" s="619"/>
      <c r="U393" s="619"/>
      <c r="V393" s="619"/>
      <c r="W393" s="619"/>
      <c r="X393" s="619"/>
      <c r="Y393" s="619"/>
      <c r="Z393" s="619"/>
      <c r="AA393" s="54"/>
      <c r="AB393" s="54"/>
      <c r="AC393" s="54"/>
    </row>
    <row r="394" spans="1:68" ht="16.5" customHeight="1">
      <c r="A394" s="588" t="s">
        <v>623</v>
      </c>
      <c r="B394" s="588"/>
      <c r="C394" s="588"/>
      <c r="D394" s="588"/>
      <c r="E394" s="588"/>
      <c r="F394" s="588"/>
      <c r="G394" s="588"/>
      <c r="H394" s="588"/>
      <c r="I394" s="588"/>
      <c r="J394" s="588"/>
      <c r="K394" s="588"/>
      <c r="L394" s="588"/>
      <c r="M394" s="588"/>
      <c r="N394" s="588"/>
      <c r="O394" s="588"/>
      <c r="P394" s="588"/>
      <c r="Q394" s="588"/>
      <c r="R394" s="588"/>
      <c r="S394" s="588"/>
      <c r="T394" s="588"/>
      <c r="U394" s="588"/>
      <c r="V394" s="588"/>
      <c r="W394" s="588"/>
      <c r="X394" s="588"/>
      <c r="Y394" s="588"/>
      <c r="Z394" s="588"/>
      <c r="AA394" s="65"/>
      <c r="AB394" s="65"/>
      <c r="AC394" s="79"/>
    </row>
    <row r="395" spans="1:68" ht="14.25" customHeight="1">
      <c r="A395" s="589" t="s">
        <v>78</v>
      </c>
      <c r="B395" s="589"/>
      <c r="C395" s="589"/>
      <c r="D395" s="589"/>
      <c r="E395" s="589"/>
      <c r="F395" s="589"/>
      <c r="G395" s="589"/>
      <c r="H395" s="589"/>
      <c r="I395" s="589"/>
      <c r="J395" s="589"/>
      <c r="K395" s="589"/>
      <c r="L395" s="589"/>
      <c r="M395" s="589"/>
      <c r="N395" s="589"/>
      <c r="O395" s="589"/>
      <c r="P395" s="589"/>
      <c r="Q395" s="589"/>
      <c r="R395" s="589"/>
      <c r="S395" s="589"/>
      <c r="T395" s="589"/>
      <c r="U395" s="589"/>
      <c r="V395" s="589"/>
      <c r="W395" s="589"/>
      <c r="X395" s="589"/>
      <c r="Y395" s="589"/>
      <c r="Z395" s="589"/>
      <c r="AA395" s="66"/>
      <c r="AB395" s="66"/>
      <c r="AC395" s="80"/>
    </row>
    <row r="396" spans="1:68" ht="27" customHeight="1">
      <c r="A396" s="63" t="s">
        <v>624</v>
      </c>
      <c r="B396" s="63" t="s">
        <v>625</v>
      </c>
      <c r="C396" s="36">
        <v>4301031405</v>
      </c>
      <c r="D396" s="590">
        <v>4680115886100</v>
      </c>
      <c r="E396" s="590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6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92"/>
      <c r="R396" s="592"/>
      <c r="S396" s="592"/>
      <c r="T396" s="593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ref="Y396:Y405" si="57"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ref="BM396:BM405" si="58">IFERROR(X396*I396/H396,"0")</f>
        <v>0</v>
      </c>
      <c r="BN396" s="78">
        <f t="shared" ref="BN396:BN405" si="59">IFERROR(Y396*I396/H396,"0")</f>
        <v>0</v>
      </c>
      <c r="BO396" s="78">
        <f t="shared" ref="BO396:BO405" si="60">IFERROR(1/J396*(X396/H396),"0")</f>
        <v>0</v>
      </c>
      <c r="BP396" s="78">
        <f t="shared" ref="BP396:BP405" si="61">IFERROR(1/J396*(Y396/H396),"0")</f>
        <v>0</v>
      </c>
    </row>
    <row r="397" spans="1:68" ht="27" customHeight="1">
      <c r="A397" s="63" t="s">
        <v>627</v>
      </c>
      <c r="B397" s="63" t="s">
        <v>628</v>
      </c>
      <c r="C397" s="36">
        <v>4301031382</v>
      </c>
      <c r="D397" s="590">
        <v>4680115886117</v>
      </c>
      <c r="E397" s="590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92"/>
      <c r="R397" s="592"/>
      <c r="S397" s="592"/>
      <c r="T397" s="593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customHeight="1">
      <c r="A398" s="63" t="s">
        <v>627</v>
      </c>
      <c r="B398" s="63" t="s">
        <v>630</v>
      </c>
      <c r="C398" s="36">
        <v>4301031406</v>
      </c>
      <c r="D398" s="590">
        <v>4680115886117</v>
      </c>
      <c r="E398" s="590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629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customHeight="1">
      <c r="A399" s="63" t="s">
        <v>631</v>
      </c>
      <c r="B399" s="63" t="s">
        <v>632</v>
      </c>
      <c r="C399" s="36">
        <v>4301031402</v>
      </c>
      <c r="D399" s="590">
        <v>4680115886124</v>
      </c>
      <c r="E399" s="590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66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92"/>
      <c r="R399" s="592"/>
      <c r="S399" s="592"/>
      <c r="T399" s="593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633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27" customHeight="1">
      <c r="A400" s="63" t="s">
        <v>634</v>
      </c>
      <c r="B400" s="63" t="s">
        <v>635</v>
      </c>
      <c r="C400" s="36">
        <v>4301031366</v>
      </c>
      <c r="D400" s="590">
        <v>4680115883147</v>
      </c>
      <c r="E400" s="590"/>
      <c r="F400" s="62">
        <v>0.28000000000000003</v>
      </c>
      <c r="G400" s="37">
        <v>6</v>
      </c>
      <c r="H400" s="62">
        <v>1.68</v>
      </c>
      <c r="I400" s="62">
        <v>1.81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6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92"/>
      <c r="R400" s="592"/>
      <c r="S400" s="592"/>
      <c r="T400" s="593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ref="Z400:Z405" si="62">IFERROR(IF(Y400=0,"",ROUNDUP(Y400/H400,0)*0.00502),"")</f>
        <v/>
      </c>
      <c r="AA400" s="68" t="s">
        <v>45</v>
      </c>
      <c r="AB400" s="69" t="s">
        <v>45</v>
      </c>
      <c r="AC400" s="466" t="s">
        <v>626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customHeight="1">
      <c r="A401" s="63" t="s">
        <v>636</v>
      </c>
      <c r="B401" s="63" t="s">
        <v>637</v>
      </c>
      <c r="C401" s="36">
        <v>4301031362</v>
      </c>
      <c r="D401" s="590">
        <v>4607091384338</v>
      </c>
      <c r="E401" s="590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5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92"/>
      <c r="R401" s="592"/>
      <c r="S401" s="592"/>
      <c r="T401" s="593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626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37.5" customHeight="1">
      <c r="A402" s="63" t="s">
        <v>638</v>
      </c>
      <c r="B402" s="63" t="s">
        <v>639</v>
      </c>
      <c r="C402" s="36">
        <v>4301031361</v>
      </c>
      <c r="D402" s="590">
        <v>4607091389524</v>
      </c>
      <c r="E402" s="590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5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92"/>
      <c r="R402" s="592"/>
      <c r="S402" s="592"/>
      <c r="T402" s="593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640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27" customHeight="1">
      <c r="A403" s="63" t="s">
        <v>641</v>
      </c>
      <c r="B403" s="63" t="s">
        <v>642</v>
      </c>
      <c r="C403" s="36">
        <v>4301031364</v>
      </c>
      <c r="D403" s="590">
        <v>4680115883161</v>
      </c>
      <c r="E403" s="590"/>
      <c r="F403" s="62">
        <v>0.28000000000000003</v>
      </c>
      <c r="G403" s="37">
        <v>6</v>
      </c>
      <c r="H403" s="62">
        <v>1.68</v>
      </c>
      <c r="I403" s="62">
        <v>1.81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92"/>
      <c r="R403" s="592"/>
      <c r="S403" s="592"/>
      <c r="T403" s="593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643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ht="27" customHeight="1">
      <c r="A404" s="63" t="s">
        <v>644</v>
      </c>
      <c r="B404" s="63" t="s">
        <v>645</v>
      </c>
      <c r="C404" s="36">
        <v>4301031358</v>
      </c>
      <c r="D404" s="590">
        <v>4607091389531</v>
      </c>
      <c r="E404" s="590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92"/>
      <c r="R404" s="592"/>
      <c r="S404" s="592"/>
      <c r="T404" s="593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7"/>
        <v>0</v>
      </c>
      <c r="Z404" s="41" t="str">
        <f t="shared" si="62"/>
        <v/>
      </c>
      <c r="AA404" s="68" t="s">
        <v>45</v>
      </c>
      <c r="AB404" s="69" t="s">
        <v>45</v>
      </c>
      <c r="AC404" s="474" t="s">
        <v>646</v>
      </c>
      <c r="AG404" s="78"/>
      <c r="AJ404" s="84" t="s">
        <v>45</v>
      </c>
      <c r="AK404" s="84">
        <v>0</v>
      </c>
      <c r="BB404" s="475" t="s">
        <v>66</v>
      </c>
      <c r="BM404" s="78">
        <f t="shared" si="58"/>
        <v>0</v>
      </c>
      <c r="BN404" s="78">
        <f t="shared" si="59"/>
        <v>0</v>
      </c>
      <c r="BO404" s="78">
        <f t="shared" si="60"/>
        <v>0</v>
      </c>
      <c r="BP404" s="78">
        <f t="shared" si="61"/>
        <v>0</v>
      </c>
    </row>
    <row r="405" spans="1:68" ht="37.5" customHeight="1">
      <c r="A405" s="63" t="s">
        <v>647</v>
      </c>
      <c r="B405" s="63" t="s">
        <v>648</v>
      </c>
      <c r="C405" s="36">
        <v>4301031360</v>
      </c>
      <c r="D405" s="590">
        <v>4607091384345</v>
      </c>
      <c r="E405" s="590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6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92"/>
      <c r="R405" s="592"/>
      <c r="S405" s="592"/>
      <c r="T405" s="593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7"/>
        <v>0</v>
      </c>
      <c r="Z405" s="41" t="str">
        <f t="shared" si="62"/>
        <v/>
      </c>
      <c r="AA405" s="68" t="s">
        <v>45</v>
      </c>
      <c r="AB405" s="69" t="s">
        <v>45</v>
      </c>
      <c r="AC405" s="476" t="s">
        <v>643</v>
      </c>
      <c r="AG405" s="78"/>
      <c r="AJ405" s="84" t="s">
        <v>45</v>
      </c>
      <c r="AK405" s="84">
        <v>0</v>
      </c>
      <c r="BB405" s="477" t="s">
        <v>66</v>
      </c>
      <c r="BM405" s="78">
        <f t="shared" si="58"/>
        <v>0</v>
      </c>
      <c r="BN405" s="78">
        <f t="shared" si="59"/>
        <v>0</v>
      </c>
      <c r="BO405" s="78">
        <f t="shared" si="60"/>
        <v>0</v>
      </c>
      <c r="BP405" s="78">
        <f t="shared" si="61"/>
        <v>0</v>
      </c>
    </row>
    <row r="406" spans="1:68">
      <c r="A406" s="597"/>
      <c r="B406" s="597"/>
      <c r="C406" s="597"/>
      <c r="D406" s="597"/>
      <c r="E406" s="597"/>
      <c r="F406" s="597"/>
      <c r="G406" s="597"/>
      <c r="H406" s="597"/>
      <c r="I406" s="597"/>
      <c r="J406" s="597"/>
      <c r="K406" s="597"/>
      <c r="L406" s="597"/>
      <c r="M406" s="597"/>
      <c r="N406" s="597"/>
      <c r="O406" s="598"/>
      <c r="P406" s="594" t="s">
        <v>40</v>
      </c>
      <c r="Q406" s="595"/>
      <c r="R406" s="595"/>
      <c r="S406" s="595"/>
      <c r="T406" s="595"/>
      <c r="U406" s="595"/>
      <c r="V406" s="596"/>
      <c r="W406" s="42" t="s">
        <v>39</v>
      </c>
      <c r="X406" s="43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43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43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67"/>
      <c r="AB406" s="67"/>
      <c r="AC406" s="67"/>
    </row>
    <row r="407" spans="1:68">
      <c r="A407" s="597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598"/>
      <c r="P407" s="594" t="s">
        <v>40</v>
      </c>
      <c r="Q407" s="595"/>
      <c r="R407" s="595"/>
      <c r="S407" s="595"/>
      <c r="T407" s="595"/>
      <c r="U407" s="595"/>
      <c r="V407" s="596"/>
      <c r="W407" s="42" t="s">
        <v>0</v>
      </c>
      <c r="X407" s="43">
        <f>IFERROR(SUM(X396:X405),"0")</f>
        <v>0</v>
      </c>
      <c r="Y407" s="43">
        <f>IFERROR(SUM(Y396:Y405),"0")</f>
        <v>0</v>
      </c>
      <c r="Z407" s="42"/>
      <c r="AA407" s="67"/>
      <c r="AB407" s="67"/>
      <c r="AC407" s="67"/>
    </row>
    <row r="408" spans="1:68" ht="14.25" customHeight="1">
      <c r="A408" s="589" t="s">
        <v>85</v>
      </c>
      <c r="B408" s="589"/>
      <c r="C408" s="589"/>
      <c r="D408" s="589"/>
      <c r="E408" s="589"/>
      <c r="F408" s="589"/>
      <c r="G408" s="589"/>
      <c r="H408" s="589"/>
      <c r="I408" s="589"/>
      <c r="J408" s="589"/>
      <c r="K408" s="589"/>
      <c r="L408" s="589"/>
      <c r="M408" s="589"/>
      <c r="N408" s="589"/>
      <c r="O408" s="589"/>
      <c r="P408" s="589"/>
      <c r="Q408" s="589"/>
      <c r="R408" s="589"/>
      <c r="S408" s="589"/>
      <c r="T408" s="589"/>
      <c r="U408" s="589"/>
      <c r="V408" s="589"/>
      <c r="W408" s="589"/>
      <c r="X408" s="589"/>
      <c r="Y408" s="589"/>
      <c r="Z408" s="589"/>
      <c r="AA408" s="66"/>
      <c r="AB408" s="66"/>
      <c r="AC408" s="80"/>
    </row>
    <row r="409" spans="1:68" ht="27" customHeight="1">
      <c r="A409" s="63" t="s">
        <v>649</v>
      </c>
      <c r="B409" s="63" t="s">
        <v>650</v>
      </c>
      <c r="C409" s="36">
        <v>4301051284</v>
      </c>
      <c r="D409" s="590">
        <v>4607091384352</v>
      </c>
      <c r="E409" s="590"/>
      <c r="F409" s="62">
        <v>0.6</v>
      </c>
      <c r="G409" s="37">
        <v>4</v>
      </c>
      <c r="H409" s="62">
        <v>2.4</v>
      </c>
      <c r="I409" s="62">
        <v>2.6459999999999999</v>
      </c>
      <c r="J409" s="37">
        <v>132</v>
      </c>
      <c r="K409" s="37" t="s">
        <v>122</v>
      </c>
      <c r="L409" s="37" t="s">
        <v>45</v>
      </c>
      <c r="M409" s="38" t="s">
        <v>89</v>
      </c>
      <c r="N409" s="38"/>
      <c r="O409" s="37">
        <v>45</v>
      </c>
      <c r="P409" s="6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92"/>
      <c r="R409" s="592"/>
      <c r="S409" s="592"/>
      <c r="T409" s="593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478" t="s">
        <v>651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>
      <c r="A410" s="63" t="s">
        <v>652</v>
      </c>
      <c r="B410" s="63" t="s">
        <v>653</v>
      </c>
      <c r="C410" s="36">
        <v>4301051431</v>
      </c>
      <c r="D410" s="590">
        <v>4607091389654</v>
      </c>
      <c r="E410" s="590"/>
      <c r="F410" s="62">
        <v>0.33</v>
      </c>
      <c r="G410" s="37">
        <v>6</v>
      </c>
      <c r="H410" s="62">
        <v>1.98</v>
      </c>
      <c r="I410" s="62">
        <v>2.238</v>
      </c>
      <c r="J410" s="37">
        <v>182</v>
      </c>
      <c r="K410" s="37" t="s">
        <v>90</v>
      </c>
      <c r="L410" s="37" t="s">
        <v>45</v>
      </c>
      <c r="M410" s="38" t="s">
        <v>89</v>
      </c>
      <c r="N410" s="38"/>
      <c r="O410" s="37">
        <v>45</v>
      </c>
      <c r="P410" s="6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92"/>
      <c r="R410" s="592"/>
      <c r="S410" s="592"/>
      <c r="T410" s="593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80" t="s">
        <v>654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>
      <c r="A411" s="597"/>
      <c r="B411" s="597"/>
      <c r="C411" s="597"/>
      <c r="D411" s="597"/>
      <c r="E411" s="597"/>
      <c r="F411" s="597"/>
      <c r="G411" s="597"/>
      <c r="H411" s="597"/>
      <c r="I411" s="597"/>
      <c r="J411" s="597"/>
      <c r="K411" s="597"/>
      <c r="L411" s="597"/>
      <c r="M411" s="597"/>
      <c r="N411" s="597"/>
      <c r="O411" s="598"/>
      <c r="P411" s="594" t="s">
        <v>40</v>
      </c>
      <c r="Q411" s="595"/>
      <c r="R411" s="595"/>
      <c r="S411" s="595"/>
      <c r="T411" s="595"/>
      <c r="U411" s="595"/>
      <c r="V411" s="596"/>
      <c r="W411" s="42" t="s">
        <v>39</v>
      </c>
      <c r="X411" s="43">
        <f>IFERROR(X409/H409,"0")+IFERROR(X410/H410,"0")</f>
        <v>0</v>
      </c>
      <c r="Y411" s="43">
        <f>IFERROR(Y409/H409,"0")+IFERROR(Y410/H410,"0")</f>
        <v>0</v>
      </c>
      <c r="Z411" s="43">
        <f>IFERROR(IF(Z409="",0,Z409),"0")+IFERROR(IF(Z410="",0,Z410),"0")</f>
        <v>0</v>
      </c>
      <c r="AA411" s="67"/>
      <c r="AB411" s="67"/>
      <c r="AC411" s="67"/>
    </row>
    <row r="412" spans="1:68">
      <c r="A412" s="597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598"/>
      <c r="P412" s="594" t="s">
        <v>40</v>
      </c>
      <c r="Q412" s="595"/>
      <c r="R412" s="595"/>
      <c r="S412" s="595"/>
      <c r="T412" s="595"/>
      <c r="U412" s="595"/>
      <c r="V412" s="596"/>
      <c r="W412" s="42" t="s">
        <v>0</v>
      </c>
      <c r="X412" s="43">
        <f>IFERROR(SUM(X409:X410),"0")</f>
        <v>0</v>
      </c>
      <c r="Y412" s="43">
        <f>IFERROR(SUM(Y409:Y410),"0")</f>
        <v>0</v>
      </c>
      <c r="Z412" s="42"/>
      <c r="AA412" s="67"/>
      <c r="AB412" s="67"/>
      <c r="AC412" s="67"/>
    </row>
    <row r="413" spans="1:68" ht="16.5" customHeight="1">
      <c r="A413" s="588" t="s">
        <v>655</v>
      </c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88"/>
      <c r="P413" s="588"/>
      <c r="Q413" s="588"/>
      <c r="R413" s="588"/>
      <c r="S413" s="588"/>
      <c r="T413" s="588"/>
      <c r="U413" s="588"/>
      <c r="V413" s="588"/>
      <c r="W413" s="588"/>
      <c r="X413" s="588"/>
      <c r="Y413" s="588"/>
      <c r="Z413" s="588"/>
      <c r="AA413" s="65"/>
      <c r="AB413" s="65"/>
      <c r="AC413" s="79"/>
    </row>
    <row r="414" spans="1:68" ht="14.25" customHeight="1">
      <c r="A414" s="589" t="s">
        <v>153</v>
      </c>
      <c r="B414" s="589"/>
      <c r="C414" s="589"/>
      <c r="D414" s="589"/>
      <c r="E414" s="589"/>
      <c r="F414" s="589"/>
      <c r="G414" s="589"/>
      <c r="H414" s="589"/>
      <c r="I414" s="589"/>
      <c r="J414" s="589"/>
      <c r="K414" s="589"/>
      <c r="L414" s="589"/>
      <c r="M414" s="589"/>
      <c r="N414" s="589"/>
      <c r="O414" s="589"/>
      <c r="P414" s="589"/>
      <c r="Q414" s="589"/>
      <c r="R414" s="589"/>
      <c r="S414" s="589"/>
      <c r="T414" s="589"/>
      <c r="U414" s="589"/>
      <c r="V414" s="589"/>
      <c r="W414" s="589"/>
      <c r="X414" s="589"/>
      <c r="Y414" s="589"/>
      <c r="Z414" s="589"/>
      <c r="AA414" s="66"/>
      <c r="AB414" s="66"/>
      <c r="AC414" s="80"/>
    </row>
    <row r="415" spans="1:68" ht="27" customHeight="1">
      <c r="A415" s="63" t="s">
        <v>656</v>
      </c>
      <c r="B415" s="63" t="s">
        <v>657</v>
      </c>
      <c r="C415" s="36">
        <v>4301020319</v>
      </c>
      <c r="D415" s="590">
        <v>4680115885240</v>
      </c>
      <c r="E415" s="590"/>
      <c r="F415" s="62">
        <v>0.35</v>
      </c>
      <c r="G415" s="37">
        <v>6</v>
      </c>
      <c r="H415" s="62">
        <v>2.1</v>
      </c>
      <c r="I415" s="62">
        <v>2.31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92"/>
      <c r="R415" s="592"/>
      <c r="S415" s="592"/>
      <c r="T415" s="593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658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>
      <c r="A416" s="63" t="s">
        <v>659</v>
      </c>
      <c r="B416" s="63" t="s">
        <v>660</v>
      </c>
      <c r="C416" s="36">
        <v>4301020315</v>
      </c>
      <c r="D416" s="590">
        <v>4607091389364</v>
      </c>
      <c r="E416" s="590"/>
      <c r="F416" s="62">
        <v>0.42</v>
      </c>
      <c r="G416" s="37">
        <v>6</v>
      </c>
      <c r="H416" s="62">
        <v>2.52</v>
      </c>
      <c r="I416" s="62">
        <v>2.73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65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92"/>
      <c r="R416" s="592"/>
      <c r="S416" s="592"/>
      <c r="T416" s="593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>
      <c r="A417" s="597"/>
      <c r="B417" s="597"/>
      <c r="C417" s="597"/>
      <c r="D417" s="597"/>
      <c r="E417" s="597"/>
      <c r="F417" s="597"/>
      <c r="G417" s="597"/>
      <c r="H417" s="597"/>
      <c r="I417" s="597"/>
      <c r="J417" s="597"/>
      <c r="K417" s="597"/>
      <c r="L417" s="597"/>
      <c r="M417" s="597"/>
      <c r="N417" s="597"/>
      <c r="O417" s="598"/>
      <c r="P417" s="594" t="s">
        <v>40</v>
      </c>
      <c r="Q417" s="595"/>
      <c r="R417" s="595"/>
      <c r="S417" s="595"/>
      <c r="T417" s="595"/>
      <c r="U417" s="595"/>
      <c r="V417" s="596"/>
      <c r="W417" s="42" t="s">
        <v>39</v>
      </c>
      <c r="X417" s="43">
        <f>IFERROR(X415/H415,"0")+IFERROR(X416/H416,"0")</f>
        <v>0</v>
      </c>
      <c r="Y417" s="43">
        <f>IFERROR(Y415/H415,"0")+IFERROR(Y416/H416,"0")</f>
        <v>0</v>
      </c>
      <c r="Z417" s="43">
        <f>IFERROR(IF(Z415="",0,Z415),"0")+IFERROR(IF(Z416="",0,Z416),"0")</f>
        <v>0</v>
      </c>
      <c r="AA417" s="67"/>
      <c r="AB417" s="67"/>
      <c r="AC417" s="67"/>
    </row>
    <row r="418" spans="1:68">
      <c r="A418" s="597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598"/>
      <c r="P418" s="594" t="s">
        <v>40</v>
      </c>
      <c r="Q418" s="595"/>
      <c r="R418" s="595"/>
      <c r="S418" s="595"/>
      <c r="T418" s="595"/>
      <c r="U418" s="595"/>
      <c r="V418" s="596"/>
      <c r="W418" s="42" t="s">
        <v>0</v>
      </c>
      <c r="X418" s="43">
        <f>IFERROR(SUM(X415:X416),"0")</f>
        <v>0</v>
      </c>
      <c r="Y418" s="43">
        <f>IFERROR(SUM(Y415:Y416),"0")</f>
        <v>0</v>
      </c>
      <c r="Z418" s="42"/>
      <c r="AA418" s="67"/>
      <c r="AB418" s="67"/>
      <c r="AC418" s="67"/>
    </row>
    <row r="419" spans="1:68" ht="14.25" customHeight="1">
      <c r="A419" s="589" t="s">
        <v>78</v>
      </c>
      <c r="B419" s="589"/>
      <c r="C419" s="589"/>
      <c r="D419" s="589"/>
      <c r="E419" s="589"/>
      <c r="F419" s="589"/>
      <c r="G419" s="589"/>
      <c r="H419" s="589"/>
      <c r="I419" s="589"/>
      <c r="J419" s="589"/>
      <c r="K419" s="589"/>
      <c r="L419" s="589"/>
      <c r="M419" s="589"/>
      <c r="N419" s="589"/>
      <c r="O419" s="589"/>
      <c r="P419" s="589"/>
      <c r="Q419" s="589"/>
      <c r="R419" s="589"/>
      <c r="S419" s="589"/>
      <c r="T419" s="589"/>
      <c r="U419" s="589"/>
      <c r="V419" s="589"/>
      <c r="W419" s="589"/>
      <c r="X419" s="589"/>
      <c r="Y419" s="589"/>
      <c r="Z419" s="589"/>
      <c r="AA419" s="66"/>
      <c r="AB419" s="66"/>
      <c r="AC419" s="80"/>
    </row>
    <row r="420" spans="1:68" ht="27" customHeight="1">
      <c r="A420" s="63" t="s">
        <v>662</v>
      </c>
      <c r="B420" s="63" t="s">
        <v>663</v>
      </c>
      <c r="C420" s="36">
        <v>4301031403</v>
      </c>
      <c r="D420" s="590">
        <v>4680115886094</v>
      </c>
      <c r="E420" s="590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122</v>
      </c>
      <c r="L420" s="37" t="s">
        <v>45</v>
      </c>
      <c r="M420" s="38" t="s">
        <v>118</v>
      </c>
      <c r="N420" s="38"/>
      <c r="O420" s="37">
        <v>50</v>
      </c>
      <c r="P420" s="64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92"/>
      <c r="R420" s="592"/>
      <c r="S420" s="592"/>
      <c r="T420" s="593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486" t="s">
        <v>664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>
      <c r="A421" s="63" t="s">
        <v>665</v>
      </c>
      <c r="B421" s="63" t="s">
        <v>666</v>
      </c>
      <c r="C421" s="36">
        <v>4301031363</v>
      </c>
      <c r="D421" s="590">
        <v>4607091389425</v>
      </c>
      <c r="E421" s="590"/>
      <c r="F421" s="62">
        <v>0.35</v>
      </c>
      <c r="G421" s="37">
        <v>6</v>
      </c>
      <c r="H421" s="62">
        <v>2.1</v>
      </c>
      <c r="I421" s="62">
        <v>2.23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64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92"/>
      <c r="R421" s="592"/>
      <c r="S421" s="592"/>
      <c r="T421" s="593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667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>
      <c r="A422" s="63" t="s">
        <v>668</v>
      </c>
      <c r="B422" s="63" t="s">
        <v>669</v>
      </c>
      <c r="C422" s="36">
        <v>4301031373</v>
      </c>
      <c r="D422" s="590">
        <v>4680115880771</v>
      </c>
      <c r="E422" s="590"/>
      <c r="F422" s="62">
        <v>0.28000000000000003</v>
      </c>
      <c r="G422" s="37">
        <v>6</v>
      </c>
      <c r="H422" s="62">
        <v>1.68</v>
      </c>
      <c r="I422" s="62">
        <v>1.81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5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92"/>
      <c r="R422" s="592"/>
      <c r="S422" s="592"/>
      <c r="T422" s="593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>
      <c r="A423" s="63" t="s">
        <v>671</v>
      </c>
      <c r="B423" s="63" t="s">
        <v>672</v>
      </c>
      <c r="C423" s="36">
        <v>4301031359</v>
      </c>
      <c r="D423" s="590">
        <v>4607091389500</v>
      </c>
      <c r="E423" s="590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65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92"/>
      <c r="R423" s="592"/>
      <c r="S423" s="592"/>
      <c r="T423" s="593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670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>
      <c r="A424" s="597"/>
      <c r="B424" s="597"/>
      <c r="C424" s="597"/>
      <c r="D424" s="597"/>
      <c r="E424" s="597"/>
      <c r="F424" s="597"/>
      <c r="G424" s="597"/>
      <c r="H424" s="597"/>
      <c r="I424" s="597"/>
      <c r="J424" s="597"/>
      <c r="K424" s="597"/>
      <c r="L424" s="597"/>
      <c r="M424" s="597"/>
      <c r="N424" s="597"/>
      <c r="O424" s="598"/>
      <c r="P424" s="594" t="s">
        <v>40</v>
      </c>
      <c r="Q424" s="595"/>
      <c r="R424" s="595"/>
      <c r="S424" s="595"/>
      <c r="T424" s="595"/>
      <c r="U424" s="595"/>
      <c r="V424" s="596"/>
      <c r="W424" s="42" t="s">
        <v>39</v>
      </c>
      <c r="X424" s="43">
        <f>IFERROR(X420/H420,"0")+IFERROR(X421/H421,"0")+IFERROR(X422/H422,"0")+IFERROR(X423/H423,"0")</f>
        <v>0</v>
      </c>
      <c r="Y424" s="43">
        <f>IFERROR(Y420/H420,"0")+IFERROR(Y421/H421,"0")+IFERROR(Y422/H422,"0")+IFERROR(Y423/H423,"0")</f>
        <v>0</v>
      </c>
      <c r="Z424" s="43">
        <f>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>
      <c r="A425" s="597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598"/>
      <c r="P425" s="594" t="s">
        <v>40</v>
      </c>
      <c r="Q425" s="595"/>
      <c r="R425" s="595"/>
      <c r="S425" s="595"/>
      <c r="T425" s="595"/>
      <c r="U425" s="595"/>
      <c r="V425" s="596"/>
      <c r="W425" s="42" t="s">
        <v>0</v>
      </c>
      <c r="X425" s="43">
        <f>IFERROR(SUM(X420:X423),"0")</f>
        <v>0</v>
      </c>
      <c r="Y425" s="43">
        <f>IFERROR(SUM(Y420:Y423),"0")</f>
        <v>0</v>
      </c>
      <c r="Z425" s="42"/>
      <c r="AA425" s="67"/>
      <c r="AB425" s="67"/>
      <c r="AC425" s="67"/>
    </row>
    <row r="426" spans="1:68" ht="16.5" customHeight="1">
      <c r="A426" s="588" t="s">
        <v>673</v>
      </c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88"/>
      <c r="P426" s="588"/>
      <c r="Q426" s="588"/>
      <c r="R426" s="588"/>
      <c r="S426" s="588"/>
      <c r="T426" s="588"/>
      <c r="U426" s="588"/>
      <c r="V426" s="588"/>
      <c r="W426" s="588"/>
      <c r="X426" s="588"/>
      <c r="Y426" s="588"/>
      <c r="Z426" s="588"/>
      <c r="AA426" s="65"/>
      <c r="AB426" s="65"/>
      <c r="AC426" s="79"/>
    </row>
    <row r="427" spans="1:68" ht="14.25" customHeight="1">
      <c r="A427" s="589" t="s">
        <v>78</v>
      </c>
      <c r="B427" s="589"/>
      <c r="C427" s="589"/>
      <c r="D427" s="589"/>
      <c r="E427" s="589"/>
      <c r="F427" s="589"/>
      <c r="G427" s="589"/>
      <c r="H427" s="589"/>
      <c r="I427" s="589"/>
      <c r="J427" s="589"/>
      <c r="K427" s="589"/>
      <c r="L427" s="589"/>
      <c r="M427" s="589"/>
      <c r="N427" s="589"/>
      <c r="O427" s="589"/>
      <c r="P427" s="589"/>
      <c r="Q427" s="589"/>
      <c r="R427" s="589"/>
      <c r="S427" s="589"/>
      <c r="T427" s="589"/>
      <c r="U427" s="589"/>
      <c r="V427" s="589"/>
      <c r="W427" s="589"/>
      <c r="X427" s="589"/>
      <c r="Y427" s="589"/>
      <c r="Z427" s="589"/>
      <c r="AA427" s="66"/>
      <c r="AB427" s="66"/>
      <c r="AC427" s="80"/>
    </row>
    <row r="428" spans="1:68" ht="27" customHeight="1">
      <c r="A428" s="63" t="s">
        <v>674</v>
      </c>
      <c r="B428" s="63" t="s">
        <v>675</v>
      </c>
      <c r="C428" s="36">
        <v>4301031347</v>
      </c>
      <c r="D428" s="590">
        <v>4680115885110</v>
      </c>
      <c r="E428" s="590"/>
      <c r="F428" s="62">
        <v>0.2</v>
      </c>
      <c r="G428" s="37">
        <v>6</v>
      </c>
      <c r="H428" s="62">
        <v>1.2</v>
      </c>
      <c r="I428" s="62">
        <v>2.1</v>
      </c>
      <c r="J428" s="37">
        <v>182</v>
      </c>
      <c r="K428" s="37" t="s">
        <v>90</v>
      </c>
      <c r="L428" s="37" t="s">
        <v>45</v>
      </c>
      <c r="M428" s="38" t="s">
        <v>83</v>
      </c>
      <c r="N428" s="38"/>
      <c r="O428" s="37">
        <v>50</v>
      </c>
      <c r="P428" s="6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92"/>
      <c r="R428" s="592"/>
      <c r="S428" s="592"/>
      <c r="T428" s="593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676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>
      <c r="A429" s="597"/>
      <c r="B429" s="597"/>
      <c r="C429" s="597"/>
      <c r="D429" s="597"/>
      <c r="E429" s="597"/>
      <c r="F429" s="597"/>
      <c r="G429" s="597"/>
      <c r="H429" s="597"/>
      <c r="I429" s="597"/>
      <c r="J429" s="597"/>
      <c r="K429" s="597"/>
      <c r="L429" s="597"/>
      <c r="M429" s="597"/>
      <c r="N429" s="597"/>
      <c r="O429" s="598"/>
      <c r="P429" s="594" t="s">
        <v>40</v>
      </c>
      <c r="Q429" s="595"/>
      <c r="R429" s="595"/>
      <c r="S429" s="595"/>
      <c r="T429" s="595"/>
      <c r="U429" s="595"/>
      <c r="V429" s="596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>
      <c r="A430" s="597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598"/>
      <c r="P430" s="594" t="s">
        <v>40</v>
      </c>
      <c r="Q430" s="595"/>
      <c r="R430" s="595"/>
      <c r="S430" s="595"/>
      <c r="T430" s="595"/>
      <c r="U430" s="595"/>
      <c r="V430" s="596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16.5" customHeight="1">
      <c r="A431" s="588" t="s">
        <v>677</v>
      </c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88"/>
      <c r="P431" s="588"/>
      <c r="Q431" s="588"/>
      <c r="R431" s="588"/>
      <c r="S431" s="588"/>
      <c r="T431" s="588"/>
      <c r="U431" s="588"/>
      <c r="V431" s="588"/>
      <c r="W431" s="588"/>
      <c r="X431" s="588"/>
      <c r="Y431" s="588"/>
      <c r="Z431" s="588"/>
      <c r="AA431" s="65"/>
      <c r="AB431" s="65"/>
      <c r="AC431" s="79"/>
    </row>
    <row r="432" spans="1:68" ht="14.25" customHeight="1">
      <c r="A432" s="589" t="s">
        <v>78</v>
      </c>
      <c r="B432" s="589"/>
      <c r="C432" s="589"/>
      <c r="D432" s="589"/>
      <c r="E432" s="589"/>
      <c r="F432" s="589"/>
      <c r="G432" s="589"/>
      <c r="H432" s="589"/>
      <c r="I432" s="589"/>
      <c r="J432" s="589"/>
      <c r="K432" s="589"/>
      <c r="L432" s="589"/>
      <c r="M432" s="589"/>
      <c r="N432" s="589"/>
      <c r="O432" s="589"/>
      <c r="P432" s="589"/>
      <c r="Q432" s="589"/>
      <c r="R432" s="589"/>
      <c r="S432" s="589"/>
      <c r="T432" s="589"/>
      <c r="U432" s="589"/>
      <c r="V432" s="589"/>
      <c r="W432" s="589"/>
      <c r="X432" s="589"/>
      <c r="Y432" s="589"/>
      <c r="Z432" s="589"/>
      <c r="AA432" s="66"/>
      <c r="AB432" s="66"/>
      <c r="AC432" s="80"/>
    </row>
    <row r="433" spans="1:68" ht="27" customHeight="1">
      <c r="A433" s="63" t="s">
        <v>678</v>
      </c>
      <c r="B433" s="63" t="s">
        <v>679</v>
      </c>
      <c r="C433" s="36">
        <v>4301031261</v>
      </c>
      <c r="D433" s="590">
        <v>4680115885103</v>
      </c>
      <c r="E433" s="590"/>
      <c r="F433" s="62">
        <v>0.27</v>
      </c>
      <c r="G433" s="37">
        <v>6</v>
      </c>
      <c r="H433" s="62">
        <v>1.62</v>
      </c>
      <c r="I433" s="62">
        <v>1.8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40</v>
      </c>
      <c r="P433" s="6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92"/>
      <c r="R433" s="592"/>
      <c r="S433" s="592"/>
      <c r="T433" s="593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680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>
      <c r="A434" s="597"/>
      <c r="B434" s="597"/>
      <c r="C434" s="597"/>
      <c r="D434" s="597"/>
      <c r="E434" s="597"/>
      <c r="F434" s="597"/>
      <c r="G434" s="597"/>
      <c r="H434" s="597"/>
      <c r="I434" s="597"/>
      <c r="J434" s="597"/>
      <c r="K434" s="597"/>
      <c r="L434" s="597"/>
      <c r="M434" s="597"/>
      <c r="N434" s="597"/>
      <c r="O434" s="598"/>
      <c r="P434" s="594" t="s">
        <v>40</v>
      </c>
      <c r="Q434" s="595"/>
      <c r="R434" s="595"/>
      <c r="S434" s="595"/>
      <c r="T434" s="595"/>
      <c r="U434" s="595"/>
      <c r="V434" s="596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>
      <c r="A435" s="597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598"/>
      <c r="P435" s="594" t="s">
        <v>40</v>
      </c>
      <c r="Q435" s="595"/>
      <c r="R435" s="595"/>
      <c r="S435" s="595"/>
      <c r="T435" s="595"/>
      <c r="U435" s="595"/>
      <c r="V435" s="596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27.75" customHeight="1">
      <c r="A436" s="619" t="s">
        <v>681</v>
      </c>
      <c r="B436" s="619"/>
      <c r="C436" s="619"/>
      <c r="D436" s="619"/>
      <c r="E436" s="619"/>
      <c r="F436" s="619"/>
      <c r="G436" s="619"/>
      <c r="H436" s="619"/>
      <c r="I436" s="619"/>
      <c r="J436" s="619"/>
      <c r="K436" s="619"/>
      <c r="L436" s="619"/>
      <c r="M436" s="619"/>
      <c r="N436" s="619"/>
      <c r="O436" s="619"/>
      <c r="P436" s="619"/>
      <c r="Q436" s="619"/>
      <c r="R436" s="619"/>
      <c r="S436" s="619"/>
      <c r="T436" s="619"/>
      <c r="U436" s="619"/>
      <c r="V436" s="619"/>
      <c r="W436" s="619"/>
      <c r="X436" s="619"/>
      <c r="Y436" s="619"/>
      <c r="Z436" s="619"/>
      <c r="AA436" s="54"/>
      <c r="AB436" s="54"/>
      <c r="AC436" s="54"/>
    </row>
    <row r="437" spans="1:68" ht="16.5" customHeight="1">
      <c r="A437" s="588" t="s">
        <v>681</v>
      </c>
      <c r="B437" s="588"/>
      <c r="C437" s="588"/>
      <c r="D437" s="588"/>
      <c r="E437" s="588"/>
      <c r="F437" s="588"/>
      <c r="G437" s="588"/>
      <c r="H437" s="588"/>
      <c r="I437" s="588"/>
      <c r="J437" s="588"/>
      <c r="K437" s="588"/>
      <c r="L437" s="588"/>
      <c r="M437" s="588"/>
      <c r="N437" s="588"/>
      <c r="O437" s="588"/>
      <c r="P437" s="588"/>
      <c r="Q437" s="588"/>
      <c r="R437" s="588"/>
      <c r="S437" s="588"/>
      <c r="T437" s="588"/>
      <c r="U437" s="588"/>
      <c r="V437" s="588"/>
      <c r="W437" s="588"/>
      <c r="X437" s="588"/>
      <c r="Y437" s="588"/>
      <c r="Z437" s="588"/>
      <c r="AA437" s="65"/>
      <c r="AB437" s="65"/>
      <c r="AC437" s="79"/>
    </row>
    <row r="438" spans="1:68" ht="14.25" customHeight="1">
      <c r="A438" s="589" t="s">
        <v>114</v>
      </c>
      <c r="B438" s="589"/>
      <c r="C438" s="589"/>
      <c r="D438" s="589"/>
      <c r="E438" s="589"/>
      <c r="F438" s="589"/>
      <c r="G438" s="589"/>
      <c r="H438" s="589"/>
      <c r="I438" s="589"/>
      <c r="J438" s="589"/>
      <c r="K438" s="589"/>
      <c r="L438" s="589"/>
      <c r="M438" s="589"/>
      <c r="N438" s="589"/>
      <c r="O438" s="589"/>
      <c r="P438" s="589"/>
      <c r="Q438" s="589"/>
      <c r="R438" s="589"/>
      <c r="S438" s="589"/>
      <c r="T438" s="589"/>
      <c r="U438" s="589"/>
      <c r="V438" s="589"/>
      <c r="W438" s="589"/>
      <c r="X438" s="589"/>
      <c r="Y438" s="589"/>
      <c r="Z438" s="589"/>
      <c r="AA438" s="66"/>
      <c r="AB438" s="66"/>
      <c r="AC438" s="80"/>
    </row>
    <row r="439" spans="1:68" ht="27" customHeight="1">
      <c r="A439" s="63" t="s">
        <v>682</v>
      </c>
      <c r="B439" s="63" t="s">
        <v>683</v>
      </c>
      <c r="C439" s="36">
        <v>4301011795</v>
      </c>
      <c r="D439" s="590">
        <v>4607091389067</v>
      </c>
      <c r="E439" s="590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6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92"/>
      <c r="R439" s="592"/>
      <c r="S439" s="592"/>
      <c r="T439" s="593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ref="Y439:Y451" si="63">IFERROR(IF(X439="",0,CEILING((X439/$H439),1)*$H439),"")</f>
        <v>0</v>
      </c>
      <c r="Z439" s="41" t="str">
        <f t="shared" ref="Z439:Z444" si="64">IFERROR(IF(Y439=0,"",ROUNDUP(Y439/H439,0)*0.01196),"")</f>
        <v/>
      </c>
      <c r="AA439" s="68" t="s">
        <v>45</v>
      </c>
      <c r="AB439" s="69" t="s">
        <v>45</v>
      </c>
      <c r="AC439" s="498" t="s">
        <v>684</v>
      </c>
      <c r="AG439" s="78"/>
      <c r="AJ439" s="84" t="s">
        <v>45</v>
      </c>
      <c r="AK439" s="84">
        <v>0</v>
      </c>
      <c r="BB439" s="499" t="s">
        <v>66</v>
      </c>
      <c r="BM439" s="78">
        <f t="shared" ref="BM439:BM451" si="65">IFERROR(X439*I439/H439,"0")</f>
        <v>0</v>
      </c>
      <c r="BN439" s="78">
        <f t="shared" ref="BN439:BN451" si="66">IFERROR(Y439*I439/H439,"0")</f>
        <v>0</v>
      </c>
      <c r="BO439" s="78">
        <f t="shared" ref="BO439:BO451" si="67">IFERROR(1/J439*(X439/H439),"0")</f>
        <v>0</v>
      </c>
      <c r="BP439" s="78">
        <f t="shared" ref="BP439:BP451" si="68">IFERROR(1/J439*(Y439/H439),"0")</f>
        <v>0</v>
      </c>
    </row>
    <row r="440" spans="1:68" ht="27" customHeight="1">
      <c r="A440" s="63" t="s">
        <v>685</v>
      </c>
      <c r="B440" s="63" t="s">
        <v>686</v>
      </c>
      <c r="C440" s="36">
        <v>4301011961</v>
      </c>
      <c r="D440" s="590">
        <v>4680115885271</v>
      </c>
      <c r="E440" s="590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6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92"/>
      <c r="R440" s="592"/>
      <c r="S440" s="592"/>
      <c r="T440" s="593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687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>
      <c r="A441" s="63" t="s">
        <v>688</v>
      </c>
      <c r="B441" s="63" t="s">
        <v>689</v>
      </c>
      <c r="C441" s="36">
        <v>4301011376</v>
      </c>
      <c r="D441" s="590">
        <v>4680115885226</v>
      </c>
      <c r="E441" s="590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89</v>
      </c>
      <c r="N441" s="38"/>
      <c r="O441" s="37">
        <v>60</v>
      </c>
      <c r="P441" s="64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92"/>
      <c r="R441" s="592"/>
      <c r="S441" s="592"/>
      <c r="T441" s="593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4"/>
        <v/>
      </c>
      <c r="AA441" s="68" t="s">
        <v>45</v>
      </c>
      <c r="AB441" s="69" t="s">
        <v>45</v>
      </c>
      <c r="AC441" s="502" t="s">
        <v>690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16.5" customHeight="1">
      <c r="A442" s="63" t="s">
        <v>691</v>
      </c>
      <c r="B442" s="63" t="s">
        <v>692</v>
      </c>
      <c r="C442" s="36">
        <v>4301011774</v>
      </c>
      <c r="D442" s="590">
        <v>4680115884502</v>
      </c>
      <c r="E442" s="590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6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92"/>
      <c r="R442" s="592"/>
      <c r="S442" s="592"/>
      <c r="T442" s="593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693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>
      <c r="A443" s="63" t="s">
        <v>694</v>
      </c>
      <c r="B443" s="63" t="s">
        <v>695</v>
      </c>
      <c r="C443" s="36">
        <v>4301011771</v>
      </c>
      <c r="D443" s="590">
        <v>4607091389104</v>
      </c>
      <c r="E443" s="590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3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92"/>
      <c r="R443" s="592"/>
      <c r="S443" s="592"/>
      <c r="T443" s="593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 t="shared" si="64"/>
        <v/>
      </c>
      <c r="AA443" s="68" t="s">
        <v>45</v>
      </c>
      <c r="AB443" s="69" t="s">
        <v>45</v>
      </c>
      <c r="AC443" s="506" t="s">
        <v>696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16.5" customHeight="1">
      <c r="A444" s="63" t="s">
        <v>697</v>
      </c>
      <c r="B444" s="63" t="s">
        <v>698</v>
      </c>
      <c r="C444" s="36">
        <v>4301011799</v>
      </c>
      <c r="D444" s="590">
        <v>4680115884519</v>
      </c>
      <c r="E444" s="590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92"/>
      <c r="R444" s="592"/>
      <c r="S444" s="592"/>
      <c r="T444" s="593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 t="shared" si="64"/>
        <v/>
      </c>
      <c r="AA444" s="68" t="s">
        <v>45</v>
      </c>
      <c r="AB444" s="69" t="s">
        <v>45</v>
      </c>
      <c r="AC444" s="508" t="s">
        <v>699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customHeight="1">
      <c r="A445" s="63" t="s">
        <v>700</v>
      </c>
      <c r="B445" s="63" t="s">
        <v>701</v>
      </c>
      <c r="C445" s="36">
        <v>4301012125</v>
      </c>
      <c r="D445" s="590">
        <v>4680115886391</v>
      </c>
      <c r="E445" s="590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6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92"/>
      <c r="R445" s="592"/>
      <c r="S445" s="592"/>
      <c r="T445" s="593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customHeight="1">
      <c r="A446" s="63" t="s">
        <v>702</v>
      </c>
      <c r="B446" s="63" t="s">
        <v>703</v>
      </c>
      <c r="C446" s="36">
        <v>4301011778</v>
      </c>
      <c r="D446" s="590">
        <v>4680115880603</v>
      </c>
      <c r="E446" s="590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92"/>
      <c r="R446" s="592"/>
      <c r="S446" s="592"/>
      <c r="T446" s="593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customHeight="1">
      <c r="A447" s="63" t="s">
        <v>702</v>
      </c>
      <c r="B447" s="63" t="s">
        <v>704</v>
      </c>
      <c r="C447" s="36">
        <v>4301012035</v>
      </c>
      <c r="D447" s="590">
        <v>4680115880603</v>
      </c>
      <c r="E447" s="590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6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92"/>
      <c r="R447" s="592"/>
      <c r="S447" s="592"/>
      <c r="T447" s="593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customHeight="1">
      <c r="A448" s="63" t="s">
        <v>705</v>
      </c>
      <c r="B448" s="63" t="s">
        <v>706</v>
      </c>
      <c r="C448" s="36">
        <v>4301012036</v>
      </c>
      <c r="D448" s="590">
        <v>4680115882782</v>
      </c>
      <c r="E448" s="590"/>
      <c r="F448" s="62">
        <v>0.6</v>
      </c>
      <c r="G448" s="37">
        <v>8</v>
      </c>
      <c r="H448" s="62">
        <v>4.8</v>
      </c>
      <c r="I448" s="62">
        <v>6.96</v>
      </c>
      <c r="J448" s="37">
        <v>120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92"/>
      <c r="R448" s="592"/>
      <c r="S448" s="592"/>
      <c r="T448" s="593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IFERROR(IF(Y448=0,"",ROUNDUP(Y448/H448,0)*0.00937),"")</f>
        <v/>
      </c>
      <c r="AA448" s="68" t="s">
        <v>45</v>
      </c>
      <c r="AB448" s="69" t="s">
        <v>45</v>
      </c>
      <c r="AC448" s="516" t="s">
        <v>687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customHeight="1">
      <c r="A449" s="63" t="s">
        <v>707</v>
      </c>
      <c r="B449" s="63" t="s">
        <v>708</v>
      </c>
      <c r="C449" s="36">
        <v>4301012050</v>
      </c>
      <c r="D449" s="590">
        <v>4680115885479</v>
      </c>
      <c r="E449" s="590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118</v>
      </c>
      <c r="N449" s="38"/>
      <c r="O449" s="37">
        <v>60</v>
      </c>
      <c r="P449" s="6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92"/>
      <c r="R449" s="592"/>
      <c r="S449" s="592"/>
      <c r="T449" s="593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696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customHeight="1">
      <c r="A450" s="63" t="s">
        <v>709</v>
      </c>
      <c r="B450" s="63" t="s">
        <v>710</v>
      </c>
      <c r="C450" s="36">
        <v>4301011784</v>
      </c>
      <c r="D450" s="590">
        <v>4607091389982</v>
      </c>
      <c r="E450" s="590"/>
      <c r="F450" s="62">
        <v>0.6</v>
      </c>
      <c r="G450" s="37">
        <v>6</v>
      </c>
      <c r="H450" s="62">
        <v>3.6</v>
      </c>
      <c r="I450" s="62">
        <v>3.81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6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92"/>
      <c r="R450" s="592"/>
      <c r="S450" s="592"/>
      <c r="T450" s="593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696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 ht="27" customHeight="1">
      <c r="A451" s="63" t="s">
        <v>709</v>
      </c>
      <c r="B451" s="63" t="s">
        <v>711</v>
      </c>
      <c r="C451" s="36">
        <v>4301012034</v>
      </c>
      <c r="D451" s="590">
        <v>4607091389982</v>
      </c>
      <c r="E451" s="590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3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92"/>
      <c r="R451" s="592"/>
      <c r="S451" s="592"/>
      <c r="T451" s="593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3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696</v>
      </c>
      <c r="AG451" s="78"/>
      <c r="AJ451" s="84" t="s">
        <v>45</v>
      </c>
      <c r="AK451" s="84">
        <v>0</v>
      </c>
      <c r="BB451" s="523" t="s">
        <v>66</v>
      </c>
      <c r="BM451" s="78">
        <f t="shared" si="65"/>
        <v>0</v>
      </c>
      <c r="BN451" s="78">
        <f t="shared" si="66"/>
        <v>0</v>
      </c>
      <c r="BO451" s="78">
        <f t="shared" si="67"/>
        <v>0</v>
      </c>
      <c r="BP451" s="78">
        <f t="shared" si="68"/>
        <v>0</v>
      </c>
    </row>
    <row r="452" spans="1:68">
      <c r="A452" s="597"/>
      <c r="B452" s="597"/>
      <c r="C452" s="597"/>
      <c r="D452" s="597"/>
      <c r="E452" s="597"/>
      <c r="F452" s="597"/>
      <c r="G452" s="597"/>
      <c r="H452" s="597"/>
      <c r="I452" s="597"/>
      <c r="J452" s="597"/>
      <c r="K452" s="597"/>
      <c r="L452" s="597"/>
      <c r="M452" s="597"/>
      <c r="N452" s="597"/>
      <c r="O452" s="598"/>
      <c r="P452" s="594" t="s">
        <v>40</v>
      </c>
      <c r="Q452" s="595"/>
      <c r="R452" s="595"/>
      <c r="S452" s="595"/>
      <c r="T452" s="595"/>
      <c r="U452" s="595"/>
      <c r="V452" s="596"/>
      <c r="W452" s="42" t="s">
        <v>39</v>
      </c>
      <c r="X452" s="43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0</v>
      </c>
      <c r="Y452" s="43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0</v>
      </c>
      <c r="Z452" s="43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</v>
      </c>
      <c r="AA452" s="67"/>
      <c r="AB452" s="67"/>
      <c r="AC452" s="67"/>
    </row>
    <row r="453" spans="1:68">
      <c r="A453" s="597"/>
      <c r="B453" s="597"/>
      <c r="C453" s="597"/>
      <c r="D453" s="597"/>
      <c r="E453" s="597"/>
      <c r="F453" s="597"/>
      <c r="G453" s="597"/>
      <c r="H453" s="597"/>
      <c r="I453" s="597"/>
      <c r="J453" s="597"/>
      <c r="K453" s="597"/>
      <c r="L453" s="597"/>
      <c r="M453" s="597"/>
      <c r="N453" s="597"/>
      <c r="O453" s="598"/>
      <c r="P453" s="594" t="s">
        <v>40</v>
      </c>
      <c r="Q453" s="595"/>
      <c r="R453" s="595"/>
      <c r="S453" s="595"/>
      <c r="T453" s="595"/>
      <c r="U453" s="595"/>
      <c r="V453" s="596"/>
      <c r="W453" s="42" t="s">
        <v>0</v>
      </c>
      <c r="X453" s="43">
        <f>IFERROR(SUM(X439:X451),"0")</f>
        <v>0</v>
      </c>
      <c r="Y453" s="43">
        <f>IFERROR(SUM(Y439:Y451),"0")</f>
        <v>0</v>
      </c>
      <c r="Z453" s="42"/>
      <c r="AA453" s="67"/>
      <c r="AB453" s="67"/>
      <c r="AC453" s="67"/>
    </row>
    <row r="454" spans="1:68" ht="14.25" customHeight="1">
      <c r="A454" s="589" t="s">
        <v>153</v>
      </c>
      <c r="B454" s="589"/>
      <c r="C454" s="589"/>
      <c r="D454" s="589"/>
      <c r="E454" s="589"/>
      <c r="F454" s="589"/>
      <c r="G454" s="589"/>
      <c r="H454" s="589"/>
      <c r="I454" s="589"/>
      <c r="J454" s="589"/>
      <c r="K454" s="589"/>
      <c r="L454" s="589"/>
      <c r="M454" s="589"/>
      <c r="N454" s="589"/>
      <c r="O454" s="589"/>
      <c r="P454" s="589"/>
      <c r="Q454" s="589"/>
      <c r="R454" s="589"/>
      <c r="S454" s="589"/>
      <c r="T454" s="589"/>
      <c r="U454" s="589"/>
      <c r="V454" s="589"/>
      <c r="W454" s="589"/>
      <c r="X454" s="589"/>
      <c r="Y454" s="589"/>
      <c r="Z454" s="589"/>
      <c r="AA454" s="66"/>
      <c r="AB454" s="66"/>
      <c r="AC454" s="80"/>
    </row>
    <row r="455" spans="1:68" ht="16.5" customHeight="1">
      <c r="A455" s="63" t="s">
        <v>712</v>
      </c>
      <c r="B455" s="63" t="s">
        <v>713</v>
      </c>
      <c r="C455" s="36">
        <v>4301020334</v>
      </c>
      <c r="D455" s="590">
        <v>4607091388930</v>
      </c>
      <c r="E455" s="590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89</v>
      </c>
      <c r="N455" s="38"/>
      <c r="O455" s="37">
        <v>70</v>
      </c>
      <c r="P455" s="63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92"/>
      <c r="R455" s="592"/>
      <c r="S455" s="592"/>
      <c r="T455" s="593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714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ht="16.5" customHeight="1">
      <c r="A456" s="63" t="s">
        <v>715</v>
      </c>
      <c r="B456" s="63" t="s">
        <v>716</v>
      </c>
      <c r="C456" s="36">
        <v>4301020384</v>
      </c>
      <c r="D456" s="590">
        <v>4680115886407</v>
      </c>
      <c r="E456" s="590"/>
      <c r="F456" s="62">
        <v>0.4</v>
      </c>
      <c r="G456" s="37">
        <v>6</v>
      </c>
      <c r="H456" s="62">
        <v>2.4</v>
      </c>
      <c r="I456" s="62">
        <v>2.58</v>
      </c>
      <c r="J456" s="37">
        <v>182</v>
      </c>
      <c r="K456" s="37" t="s">
        <v>90</v>
      </c>
      <c r="L456" s="37" t="s">
        <v>45</v>
      </c>
      <c r="M456" s="38" t="s">
        <v>89</v>
      </c>
      <c r="N456" s="38"/>
      <c r="O456" s="37">
        <v>70</v>
      </c>
      <c r="P456" s="63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92"/>
      <c r="R456" s="592"/>
      <c r="S456" s="592"/>
      <c r="T456" s="593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IFERROR(IF(Y456=0,"",ROUNDUP(Y456/H456,0)*0.00651),"")</f>
        <v/>
      </c>
      <c r="AA456" s="68" t="s">
        <v>45</v>
      </c>
      <c r="AB456" s="69" t="s">
        <v>45</v>
      </c>
      <c r="AC456" s="526" t="s">
        <v>714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>
      <c r="A457" s="63" t="s">
        <v>717</v>
      </c>
      <c r="B457" s="63" t="s">
        <v>718</v>
      </c>
      <c r="C457" s="36">
        <v>4301020385</v>
      </c>
      <c r="D457" s="590">
        <v>4680115880054</v>
      </c>
      <c r="E457" s="590"/>
      <c r="F457" s="62">
        <v>0.6</v>
      </c>
      <c r="G457" s="37">
        <v>8</v>
      </c>
      <c r="H457" s="62">
        <v>4.8</v>
      </c>
      <c r="I457" s="62">
        <v>6.93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6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92"/>
      <c r="R457" s="592"/>
      <c r="S457" s="592"/>
      <c r="T457" s="593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714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>
      <c r="A458" s="597"/>
      <c r="B458" s="597"/>
      <c r="C458" s="597"/>
      <c r="D458" s="597"/>
      <c r="E458" s="597"/>
      <c r="F458" s="597"/>
      <c r="G458" s="597"/>
      <c r="H458" s="597"/>
      <c r="I458" s="597"/>
      <c r="J458" s="597"/>
      <c r="K458" s="597"/>
      <c r="L458" s="597"/>
      <c r="M458" s="597"/>
      <c r="N458" s="597"/>
      <c r="O458" s="598"/>
      <c r="P458" s="594" t="s">
        <v>40</v>
      </c>
      <c r="Q458" s="595"/>
      <c r="R458" s="595"/>
      <c r="S458" s="595"/>
      <c r="T458" s="595"/>
      <c r="U458" s="595"/>
      <c r="V458" s="596"/>
      <c r="W458" s="42" t="s">
        <v>39</v>
      </c>
      <c r="X458" s="43">
        <f>IFERROR(X455/H455,"0")+IFERROR(X456/H456,"0")+IFERROR(X457/H457,"0")</f>
        <v>0</v>
      </c>
      <c r="Y458" s="43">
        <f>IFERROR(Y455/H455,"0")+IFERROR(Y456/H456,"0")+IFERROR(Y457/H457,"0")</f>
        <v>0</v>
      </c>
      <c r="Z458" s="43">
        <f>IFERROR(IF(Z455="",0,Z455),"0")+IFERROR(IF(Z456="",0,Z456),"0")+IFERROR(IF(Z457="",0,Z457),"0")</f>
        <v>0</v>
      </c>
      <c r="AA458" s="67"/>
      <c r="AB458" s="67"/>
      <c r="AC458" s="67"/>
    </row>
    <row r="459" spans="1:68">
      <c r="A459" s="597"/>
      <c r="B459" s="597"/>
      <c r="C459" s="597"/>
      <c r="D459" s="597"/>
      <c r="E459" s="597"/>
      <c r="F459" s="597"/>
      <c r="G459" s="597"/>
      <c r="H459" s="597"/>
      <c r="I459" s="597"/>
      <c r="J459" s="597"/>
      <c r="K459" s="597"/>
      <c r="L459" s="597"/>
      <c r="M459" s="597"/>
      <c r="N459" s="597"/>
      <c r="O459" s="598"/>
      <c r="P459" s="594" t="s">
        <v>40</v>
      </c>
      <c r="Q459" s="595"/>
      <c r="R459" s="595"/>
      <c r="S459" s="595"/>
      <c r="T459" s="595"/>
      <c r="U459" s="595"/>
      <c r="V459" s="596"/>
      <c r="W459" s="42" t="s">
        <v>0</v>
      </c>
      <c r="X459" s="43">
        <f>IFERROR(SUM(X455:X457),"0")</f>
        <v>0</v>
      </c>
      <c r="Y459" s="43">
        <f>IFERROR(SUM(Y455:Y457),"0")</f>
        <v>0</v>
      </c>
      <c r="Z459" s="42"/>
      <c r="AA459" s="67"/>
      <c r="AB459" s="67"/>
      <c r="AC459" s="67"/>
    </row>
    <row r="460" spans="1:68" ht="14.25" customHeight="1">
      <c r="A460" s="589" t="s">
        <v>78</v>
      </c>
      <c r="B460" s="589"/>
      <c r="C460" s="589"/>
      <c r="D460" s="589"/>
      <c r="E460" s="589"/>
      <c r="F460" s="589"/>
      <c r="G460" s="589"/>
      <c r="H460" s="589"/>
      <c r="I460" s="589"/>
      <c r="J460" s="589"/>
      <c r="K460" s="589"/>
      <c r="L460" s="589"/>
      <c r="M460" s="589"/>
      <c r="N460" s="589"/>
      <c r="O460" s="589"/>
      <c r="P460" s="589"/>
      <c r="Q460" s="589"/>
      <c r="R460" s="589"/>
      <c r="S460" s="589"/>
      <c r="T460" s="589"/>
      <c r="U460" s="589"/>
      <c r="V460" s="589"/>
      <c r="W460" s="589"/>
      <c r="X460" s="589"/>
      <c r="Y460" s="589"/>
      <c r="Z460" s="589"/>
      <c r="AA460" s="66"/>
      <c r="AB460" s="66"/>
      <c r="AC460" s="80"/>
    </row>
    <row r="461" spans="1:68" ht="27" customHeight="1">
      <c r="A461" s="63" t="s">
        <v>719</v>
      </c>
      <c r="B461" s="63" t="s">
        <v>720</v>
      </c>
      <c r="C461" s="36">
        <v>4301031349</v>
      </c>
      <c r="D461" s="590">
        <v>4680115883116</v>
      </c>
      <c r="E461" s="590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118</v>
      </c>
      <c r="N461" s="38"/>
      <c r="O461" s="37">
        <v>70</v>
      </c>
      <c r="P461" s="62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92"/>
      <c r="R461" s="592"/>
      <c r="S461" s="592"/>
      <c r="T461" s="593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ref="Y461:Y467" si="69">IFERROR(IF(X461="",0,CEILING((X461/$H461),1)*$H461),"")</f>
        <v>0</v>
      </c>
      <c r="Z461" s="41" t="str">
        <f>IFERROR(IF(Y461=0,"",ROUNDUP(Y461/H461,0)*0.01196),"")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ref="BM461:BM467" si="70">IFERROR(X461*I461/H461,"0")</f>
        <v>0</v>
      </c>
      <c r="BN461" s="78">
        <f t="shared" ref="BN461:BN467" si="71">IFERROR(Y461*I461/H461,"0")</f>
        <v>0</v>
      </c>
      <c r="BO461" s="78">
        <f t="shared" ref="BO461:BO467" si="72">IFERROR(1/J461*(X461/H461),"0")</f>
        <v>0</v>
      </c>
      <c r="BP461" s="78">
        <f t="shared" ref="BP461:BP467" si="73">IFERROR(1/J461*(Y461/H461),"0")</f>
        <v>0</v>
      </c>
    </row>
    <row r="462" spans="1:68" ht="27" customHeight="1">
      <c r="A462" s="63" t="s">
        <v>722</v>
      </c>
      <c r="B462" s="63" t="s">
        <v>723</v>
      </c>
      <c r="C462" s="36">
        <v>4301031350</v>
      </c>
      <c r="D462" s="590">
        <v>4680115883093</v>
      </c>
      <c r="E462" s="590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83</v>
      </c>
      <c r="N462" s="38"/>
      <c r="O462" s="37">
        <v>70</v>
      </c>
      <c r="P462" s="62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92"/>
      <c r="R462" s="592"/>
      <c r="S462" s="592"/>
      <c r="T462" s="593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9"/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>
      <c r="A463" s="63" t="s">
        <v>725</v>
      </c>
      <c r="B463" s="63" t="s">
        <v>726</v>
      </c>
      <c r="C463" s="36">
        <v>4301031353</v>
      </c>
      <c r="D463" s="590">
        <v>4680115883109</v>
      </c>
      <c r="E463" s="590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62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92"/>
      <c r="R463" s="592"/>
      <c r="S463" s="592"/>
      <c r="T463" s="593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727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>
      <c r="A464" s="63" t="s">
        <v>728</v>
      </c>
      <c r="B464" s="63" t="s">
        <v>729</v>
      </c>
      <c r="C464" s="36">
        <v>4301031351</v>
      </c>
      <c r="D464" s="590">
        <v>4680115882072</v>
      </c>
      <c r="E464" s="590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118</v>
      </c>
      <c r="N464" s="38"/>
      <c r="O464" s="37">
        <v>70</v>
      </c>
      <c r="P464" s="6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92"/>
      <c r="R464" s="592"/>
      <c r="S464" s="592"/>
      <c r="T464" s="593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>
      <c r="A465" s="63" t="s">
        <v>728</v>
      </c>
      <c r="B465" s="63" t="s">
        <v>730</v>
      </c>
      <c r="C465" s="36">
        <v>4301031419</v>
      </c>
      <c r="D465" s="590">
        <v>4680115882072</v>
      </c>
      <c r="E465" s="590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62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92"/>
      <c r="R465" s="592"/>
      <c r="S465" s="592"/>
      <c r="T465" s="593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721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>
      <c r="A466" s="63" t="s">
        <v>731</v>
      </c>
      <c r="B466" s="63" t="s">
        <v>732</v>
      </c>
      <c r="C466" s="36">
        <v>4301031418</v>
      </c>
      <c r="D466" s="590">
        <v>4680115882102</v>
      </c>
      <c r="E466" s="590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122</v>
      </c>
      <c r="L466" s="37" t="s">
        <v>45</v>
      </c>
      <c r="M466" s="38" t="s">
        <v>83</v>
      </c>
      <c r="N466" s="38"/>
      <c r="O466" s="37">
        <v>70</v>
      </c>
      <c r="P466" s="62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92"/>
      <c r="R466" s="592"/>
      <c r="S466" s="592"/>
      <c r="T466" s="593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724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>
      <c r="A467" s="63" t="s">
        <v>733</v>
      </c>
      <c r="B467" s="63" t="s">
        <v>734</v>
      </c>
      <c r="C467" s="36">
        <v>4301031417</v>
      </c>
      <c r="D467" s="590">
        <v>4680115882096</v>
      </c>
      <c r="E467" s="590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62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92"/>
      <c r="R467" s="592"/>
      <c r="S467" s="592"/>
      <c r="T467" s="593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9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727</v>
      </c>
      <c r="AG467" s="78"/>
      <c r="AJ467" s="84" t="s">
        <v>45</v>
      </c>
      <c r="AK467" s="84">
        <v>0</v>
      </c>
      <c r="BB467" s="54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>
      <c r="A468" s="597"/>
      <c r="B468" s="597"/>
      <c r="C468" s="597"/>
      <c r="D468" s="597"/>
      <c r="E468" s="597"/>
      <c r="F468" s="597"/>
      <c r="G468" s="597"/>
      <c r="H468" s="597"/>
      <c r="I468" s="597"/>
      <c r="J468" s="597"/>
      <c r="K468" s="597"/>
      <c r="L468" s="597"/>
      <c r="M468" s="597"/>
      <c r="N468" s="597"/>
      <c r="O468" s="598"/>
      <c r="P468" s="594" t="s">
        <v>40</v>
      </c>
      <c r="Q468" s="595"/>
      <c r="R468" s="595"/>
      <c r="S468" s="595"/>
      <c r="T468" s="595"/>
      <c r="U468" s="595"/>
      <c r="V468" s="596"/>
      <c r="W468" s="42" t="s">
        <v>39</v>
      </c>
      <c r="X468" s="43">
        <f>IFERROR(X461/H461,"0")+IFERROR(X462/H462,"0")+IFERROR(X463/H463,"0")+IFERROR(X464/H464,"0")+IFERROR(X465/H465,"0")+IFERROR(X466/H466,"0")+IFERROR(X467/H467,"0")</f>
        <v>0</v>
      </c>
      <c r="Y468" s="43">
        <f>IFERROR(Y461/H461,"0")+IFERROR(Y462/H462,"0")+IFERROR(Y463/H463,"0")+IFERROR(Y464/H464,"0")+IFERROR(Y465/H465,"0")+IFERROR(Y466/H466,"0")+IFERROR(Y467/H467,"0")</f>
        <v>0</v>
      </c>
      <c r="Z468" s="43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>
      <c r="A469" s="597"/>
      <c r="B469" s="597"/>
      <c r="C469" s="597"/>
      <c r="D469" s="597"/>
      <c r="E469" s="597"/>
      <c r="F469" s="597"/>
      <c r="G469" s="597"/>
      <c r="H469" s="597"/>
      <c r="I469" s="597"/>
      <c r="J469" s="597"/>
      <c r="K469" s="597"/>
      <c r="L469" s="597"/>
      <c r="M469" s="597"/>
      <c r="N469" s="597"/>
      <c r="O469" s="598"/>
      <c r="P469" s="594" t="s">
        <v>40</v>
      </c>
      <c r="Q469" s="595"/>
      <c r="R469" s="595"/>
      <c r="S469" s="595"/>
      <c r="T469" s="595"/>
      <c r="U469" s="595"/>
      <c r="V469" s="596"/>
      <c r="W469" s="42" t="s">
        <v>0</v>
      </c>
      <c r="X469" s="43">
        <f>IFERROR(SUM(X461:X467),"0")</f>
        <v>0</v>
      </c>
      <c r="Y469" s="43">
        <f>IFERROR(SUM(Y461:Y467),"0")</f>
        <v>0</v>
      </c>
      <c r="Z469" s="42"/>
      <c r="AA469" s="67"/>
      <c r="AB469" s="67"/>
      <c r="AC469" s="67"/>
    </row>
    <row r="470" spans="1:68" ht="14.25" customHeight="1">
      <c r="A470" s="589" t="s">
        <v>85</v>
      </c>
      <c r="B470" s="589"/>
      <c r="C470" s="589"/>
      <c r="D470" s="589"/>
      <c r="E470" s="589"/>
      <c r="F470" s="589"/>
      <c r="G470" s="589"/>
      <c r="H470" s="589"/>
      <c r="I470" s="589"/>
      <c r="J470" s="589"/>
      <c r="K470" s="589"/>
      <c r="L470" s="589"/>
      <c r="M470" s="589"/>
      <c r="N470" s="589"/>
      <c r="O470" s="589"/>
      <c r="P470" s="589"/>
      <c r="Q470" s="589"/>
      <c r="R470" s="589"/>
      <c r="S470" s="589"/>
      <c r="T470" s="589"/>
      <c r="U470" s="589"/>
      <c r="V470" s="589"/>
      <c r="W470" s="589"/>
      <c r="X470" s="589"/>
      <c r="Y470" s="589"/>
      <c r="Z470" s="589"/>
      <c r="AA470" s="66"/>
      <c r="AB470" s="66"/>
      <c r="AC470" s="80"/>
    </row>
    <row r="471" spans="1:68" ht="16.5" customHeight="1">
      <c r="A471" s="63" t="s">
        <v>735</v>
      </c>
      <c r="B471" s="63" t="s">
        <v>736</v>
      </c>
      <c r="C471" s="36">
        <v>4301051232</v>
      </c>
      <c r="D471" s="590">
        <v>4607091383409</v>
      </c>
      <c r="E471" s="590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119</v>
      </c>
      <c r="L471" s="37" t="s">
        <v>45</v>
      </c>
      <c r="M471" s="38" t="s">
        <v>89</v>
      </c>
      <c r="N471" s="38"/>
      <c r="O471" s="37">
        <v>45</v>
      </c>
      <c r="P471" s="62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92"/>
      <c r="R471" s="592"/>
      <c r="S471" s="592"/>
      <c r="T471" s="593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737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16.5" customHeight="1">
      <c r="A472" s="63" t="s">
        <v>738</v>
      </c>
      <c r="B472" s="63" t="s">
        <v>739</v>
      </c>
      <c r="C472" s="36">
        <v>4301051233</v>
      </c>
      <c r="D472" s="590">
        <v>4607091383416</v>
      </c>
      <c r="E472" s="590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62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92"/>
      <c r="R472" s="592"/>
      <c r="S472" s="592"/>
      <c r="T472" s="593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740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>
      <c r="A473" s="63" t="s">
        <v>741</v>
      </c>
      <c r="B473" s="63" t="s">
        <v>742</v>
      </c>
      <c r="C473" s="36">
        <v>4301051064</v>
      </c>
      <c r="D473" s="590">
        <v>4680115883536</v>
      </c>
      <c r="E473" s="590"/>
      <c r="F473" s="62">
        <v>0.3</v>
      </c>
      <c r="G473" s="37">
        <v>6</v>
      </c>
      <c r="H473" s="62">
        <v>1.8</v>
      </c>
      <c r="I473" s="62">
        <v>2.0459999999999998</v>
      </c>
      <c r="J473" s="37">
        <v>182</v>
      </c>
      <c r="K473" s="37" t="s">
        <v>90</v>
      </c>
      <c r="L473" s="37" t="s">
        <v>45</v>
      </c>
      <c r="M473" s="38" t="s">
        <v>89</v>
      </c>
      <c r="N473" s="38"/>
      <c r="O473" s="37">
        <v>45</v>
      </c>
      <c r="P473" s="6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92"/>
      <c r="R473" s="592"/>
      <c r="S473" s="592"/>
      <c r="T473" s="593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48" t="s">
        <v>743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>
      <c r="A474" s="597"/>
      <c r="B474" s="597"/>
      <c r="C474" s="597"/>
      <c r="D474" s="597"/>
      <c r="E474" s="597"/>
      <c r="F474" s="597"/>
      <c r="G474" s="597"/>
      <c r="H474" s="597"/>
      <c r="I474" s="597"/>
      <c r="J474" s="597"/>
      <c r="K474" s="597"/>
      <c r="L474" s="597"/>
      <c r="M474" s="597"/>
      <c r="N474" s="597"/>
      <c r="O474" s="598"/>
      <c r="P474" s="594" t="s">
        <v>40</v>
      </c>
      <c r="Q474" s="595"/>
      <c r="R474" s="595"/>
      <c r="S474" s="595"/>
      <c r="T474" s="595"/>
      <c r="U474" s="595"/>
      <c r="V474" s="596"/>
      <c r="W474" s="42" t="s">
        <v>39</v>
      </c>
      <c r="X474" s="43">
        <f>IFERROR(X471/H471,"0")+IFERROR(X472/H472,"0")+IFERROR(X473/H473,"0")</f>
        <v>0</v>
      </c>
      <c r="Y474" s="43">
        <f>IFERROR(Y471/H471,"0")+IFERROR(Y472/H472,"0")+IFERROR(Y473/H473,"0")</f>
        <v>0</v>
      </c>
      <c r="Z474" s="43">
        <f>IFERROR(IF(Z471="",0,Z471),"0")+IFERROR(IF(Z472="",0,Z472),"0")+IFERROR(IF(Z473="",0,Z473),"0")</f>
        <v>0</v>
      </c>
      <c r="AA474" s="67"/>
      <c r="AB474" s="67"/>
      <c r="AC474" s="67"/>
    </row>
    <row r="475" spans="1:68">
      <c r="A475" s="597"/>
      <c r="B475" s="597"/>
      <c r="C475" s="597"/>
      <c r="D475" s="597"/>
      <c r="E475" s="597"/>
      <c r="F475" s="597"/>
      <c r="G475" s="597"/>
      <c r="H475" s="597"/>
      <c r="I475" s="597"/>
      <c r="J475" s="597"/>
      <c r="K475" s="597"/>
      <c r="L475" s="597"/>
      <c r="M475" s="597"/>
      <c r="N475" s="597"/>
      <c r="O475" s="598"/>
      <c r="P475" s="594" t="s">
        <v>40</v>
      </c>
      <c r="Q475" s="595"/>
      <c r="R475" s="595"/>
      <c r="S475" s="595"/>
      <c r="T475" s="595"/>
      <c r="U475" s="595"/>
      <c r="V475" s="596"/>
      <c r="W475" s="42" t="s">
        <v>0</v>
      </c>
      <c r="X475" s="43">
        <f>IFERROR(SUM(X471:X473),"0")</f>
        <v>0</v>
      </c>
      <c r="Y475" s="43">
        <f>IFERROR(SUM(Y471:Y473),"0")</f>
        <v>0</v>
      </c>
      <c r="Z475" s="42"/>
      <c r="AA475" s="67"/>
      <c r="AB475" s="67"/>
      <c r="AC475" s="67"/>
    </row>
    <row r="476" spans="1:68" ht="14.25" customHeight="1">
      <c r="A476" s="589" t="s">
        <v>188</v>
      </c>
      <c r="B476" s="589"/>
      <c r="C476" s="589"/>
      <c r="D476" s="589"/>
      <c r="E476" s="589"/>
      <c r="F476" s="589"/>
      <c r="G476" s="589"/>
      <c r="H476" s="589"/>
      <c r="I476" s="589"/>
      <c r="J476" s="589"/>
      <c r="K476" s="589"/>
      <c r="L476" s="589"/>
      <c r="M476" s="589"/>
      <c r="N476" s="589"/>
      <c r="O476" s="589"/>
      <c r="P476" s="589"/>
      <c r="Q476" s="589"/>
      <c r="R476" s="589"/>
      <c r="S476" s="589"/>
      <c r="T476" s="589"/>
      <c r="U476" s="589"/>
      <c r="V476" s="589"/>
      <c r="W476" s="589"/>
      <c r="X476" s="589"/>
      <c r="Y476" s="589"/>
      <c r="Z476" s="589"/>
      <c r="AA476" s="66"/>
      <c r="AB476" s="66"/>
      <c r="AC476" s="80"/>
    </row>
    <row r="477" spans="1:68" ht="27" customHeight="1">
      <c r="A477" s="63" t="s">
        <v>744</v>
      </c>
      <c r="B477" s="63" t="s">
        <v>745</v>
      </c>
      <c r="C477" s="36">
        <v>4301060450</v>
      </c>
      <c r="D477" s="590">
        <v>4680115885035</v>
      </c>
      <c r="E477" s="590"/>
      <c r="F477" s="62">
        <v>1</v>
      </c>
      <c r="G477" s="37">
        <v>4</v>
      </c>
      <c r="H477" s="62">
        <v>4</v>
      </c>
      <c r="I477" s="62">
        <v>4.4160000000000004</v>
      </c>
      <c r="J477" s="37">
        <v>104</v>
      </c>
      <c r="K477" s="37" t="s">
        <v>119</v>
      </c>
      <c r="L477" s="37" t="s">
        <v>45</v>
      </c>
      <c r="M477" s="38" t="s">
        <v>89</v>
      </c>
      <c r="N477" s="38"/>
      <c r="O477" s="37">
        <v>35</v>
      </c>
      <c r="P477" s="61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92"/>
      <c r="R477" s="592"/>
      <c r="S477" s="592"/>
      <c r="T477" s="593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IFERROR(IF(Y477=0,"",ROUNDUP(Y477/H477,0)*0.01196),"")</f>
        <v/>
      </c>
      <c r="AA477" s="68" t="s">
        <v>45</v>
      </c>
      <c r="AB477" s="69" t="s">
        <v>45</v>
      </c>
      <c r="AC477" s="550" t="s">
        <v>746</v>
      </c>
      <c r="AG477" s="78"/>
      <c r="AJ477" s="84" t="s">
        <v>45</v>
      </c>
      <c r="AK477" s="84">
        <v>0</v>
      </c>
      <c r="BB477" s="55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598"/>
      <c r="P478" s="594" t="s">
        <v>40</v>
      </c>
      <c r="Q478" s="595"/>
      <c r="R478" s="595"/>
      <c r="S478" s="595"/>
      <c r="T478" s="595"/>
      <c r="U478" s="595"/>
      <c r="V478" s="596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>
      <c r="A479" s="597"/>
      <c r="B479" s="597"/>
      <c r="C479" s="597"/>
      <c r="D479" s="597"/>
      <c r="E479" s="597"/>
      <c r="F479" s="597"/>
      <c r="G479" s="597"/>
      <c r="H479" s="597"/>
      <c r="I479" s="597"/>
      <c r="J479" s="597"/>
      <c r="K479" s="597"/>
      <c r="L479" s="597"/>
      <c r="M479" s="597"/>
      <c r="N479" s="597"/>
      <c r="O479" s="598"/>
      <c r="P479" s="594" t="s">
        <v>40</v>
      </c>
      <c r="Q479" s="595"/>
      <c r="R479" s="595"/>
      <c r="S479" s="595"/>
      <c r="T479" s="595"/>
      <c r="U479" s="595"/>
      <c r="V479" s="596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27.75" customHeight="1">
      <c r="A480" s="619" t="s">
        <v>747</v>
      </c>
      <c r="B480" s="619"/>
      <c r="C480" s="619"/>
      <c r="D480" s="619"/>
      <c r="E480" s="619"/>
      <c r="F480" s="619"/>
      <c r="G480" s="619"/>
      <c r="H480" s="619"/>
      <c r="I480" s="619"/>
      <c r="J480" s="619"/>
      <c r="K480" s="619"/>
      <c r="L480" s="619"/>
      <c r="M480" s="619"/>
      <c r="N480" s="619"/>
      <c r="O480" s="619"/>
      <c r="P480" s="619"/>
      <c r="Q480" s="619"/>
      <c r="R480" s="619"/>
      <c r="S480" s="619"/>
      <c r="T480" s="619"/>
      <c r="U480" s="619"/>
      <c r="V480" s="619"/>
      <c r="W480" s="619"/>
      <c r="X480" s="619"/>
      <c r="Y480" s="619"/>
      <c r="Z480" s="619"/>
      <c r="AA480" s="54"/>
      <c r="AB480" s="54"/>
      <c r="AC480" s="54"/>
    </row>
    <row r="481" spans="1:68" ht="16.5" customHeight="1">
      <c r="A481" s="588" t="s">
        <v>747</v>
      </c>
      <c r="B481" s="588"/>
      <c r="C481" s="588"/>
      <c r="D481" s="588"/>
      <c r="E481" s="588"/>
      <c r="F481" s="588"/>
      <c r="G481" s="588"/>
      <c r="H481" s="588"/>
      <c r="I481" s="588"/>
      <c r="J481" s="588"/>
      <c r="K481" s="588"/>
      <c r="L481" s="588"/>
      <c r="M481" s="588"/>
      <c r="N481" s="588"/>
      <c r="O481" s="588"/>
      <c r="P481" s="588"/>
      <c r="Q481" s="588"/>
      <c r="R481" s="588"/>
      <c r="S481" s="588"/>
      <c r="T481" s="588"/>
      <c r="U481" s="588"/>
      <c r="V481" s="588"/>
      <c r="W481" s="588"/>
      <c r="X481" s="588"/>
      <c r="Y481" s="588"/>
      <c r="Z481" s="588"/>
      <c r="AA481" s="65"/>
      <c r="AB481" s="65"/>
      <c r="AC481" s="79"/>
    </row>
    <row r="482" spans="1:68" ht="14.25" customHeight="1">
      <c r="A482" s="589" t="s">
        <v>114</v>
      </c>
      <c r="B482" s="589"/>
      <c r="C482" s="589"/>
      <c r="D482" s="589"/>
      <c r="E482" s="589"/>
      <c r="F482" s="589"/>
      <c r="G482" s="589"/>
      <c r="H482" s="589"/>
      <c r="I482" s="589"/>
      <c r="J482" s="589"/>
      <c r="K482" s="589"/>
      <c r="L482" s="589"/>
      <c r="M482" s="589"/>
      <c r="N482" s="589"/>
      <c r="O482" s="589"/>
      <c r="P482" s="589"/>
      <c r="Q482" s="589"/>
      <c r="R482" s="589"/>
      <c r="S482" s="589"/>
      <c r="T482" s="589"/>
      <c r="U482" s="589"/>
      <c r="V482" s="589"/>
      <c r="W482" s="589"/>
      <c r="X482" s="589"/>
      <c r="Y482" s="589"/>
      <c r="Z482" s="589"/>
      <c r="AA482" s="66"/>
      <c r="AB482" s="66"/>
      <c r="AC482" s="80"/>
    </row>
    <row r="483" spans="1:68" ht="27" customHeight="1">
      <c r="A483" s="63" t="s">
        <v>748</v>
      </c>
      <c r="B483" s="63" t="s">
        <v>749</v>
      </c>
      <c r="C483" s="36">
        <v>4301011763</v>
      </c>
      <c r="D483" s="590">
        <v>4640242181011</v>
      </c>
      <c r="E483" s="590"/>
      <c r="F483" s="62">
        <v>1.35</v>
      </c>
      <c r="G483" s="37">
        <v>8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89</v>
      </c>
      <c r="N483" s="38"/>
      <c r="O483" s="37">
        <v>55</v>
      </c>
      <c r="P483" s="615" t="s">
        <v>750</v>
      </c>
      <c r="Q483" s="592"/>
      <c r="R483" s="592"/>
      <c r="S483" s="592"/>
      <c r="T483" s="593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751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>
      <c r="A484" s="63" t="s">
        <v>752</v>
      </c>
      <c r="B484" s="63" t="s">
        <v>753</v>
      </c>
      <c r="C484" s="36">
        <v>4301011585</v>
      </c>
      <c r="D484" s="590">
        <v>4640242180441</v>
      </c>
      <c r="E484" s="590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616" t="s">
        <v>754</v>
      </c>
      <c r="Q484" s="592"/>
      <c r="R484" s="592"/>
      <c r="S484" s="592"/>
      <c r="T484" s="593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54" t="s">
        <v>755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>
      <c r="A485" s="63" t="s">
        <v>756</v>
      </c>
      <c r="B485" s="63" t="s">
        <v>757</v>
      </c>
      <c r="C485" s="36">
        <v>4301011584</v>
      </c>
      <c r="D485" s="590">
        <v>4640242180564</v>
      </c>
      <c r="E485" s="590"/>
      <c r="F485" s="62">
        <v>1.5</v>
      </c>
      <c r="G485" s="37">
        <v>8</v>
      </c>
      <c r="H485" s="62">
        <v>12</v>
      </c>
      <c r="I485" s="62">
        <v>12.435</v>
      </c>
      <c r="J485" s="37">
        <v>64</v>
      </c>
      <c r="K485" s="37" t="s">
        <v>119</v>
      </c>
      <c r="L485" s="37" t="s">
        <v>45</v>
      </c>
      <c r="M485" s="38" t="s">
        <v>118</v>
      </c>
      <c r="N485" s="38"/>
      <c r="O485" s="37">
        <v>50</v>
      </c>
      <c r="P485" s="617" t="s">
        <v>758</v>
      </c>
      <c r="Q485" s="592"/>
      <c r="R485" s="592"/>
      <c r="S485" s="592"/>
      <c r="T485" s="593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759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>
      <c r="A486" s="597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598"/>
      <c r="P486" s="594" t="s">
        <v>40</v>
      </c>
      <c r="Q486" s="595"/>
      <c r="R486" s="595"/>
      <c r="S486" s="595"/>
      <c r="T486" s="595"/>
      <c r="U486" s="595"/>
      <c r="V486" s="596"/>
      <c r="W486" s="42" t="s">
        <v>39</v>
      </c>
      <c r="X486" s="43">
        <f>IFERROR(X483/H483,"0")+IFERROR(X484/H484,"0")+IFERROR(X485/H485,"0")</f>
        <v>0</v>
      </c>
      <c r="Y486" s="43">
        <f>IFERROR(Y483/H483,"0")+IFERROR(Y484/H484,"0")+IFERROR(Y485/H485,"0")</f>
        <v>0</v>
      </c>
      <c r="Z486" s="43">
        <f>IFERROR(IF(Z483="",0,Z483),"0")+IFERROR(IF(Z484="",0,Z484),"0")+IFERROR(IF(Z485="",0,Z485),"0")</f>
        <v>0</v>
      </c>
      <c r="AA486" s="67"/>
      <c r="AB486" s="67"/>
      <c r="AC486" s="67"/>
    </row>
    <row r="487" spans="1:68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598"/>
      <c r="P487" s="594" t="s">
        <v>40</v>
      </c>
      <c r="Q487" s="595"/>
      <c r="R487" s="595"/>
      <c r="S487" s="595"/>
      <c r="T487" s="595"/>
      <c r="U487" s="595"/>
      <c r="V487" s="596"/>
      <c r="W487" s="42" t="s">
        <v>0</v>
      </c>
      <c r="X487" s="43">
        <f>IFERROR(SUM(X483:X485),"0")</f>
        <v>0</v>
      </c>
      <c r="Y487" s="43">
        <f>IFERROR(SUM(Y483:Y485),"0")</f>
        <v>0</v>
      </c>
      <c r="Z487" s="42"/>
      <c r="AA487" s="67"/>
      <c r="AB487" s="67"/>
      <c r="AC487" s="67"/>
    </row>
    <row r="488" spans="1:68" ht="14.25" customHeight="1">
      <c r="A488" s="589" t="s">
        <v>153</v>
      </c>
      <c r="B488" s="589"/>
      <c r="C488" s="589"/>
      <c r="D488" s="589"/>
      <c r="E488" s="589"/>
      <c r="F488" s="589"/>
      <c r="G488" s="589"/>
      <c r="H488" s="589"/>
      <c r="I488" s="589"/>
      <c r="J488" s="589"/>
      <c r="K488" s="589"/>
      <c r="L488" s="589"/>
      <c r="M488" s="589"/>
      <c r="N488" s="589"/>
      <c r="O488" s="589"/>
      <c r="P488" s="589"/>
      <c r="Q488" s="589"/>
      <c r="R488" s="589"/>
      <c r="S488" s="589"/>
      <c r="T488" s="589"/>
      <c r="U488" s="589"/>
      <c r="V488" s="589"/>
      <c r="W488" s="589"/>
      <c r="X488" s="589"/>
      <c r="Y488" s="589"/>
      <c r="Z488" s="589"/>
      <c r="AA488" s="66"/>
      <c r="AB488" s="66"/>
      <c r="AC488" s="80"/>
    </row>
    <row r="489" spans="1:68" ht="27" customHeight="1">
      <c r="A489" s="63" t="s">
        <v>760</v>
      </c>
      <c r="B489" s="63" t="s">
        <v>761</v>
      </c>
      <c r="C489" s="36">
        <v>4301020269</v>
      </c>
      <c r="D489" s="590">
        <v>4640242180519</v>
      </c>
      <c r="E489" s="590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611" t="s">
        <v>762</v>
      </c>
      <c r="Q489" s="592"/>
      <c r="R489" s="592"/>
      <c r="S489" s="592"/>
      <c r="T489" s="593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8" t="s">
        <v>763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>
      <c r="A490" s="63" t="s">
        <v>760</v>
      </c>
      <c r="B490" s="63" t="s">
        <v>764</v>
      </c>
      <c r="C490" s="36">
        <v>4301020400</v>
      </c>
      <c r="D490" s="590">
        <v>4640242180519</v>
      </c>
      <c r="E490" s="590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612" t="s">
        <v>765</v>
      </c>
      <c r="Q490" s="592"/>
      <c r="R490" s="592"/>
      <c r="S490" s="592"/>
      <c r="T490" s="593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766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>
      <c r="A491" s="63" t="s">
        <v>767</v>
      </c>
      <c r="B491" s="63" t="s">
        <v>768</v>
      </c>
      <c r="C491" s="36">
        <v>4301020260</v>
      </c>
      <c r="D491" s="590">
        <v>4640242180526</v>
      </c>
      <c r="E491" s="590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613" t="s">
        <v>769</v>
      </c>
      <c r="Q491" s="592"/>
      <c r="R491" s="592"/>
      <c r="S491" s="592"/>
      <c r="T491" s="593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763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>
      <c r="A492" s="63" t="s">
        <v>770</v>
      </c>
      <c r="B492" s="63" t="s">
        <v>771</v>
      </c>
      <c r="C492" s="36">
        <v>4301020295</v>
      </c>
      <c r="D492" s="590">
        <v>4640242181363</v>
      </c>
      <c r="E492" s="590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614" t="s">
        <v>772</v>
      </c>
      <c r="Q492" s="592"/>
      <c r="R492" s="592"/>
      <c r="S492" s="592"/>
      <c r="T492" s="593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773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>
      <c r="A493" s="597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598"/>
      <c r="P493" s="594" t="s">
        <v>40</v>
      </c>
      <c r="Q493" s="595"/>
      <c r="R493" s="595"/>
      <c r="S493" s="595"/>
      <c r="T493" s="595"/>
      <c r="U493" s="595"/>
      <c r="V493" s="596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598"/>
      <c r="P494" s="594" t="s">
        <v>40</v>
      </c>
      <c r="Q494" s="595"/>
      <c r="R494" s="595"/>
      <c r="S494" s="595"/>
      <c r="T494" s="595"/>
      <c r="U494" s="595"/>
      <c r="V494" s="596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>
      <c r="A495" s="589" t="s">
        <v>78</v>
      </c>
      <c r="B495" s="589"/>
      <c r="C495" s="589"/>
      <c r="D495" s="589"/>
      <c r="E495" s="589"/>
      <c r="F495" s="589"/>
      <c r="G495" s="589"/>
      <c r="H495" s="589"/>
      <c r="I495" s="589"/>
      <c r="J495" s="589"/>
      <c r="K495" s="589"/>
      <c r="L495" s="589"/>
      <c r="M495" s="589"/>
      <c r="N495" s="589"/>
      <c r="O495" s="589"/>
      <c r="P495" s="589"/>
      <c r="Q495" s="589"/>
      <c r="R495" s="589"/>
      <c r="S495" s="589"/>
      <c r="T495" s="589"/>
      <c r="U495" s="589"/>
      <c r="V495" s="589"/>
      <c r="W495" s="589"/>
      <c r="X495" s="589"/>
      <c r="Y495" s="589"/>
      <c r="Z495" s="589"/>
      <c r="AA495" s="66"/>
      <c r="AB495" s="66"/>
      <c r="AC495" s="80"/>
    </row>
    <row r="496" spans="1:68" ht="27" customHeight="1">
      <c r="A496" s="63" t="s">
        <v>774</v>
      </c>
      <c r="B496" s="63" t="s">
        <v>775</v>
      </c>
      <c r="C496" s="36">
        <v>4301031280</v>
      </c>
      <c r="D496" s="590">
        <v>4640242180816</v>
      </c>
      <c r="E496" s="590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609" t="s">
        <v>776</v>
      </c>
      <c r="Q496" s="592"/>
      <c r="R496" s="592"/>
      <c r="S496" s="592"/>
      <c r="T496" s="593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66" t="s">
        <v>777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>
      <c r="A497" s="63" t="s">
        <v>778</v>
      </c>
      <c r="B497" s="63" t="s">
        <v>779</v>
      </c>
      <c r="C497" s="36">
        <v>4301031244</v>
      </c>
      <c r="D497" s="590">
        <v>4640242180595</v>
      </c>
      <c r="E497" s="590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610" t="s">
        <v>780</v>
      </c>
      <c r="Q497" s="592"/>
      <c r="R497" s="592"/>
      <c r="S497" s="592"/>
      <c r="T497" s="593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8" t="s">
        <v>781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>
      <c r="A498" s="597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598"/>
      <c r="P498" s="594" t="s">
        <v>40</v>
      </c>
      <c r="Q498" s="595"/>
      <c r="R498" s="595"/>
      <c r="S498" s="595"/>
      <c r="T498" s="595"/>
      <c r="U498" s="595"/>
      <c r="V498" s="596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598"/>
      <c r="P499" s="594" t="s">
        <v>40</v>
      </c>
      <c r="Q499" s="595"/>
      <c r="R499" s="595"/>
      <c r="S499" s="595"/>
      <c r="T499" s="595"/>
      <c r="U499" s="595"/>
      <c r="V499" s="596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>
      <c r="A500" s="589" t="s">
        <v>85</v>
      </c>
      <c r="B500" s="589"/>
      <c r="C500" s="589"/>
      <c r="D500" s="589"/>
      <c r="E500" s="589"/>
      <c r="F500" s="589"/>
      <c r="G500" s="589"/>
      <c r="H500" s="589"/>
      <c r="I500" s="589"/>
      <c r="J500" s="589"/>
      <c r="K500" s="589"/>
      <c r="L500" s="589"/>
      <c r="M500" s="589"/>
      <c r="N500" s="589"/>
      <c r="O500" s="589"/>
      <c r="P500" s="589"/>
      <c r="Q500" s="589"/>
      <c r="R500" s="589"/>
      <c r="S500" s="589"/>
      <c r="T500" s="589"/>
      <c r="U500" s="589"/>
      <c r="V500" s="589"/>
      <c r="W500" s="589"/>
      <c r="X500" s="589"/>
      <c r="Y500" s="589"/>
      <c r="Z500" s="589"/>
      <c r="AA500" s="66"/>
      <c r="AB500" s="66"/>
      <c r="AC500" s="80"/>
    </row>
    <row r="501" spans="1:68" ht="27" customHeight="1">
      <c r="A501" s="63" t="s">
        <v>782</v>
      </c>
      <c r="B501" s="63" t="s">
        <v>783</v>
      </c>
      <c r="C501" s="36">
        <v>4301052046</v>
      </c>
      <c r="D501" s="590">
        <v>4640242180533</v>
      </c>
      <c r="E501" s="590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607" t="s">
        <v>784</v>
      </c>
      <c r="Q501" s="592"/>
      <c r="R501" s="592"/>
      <c r="S501" s="592"/>
      <c r="T501" s="593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0" t="s">
        <v>785</v>
      </c>
      <c r="AG501" s="78"/>
      <c r="AJ501" s="84" t="s">
        <v>45</v>
      </c>
      <c r="AK501" s="84">
        <v>0</v>
      </c>
      <c r="BB501" s="57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>
      <c r="A502" s="63" t="s">
        <v>782</v>
      </c>
      <c r="B502" s="63" t="s">
        <v>786</v>
      </c>
      <c r="C502" s="36">
        <v>4301051887</v>
      </c>
      <c r="D502" s="590">
        <v>4640242180533</v>
      </c>
      <c r="E502" s="590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608" t="s">
        <v>784</v>
      </c>
      <c r="Q502" s="592"/>
      <c r="R502" s="592"/>
      <c r="S502" s="592"/>
      <c r="T502" s="593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785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>
      <c r="A503" s="597"/>
      <c r="B503" s="597"/>
      <c r="C503" s="597"/>
      <c r="D503" s="597"/>
      <c r="E503" s="597"/>
      <c r="F503" s="597"/>
      <c r="G503" s="597"/>
      <c r="H503" s="597"/>
      <c r="I503" s="597"/>
      <c r="J503" s="597"/>
      <c r="K503" s="597"/>
      <c r="L503" s="597"/>
      <c r="M503" s="597"/>
      <c r="N503" s="597"/>
      <c r="O503" s="598"/>
      <c r="P503" s="594" t="s">
        <v>40</v>
      </c>
      <c r="Q503" s="595"/>
      <c r="R503" s="595"/>
      <c r="S503" s="595"/>
      <c r="T503" s="595"/>
      <c r="U503" s="595"/>
      <c r="V503" s="596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>
      <c r="A504" s="597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598"/>
      <c r="P504" s="594" t="s">
        <v>40</v>
      </c>
      <c r="Q504" s="595"/>
      <c r="R504" s="595"/>
      <c r="S504" s="595"/>
      <c r="T504" s="595"/>
      <c r="U504" s="595"/>
      <c r="V504" s="596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customHeight="1">
      <c r="A505" s="589" t="s">
        <v>188</v>
      </c>
      <c r="B505" s="589"/>
      <c r="C505" s="589"/>
      <c r="D505" s="589"/>
      <c r="E505" s="589"/>
      <c r="F505" s="589"/>
      <c r="G505" s="589"/>
      <c r="H505" s="589"/>
      <c r="I505" s="589"/>
      <c r="J505" s="589"/>
      <c r="K505" s="589"/>
      <c r="L505" s="589"/>
      <c r="M505" s="589"/>
      <c r="N505" s="589"/>
      <c r="O505" s="589"/>
      <c r="P505" s="589"/>
      <c r="Q505" s="589"/>
      <c r="R505" s="589"/>
      <c r="S505" s="589"/>
      <c r="T505" s="589"/>
      <c r="U505" s="589"/>
      <c r="V505" s="589"/>
      <c r="W505" s="589"/>
      <c r="X505" s="589"/>
      <c r="Y505" s="589"/>
      <c r="Z505" s="589"/>
      <c r="AA505" s="66"/>
      <c r="AB505" s="66"/>
      <c r="AC505" s="80"/>
    </row>
    <row r="506" spans="1:68" ht="27" customHeight="1">
      <c r="A506" s="63" t="s">
        <v>787</v>
      </c>
      <c r="B506" s="63" t="s">
        <v>788</v>
      </c>
      <c r="C506" s="36">
        <v>4301060485</v>
      </c>
      <c r="D506" s="590">
        <v>4640242180120</v>
      </c>
      <c r="E506" s="590"/>
      <c r="F506" s="62">
        <v>1.3</v>
      </c>
      <c r="G506" s="37">
        <v>6</v>
      </c>
      <c r="H506" s="62">
        <v>7.8</v>
      </c>
      <c r="I506" s="62">
        <v>8.2349999999999994</v>
      </c>
      <c r="J506" s="37">
        <v>64</v>
      </c>
      <c r="K506" s="37" t="s">
        <v>119</v>
      </c>
      <c r="L506" s="37" t="s">
        <v>45</v>
      </c>
      <c r="M506" s="38" t="s">
        <v>89</v>
      </c>
      <c r="N506" s="38"/>
      <c r="O506" s="37">
        <v>40</v>
      </c>
      <c r="P506" s="603" t="s">
        <v>789</v>
      </c>
      <c r="Q506" s="592"/>
      <c r="R506" s="592"/>
      <c r="S506" s="592"/>
      <c r="T506" s="593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4" t="s">
        <v>790</v>
      </c>
      <c r="AG506" s="78"/>
      <c r="AJ506" s="84" t="s">
        <v>45</v>
      </c>
      <c r="AK506" s="84">
        <v>0</v>
      </c>
      <c r="BB506" s="575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>
      <c r="A507" s="63" t="s">
        <v>787</v>
      </c>
      <c r="B507" s="63" t="s">
        <v>791</v>
      </c>
      <c r="C507" s="36">
        <v>4301060496</v>
      </c>
      <c r="D507" s="590">
        <v>4640242180120</v>
      </c>
      <c r="E507" s="590"/>
      <c r="F507" s="62">
        <v>1.5</v>
      </c>
      <c r="G507" s="37">
        <v>6</v>
      </c>
      <c r="H507" s="62">
        <v>9</v>
      </c>
      <c r="I507" s="62">
        <v>9.4350000000000005</v>
      </c>
      <c r="J507" s="37">
        <v>64</v>
      </c>
      <c r="K507" s="37" t="s">
        <v>119</v>
      </c>
      <c r="L507" s="37" t="s">
        <v>45</v>
      </c>
      <c r="M507" s="38" t="s">
        <v>105</v>
      </c>
      <c r="N507" s="38"/>
      <c r="O507" s="37">
        <v>40</v>
      </c>
      <c r="P507" s="604" t="s">
        <v>792</v>
      </c>
      <c r="Q507" s="592"/>
      <c r="R507" s="592"/>
      <c r="S507" s="592"/>
      <c r="T507" s="593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6" t="s">
        <v>790</v>
      </c>
      <c r="AG507" s="78"/>
      <c r="AJ507" s="84" t="s">
        <v>45</v>
      </c>
      <c r="AK507" s="84">
        <v>0</v>
      </c>
      <c r="BB507" s="57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>
      <c r="A508" s="63" t="s">
        <v>793</v>
      </c>
      <c r="B508" s="63" t="s">
        <v>794</v>
      </c>
      <c r="C508" s="36">
        <v>4301060486</v>
      </c>
      <c r="D508" s="590">
        <v>4640242180137</v>
      </c>
      <c r="E508" s="590"/>
      <c r="F508" s="62">
        <v>1.3</v>
      </c>
      <c r="G508" s="37">
        <v>6</v>
      </c>
      <c r="H508" s="62">
        <v>7.8</v>
      </c>
      <c r="I508" s="62">
        <v>8.2349999999999994</v>
      </c>
      <c r="J508" s="37">
        <v>64</v>
      </c>
      <c r="K508" s="37" t="s">
        <v>119</v>
      </c>
      <c r="L508" s="37" t="s">
        <v>45</v>
      </c>
      <c r="M508" s="38" t="s">
        <v>89</v>
      </c>
      <c r="N508" s="38"/>
      <c r="O508" s="37">
        <v>40</v>
      </c>
      <c r="P508" s="605" t="s">
        <v>795</v>
      </c>
      <c r="Q508" s="592"/>
      <c r="R508" s="592"/>
      <c r="S508" s="592"/>
      <c r="T508" s="593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8" t="s">
        <v>796</v>
      </c>
      <c r="AG508" s="78"/>
      <c r="AJ508" s="84" t="s">
        <v>45</v>
      </c>
      <c r="AK508" s="84">
        <v>0</v>
      </c>
      <c r="BB508" s="57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>
      <c r="A509" s="63" t="s">
        <v>793</v>
      </c>
      <c r="B509" s="63" t="s">
        <v>797</v>
      </c>
      <c r="C509" s="36">
        <v>4301060498</v>
      </c>
      <c r="D509" s="590">
        <v>4640242180137</v>
      </c>
      <c r="E509" s="590"/>
      <c r="F509" s="62">
        <v>1.5</v>
      </c>
      <c r="G509" s="37">
        <v>6</v>
      </c>
      <c r="H509" s="62">
        <v>9</v>
      </c>
      <c r="I509" s="62">
        <v>9.4350000000000005</v>
      </c>
      <c r="J509" s="37">
        <v>64</v>
      </c>
      <c r="K509" s="37" t="s">
        <v>119</v>
      </c>
      <c r="L509" s="37" t="s">
        <v>45</v>
      </c>
      <c r="M509" s="38" t="s">
        <v>105</v>
      </c>
      <c r="N509" s="38"/>
      <c r="O509" s="37">
        <v>40</v>
      </c>
      <c r="P509" s="606" t="s">
        <v>798</v>
      </c>
      <c r="Q509" s="592"/>
      <c r="R509" s="592"/>
      <c r="S509" s="592"/>
      <c r="T509" s="593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0" t="s">
        <v>796</v>
      </c>
      <c r="AG509" s="78"/>
      <c r="AJ509" s="84" t="s">
        <v>45</v>
      </c>
      <c r="AK509" s="84">
        <v>0</v>
      </c>
      <c r="BB509" s="58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>
      <c r="A510" s="597"/>
      <c r="B510" s="597"/>
      <c r="C510" s="597"/>
      <c r="D510" s="597"/>
      <c r="E510" s="597"/>
      <c r="F510" s="597"/>
      <c r="G510" s="597"/>
      <c r="H510" s="597"/>
      <c r="I510" s="597"/>
      <c r="J510" s="597"/>
      <c r="K510" s="597"/>
      <c r="L510" s="597"/>
      <c r="M510" s="597"/>
      <c r="N510" s="597"/>
      <c r="O510" s="598"/>
      <c r="P510" s="594" t="s">
        <v>40</v>
      </c>
      <c r="Q510" s="595"/>
      <c r="R510" s="595"/>
      <c r="S510" s="595"/>
      <c r="T510" s="595"/>
      <c r="U510" s="595"/>
      <c r="V510" s="596"/>
      <c r="W510" s="42" t="s">
        <v>39</v>
      </c>
      <c r="X510" s="43">
        <f>IFERROR(X506/H506,"0")+IFERROR(X507/H507,"0")+IFERROR(X508/H508,"0")+IFERROR(X509/H509,"0")</f>
        <v>0</v>
      </c>
      <c r="Y510" s="43">
        <f>IFERROR(Y506/H506,"0")+IFERROR(Y507/H507,"0")+IFERROR(Y508/H508,"0")+IFERROR(Y509/H509,"0")</f>
        <v>0</v>
      </c>
      <c r="Z510" s="43">
        <f>IFERROR(IF(Z506="",0,Z506),"0")+IFERROR(IF(Z507="",0,Z507),"0")+IFERROR(IF(Z508="",0,Z508),"0")+IFERROR(IF(Z509="",0,Z509),"0")</f>
        <v>0</v>
      </c>
      <c r="AA510" s="67"/>
      <c r="AB510" s="67"/>
      <c r="AC510" s="67"/>
    </row>
    <row r="511" spans="1:68">
      <c r="A511" s="597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598"/>
      <c r="P511" s="594" t="s">
        <v>40</v>
      </c>
      <c r="Q511" s="595"/>
      <c r="R511" s="595"/>
      <c r="S511" s="595"/>
      <c r="T511" s="595"/>
      <c r="U511" s="595"/>
      <c r="V511" s="596"/>
      <c r="W511" s="42" t="s">
        <v>0</v>
      </c>
      <c r="X511" s="43">
        <f>IFERROR(SUM(X506:X509),"0")</f>
        <v>0</v>
      </c>
      <c r="Y511" s="43">
        <f>IFERROR(SUM(Y506:Y509),"0")</f>
        <v>0</v>
      </c>
      <c r="Z511" s="42"/>
      <c r="AA511" s="67"/>
      <c r="AB511" s="67"/>
      <c r="AC511" s="67"/>
    </row>
    <row r="512" spans="1:68" ht="16.5" customHeight="1">
      <c r="A512" s="588" t="s">
        <v>799</v>
      </c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88"/>
      <c r="P512" s="588"/>
      <c r="Q512" s="588"/>
      <c r="R512" s="588"/>
      <c r="S512" s="588"/>
      <c r="T512" s="588"/>
      <c r="U512" s="588"/>
      <c r="V512" s="588"/>
      <c r="W512" s="588"/>
      <c r="X512" s="588"/>
      <c r="Y512" s="588"/>
      <c r="Z512" s="588"/>
      <c r="AA512" s="65"/>
      <c r="AB512" s="65"/>
      <c r="AC512" s="79"/>
    </row>
    <row r="513" spans="1:68" ht="14.25" customHeight="1">
      <c r="A513" s="589" t="s">
        <v>153</v>
      </c>
      <c r="B513" s="589"/>
      <c r="C513" s="589"/>
      <c r="D513" s="589"/>
      <c r="E513" s="589"/>
      <c r="F513" s="589"/>
      <c r="G513" s="589"/>
      <c r="H513" s="589"/>
      <c r="I513" s="589"/>
      <c r="J513" s="589"/>
      <c r="K513" s="589"/>
      <c r="L513" s="589"/>
      <c r="M513" s="589"/>
      <c r="N513" s="589"/>
      <c r="O513" s="589"/>
      <c r="P513" s="589"/>
      <c r="Q513" s="589"/>
      <c r="R513" s="589"/>
      <c r="S513" s="589"/>
      <c r="T513" s="589"/>
      <c r="U513" s="589"/>
      <c r="V513" s="589"/>
      <c r="W513" s="589"/>
      <c r="X513" s="589"/>
      <c r="Y513" s="589"/>
      <c r="Z513" s="589"/>
      <c r="AA513" s="66"/>
      <c r="AB513" s="66"/>
      <c r="AC513" s="80"/>
    </row>
    <row r="514" spans="1:68" ht="27" customHeight="1">
      <c r="A514" s="63" t="s">
        <v>800</v>
      </c>
      <c r="B514" s="63" t="s">
        <v>801</v>
      </c>
      <c r="C514" s="36">
        <v>4301020314</v>
      </c>
      <c r="D514" s="590">
        <v>4640242180090</v>
      </c>
      <c r="E514" s="590"/>
      <c r="F514" s="62">
        <v>1.5</v>
      </c>
      <c r="G514" s="37">
        <v>8</v>
      </c>
      <c r="H514" s="62">
        <v>12</v>
      </c>
      <c r="I514" s="62">
        <v>12.435</v>
      </c>
      <c r="J514" s="37">
        <v>64</v>
      </c>
      <c r="K514" s="37" t="s">
        <v>119</v>
      </c>
      <c r="L514" s="37" t="s">
        <v>45</v>
      </c>
      <c r="M514" s="38" t="s">
        <v>118</v>
      </c>
      <c r="N514" s="38"/>
      <c r="O514" s="37">
        <v>50</v>
      </c>
      <c r="P514" s="591" t="s">
        <v>802</v>
      </c>
      <c r="Q514" s="592"/>
      <c r="R514" s="592"/>
      <c r="S514" s="592"/>
      <c r="T514" s="593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803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>
      <c r="A515" s="597"/>
      <c r="B515" s="597"/>
      <c r="C515" s="597"/>
      <c r="D515" s="597"/>
      <c r="E515" s="597"/>
      <c r="F515" s="597"/>
      <c r="G515" s="597"/>
      <c r="H515" s="597"/>
      <c r="I515" s="597"/>
      <c r="J515" s="597"/>
      <c r="K515" s="597"/>
      <c r="L515" s="597"/>
      <c r="M515" s="597"/>
      <c r="N515" s="597"/>
      <c r="O515" s="598"/>
      <c r="P515" s="594" t="s">
        <v>40</v>
      </c>
      <c r="Q515" s="595"/>
      <c r="R515" s="595"/>
      <c r="S515" s="595"/>
      <c r="T515" s="595"/>
      <c r="U515" s="595"/>
      <c r="V515" s="596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>
      <c r="A516" s="597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598"/>
      <c r="P516" s="594" t="s">
        <v>40</v>
      </c>
      <c r="Q516" s="595"/>
      <c r="R516" s="595"/>
      <c r="S516" s="595"/>
      <c r="T516" s="595"/>
      <c r="U516" s="595"/>
      <c r="V516" s="596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5" customHeight="1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2"/>
      <c r="P517" s="599" t="s">
        <v>33</v>
      </c>
      <c r="Q517" s="600"/>
      <c r="R517" s="600"/>
      <c r="S517" s="600"/>
      <c r="T517" s="600"/>
      <c r="U517" s="600"/>
      <c r="V517" s="601"/>
      <c r="W517" s="42" t="s">
        <v>0</v>
      </c>
      <c r="X517" s="43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18000</v>
      </c>
      <c r="Y517" s="43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18009</v>
      </c>
      <c r="Z517" s="42"/>
      <c r="AA517" s="67"/>
      <c r="AB517" s="67"/>
      <c r="AC517" s="67"/>
    </row>
    <row r="518" spans="1:68">
      <c r="A518" s="597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02"/>
      <c r="P518" s="599" t="s">
        <v>34</v>
      </c>
      <c r="Q518" s="600"/>
      <c r="R518" s="600"/>
      <c r="S518" s="600"/>
      <c r="T518" s="600"/>
      <c r="U518" s="600"/>
      <c r="V518" s="601"/>
      <c r="W518" s="42" t="s">
        <v>0</v>
      </c>
      <c r="X518" s="43">
        <f>IFERROR(SUM(BM22:BM514),"0")</f>
        <v>18889.528205128205</v>
      </c>
      <c r="Y518" s="43">
        <f>IFERROR(SUM(BN22:BN514),"0")</f>
        <v>18898.941000000003</v>
      </c>
      <c r="Z518" s="42"/>
      <c r="AA518" s="67"/>
      <c r="AB518" s="67"/>
      <c r="AC518" s="67"/>
    </row>
    <row r="519" spans="1:68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02"/>
      <c r="P519" s="599" t="s">
        <v>35</v>
      </c>
      <c r="Q519" s="600"/>
      <c r="R519" s="600"/>
      <c r="S519" s="600"/>
      <c r="T519" s="600"/>
      <c r="U519" s="600"/>
      <c r="V519" s="601"/>
      <c r="W519" s="42" t="s">
        <v>20</v>
      </c>
      <c r="X519" s="44">
        <f>ROUNDUP(SUM(BO22:BO514),0)</f>
        <v>32</v>
      </c>
      <c r="Y519" s="44">
        <f>ROUNDUP(SUM(BP22:BP514),0)</f>
        <v>32</v>
      </c>
      <c r="Z519" s="42"/>
      <c r="AA519" s="67"/>
      <c r="AB519" s="67"/>
      <c r="AC519" s="67"/>
    </row>
    <row r="520" spans="1:68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02"/>
      <c r="P520" s="599" t="s">
        <v>36</v>
      </c>
      <c r="Q520" s="600"/>
      <c r="R520" s="600"/>
      <c r="S520" s="600"/>
      <c r="T520" s="600"/>
      <c r="U520" s="600"/>
      <c r="V520" s="601"/>
      <c r="W520" s="42" t="s">
        <v>0</v>
      </c>
      <c r="X520" s="43">
        <f>GrossWeightTotal+PalletQtyTotal*25</f>
        <v>19689.528205128205</v>
      </c>
      <c r="Y520" s="43">
        <f>GrossWeightTotalR+PalletQtyTotalR*25</f>
        <v>19698.941000000003</v>
      </c>
      <c r="Z520" s="42"/>
      <c r="AA520" s="67"/>
      <c r="AB520" s="67"/>
      <c r="AC520" s="67"/>
    </row>
    <row r="521" spans="1:68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02"/>
      <c r="P521" s="599" t="s">
        <v>37</v>
      </c>
      <c r="Q521" s="600"/>
      <c r="R521" s="600"/>
      <c r="S521" s="600"/>
      <c r="T521" s="600"/>
      <c r="U521" s="600"/>
      <c r="V521" s="601"/>
      <c r="W521" s="42" t="s">
        <v>20</v>
      </c>
      <c r="X521" s="43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1779.1452991452991</v>
      </c>
      <c r="Y521" s="43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1780</v>
      </c>
      <c r="Z521" s="42"/>
      <c r="AA521" s="67"/>
      <c r="AB521" s="67"/>
      <c r="AC521" s="67"/>
    </row>
    <row r="522" spans="1:68" ht="14.25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02"/>
      <c r="P522" s="599" t="s">
        <v>38</v>
      </c>
      <c r="Q522" s="600"/>
      <c r="R522" s="600"/>
      <c r="S522" s="600"/>
      <c r="T522" s="600"/>
      <c r="U522" s="600"/>
      <c r="V522" s="601"/>
      <c r="W522" s="45" t="s">
        <v>51</v>
      </c>
      <c r="X522" s="42"/>
      <c r="Y522" s="42"/>
      <c r="Z522" s="42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35.428429999999999</v>
      </c>
      <c r="AA522" s="67"/>
      <c r="AB522" s="67"/>
      <c r="AC522" s="67"/>
    </row>
    <row r="523" spans="1:68" ht="13.5" thickBot="1"/>
    <row r="524" spans="1:68" ht="27" thickTop="1" thickBot="1">
      <c r="A524" s="46" t="s">
        <v>9</v>
      </c>
      <c r="B524" s="85" t="s">
        <v>77</v>
      </c>
      <c r="C524" s="584" t="s">
        <v>112</v>
      </c>
      <c r="D524" s="584" t="s">
        <v>112</v>
      </c>
      <c r="E524" s="584" t="s">
        <v>112</v>
      </c>
      <c r="F524" s="584" t="s">
        <v>112</v>
      </c>
      <c r="G524" s="584" t="s">
        <v>112</v>
      </c>
      <c r="H524" s="584" t="s">
        <v>112</v>
      </c>
      <c r="I524" s="584" t="s">
        <v>277</v>
      </c>
      <c r="J524" s="584" t="s">
        <v>277</v>
      </c>
      <c r="K524" s="584" t="s">
        <v>277</v>
      </c>
      <c r="L524" s="584" t="s">
        <v>277</v>
      </c>
      <c r="M524" s="584" t="s">
        <v>277</v>
      </c>
      <c r="N524" s="585"/>
      <c r="O524" s="584" t="s">
        <v>277</v>
      </c>
      <c r="P524" s="584" t="s">
        <v>277</v>
      </c>
      <c r="Q524" s="584" t="s">
        <v>277</v>
      </c>
      <c r="R524" s="584" t="s">
        <v>277</v>
      </c>
      <c r="S524" s="584" t="s">
        <v>277</v>
      </c>
      <c r="T524" s="584" t="s">
        <v>565</v>
      </c>
      <c r="U524" s="584" t="s">
        <v>565</v>
      </c>
      <c r="V524" s="584" t="s">
        <v>622</v>
      </c>
      <c r="W524" s="584" t="s">
        <v>622</v>
      </c>
      <c r="X524" s="584" t="s">
        <v>622</v>
      </c>
      <c r="Y524" s="584" t="s">
        <v>622</v>
      </c>
      <c r="Z524" s="85" t="s">
        <v>681</v>
      </c>
      <c r="AA524" s="584" t="s">
        <v>747</v>
      </c>
      <c r="AB524" s="584" t="s">
        <v>747</v>
      </c>
      <c r="AC524" s="60"/>
      <c r="AF524" s="1"/>
    </row>
    <row r="525" spans="1:68" ht="14.25" customHeight="1" thickTop="1">
      <c r="A525" s="586" t="s">
        <v>10</v>
      </c>
      <c r="B525" s="584" t="s">
        <v>77</v>
      </c>
      <c r="C525" s="584" t="s">
        <v>113</v>
      </c>
      <c r="D525" s="584" t="s">
        <v>133</v>
      </c>
      <c r="E525" s="584" t="s">
        <v>195</v>
      </c>
      <c r="F525" s="584" t="s">
        <v>218</v>
      </c>
      <c r="G525" s="584" t="s">
        <v>253</v>
      </c>
      <c r="H525" s="584" t="s">
        <v>112</v>
      </c>
      <c r="I525" s="584" t="s">
        <v>278</v>
      </c>
      <c r="J525" s="584" t="s">
        <v>318</v>
      </c>
      <c r="K525" s="584" t="s">
        <v>379</v>
      </c>
      <c r="L525" s="584" t="s">
        <v>418</v>
      </c>
      <c r="M525" s="584" t="s">
        <v>434</v>
      </c>
      <c r="N525" s="1"/>
      <c r="O525" s="584" t="s">
        <v>447</v>
      </c>
      <c r="P525" s="584" t="s">
        <v>457</v>
      </c>
      <c r="Q525" s="584" t="s">
        <v>464</v>
      </c>
      <c r="R525" s="584" t="s">
        <v>469</v>
      </c>
      <c r="S525" s="584" t="s">
        <v>555</v>
      </c>
      <c r="T525" s="584" t="s">
        <v>566</v>
      </c>
      <c r="U525" s="584" t="s">
        <v>600</v>
      </c>
      <c r="V525" s="584" t="s">
        <v>623</v>
      </c>
      <c r="W525" s="584" t="s">
        <v>655</v>
      </c>
      <c r="X525" s="584" t="s">
        <v>673</v>
      </c>
      <c r="Y525" s="584" t="s">
        <v>677</v>
      </c>
      <c r="Z525" s="584" t="s">
        <v>681</v>
      </c>
      <c r="AA525" s="584" t="s">
        <v>747</v>
      </c>
      <c r="AB525" s="584" t="s">
        <v>799</v>
      </c>
      <c r="AC525" s="60"/>
      <c r="AF525" s="1"/>
    </row>
    <row r="526" spans="1:68" ht="13.5" thickBot="1">
      <c r="A526" s="587"/>
      <c r="B526" s="584"/>
      <c r="C526" s="584"/>
      <c r="D526" s="584"/>
      <c r="E526" s="584"/>
      <c r="F526" s="584"/>
      <c r="G526" s="584"/>
      <c r="H526" s="584"/>
      <c r="I526" s="584"/>
      <c r="J526" s="584"/>
      <c r="K526" s="584"/>
      <c r="L526" s="584"/>
      <c r="M526" s="584"/>
      <c r="N526" s="1"/>
      <c r="O526" s="584"/>
      <c r="P526" s="584"/>
      <c r="Q526" s="584"/>
      <c r="R526" s="584"/>
      <c r="S526" s="584"/>
      <c r="T526" s="584"/>
      <c r="U526" s="584"/>
      <c r="V526" s="584"/>
      <c r="W526" s="584"/>
      <c r="X526" s="584"/>
      <c r="Y526" s="584"/>
      <c r="Z526" s="584"/>
      <c r="AA526" s="584"/>
      <c r="AB526" s="584"/>
      <c r="AC526" s="60"/>
      <c r="AF526" s="1"/>
    </row>
    <row r="527" spans="1:68" ht="18" thickTop="1" thickBot="1">
      <c r="A527" s="46" t="s">
        <v>13</v>
      </c>
      <c r="B527" s="52">
        <f>IFERROR(Y22*1,"0")+IFERROR(Y26*1,"0")+IFERROR(Y27*1,"0")+IFERROR(Y28*1,"0")+IFERROR(Y29*1,"0")+IFERROR(Y30*1,"0")+IFERROR(Y31*1,"0")+IFERROR(Y35*1,"0")</f>
        <v>0</v>
      </c>
      <c r="C527" s="52">
        <f>IFERROR(Y41*1,"0")+IFERROR(Y42*1,"0")+IFERROR(Y43*1,"0")+IFERROR(Y44*1,"0")+IFERROR(Y48*1,"0")</f>
        <v>0</v>
      </c>
      <c r="D527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52">
        <f>IFERROR(Y90*1,"0")+IFERROR(Y91*1,"0")+IFERROR(Y92*1,"0")+IFERROR(Y96*1,"0")+IFERROR(Y97*1,"0")+IFERROR(Y98*1,"0")+IFERROR(Y99*1,"0")+IFERROR(Y100*1,"0")+IFERROR(Y101*1,"0")</f>
        <v>0</v>
      </c>
      <c r="F527" s="52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0</v>
      </c>
      <c r="G527" s="52">
        <f>IFERROR(Y133*1,"0")+IFERROR(Y134*1,"0")+IFERROR(Y138*1,"0")+IFERROR(Y139*1,"0")+IFERROR(Y143*1,"0")+IFERROR(Y144*1,"0")</f>
        <v>0</v>
      </c>
      <c r="H527" s="52">
        <f>IFERROR(Y149*1,"0")+IFERROR(Y153*1,"0")+IFERROR(Y154*1,"0")+IFERROR(Y155*1,"0")</f>
        <v>0</v>
      </c>
      <c r="I527" s="52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52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52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52">
        <f>IFERROR(Y255*1,"0")+IFERROR(Y256*1,"0")+IFERROR(Y257*1,"0")+IFERROR(Y258*1,"0")+IFERROR(Y259*1,"0")</f>
        <v>0</v>
      </c>
      <c r="M527" s="52">
        <f>IFERROR(Y264*1,"0")+IFERROR(Y265*1,"0")+IFERROR(Y266*1,"0")+IFERROR(Y267*1,"0")</f>
        <v>0</v>
      </c>
      <c r="N527" s="1"/>
      <c r="O527" s="52">
        <f>IFERROR(Y272*1,"0")+IFERROR(Y273*1,"0")+IFERROR(Y274*1,"0")</f>
        <v>0</v>
      </c>
      <c r="P527" s="52">
        <f>IFERROR(Y279*1,"0")+IFERROR(Y283*1,"0")</f>
        <v>0</v>
      </c>
      <c r="Q527" s="52">
        <f>IFERROR(Y288*1,"0")</f>
        <v>0</v>
      </c>
      <c r="R527" s="52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10809</v>
      </c>
      <c r="S527" s="52">
        <f>IFERROR(Y341*1,"0")+IFERROR(Y342*1,"0")+IFERROR(Y343*1,"0")</f>
        <v>0</v>
      </c>
      <c r="T527" s="52">
        <f>IFERROR(Y349*1,"0")+IFERROR(Y350*1,"0")+IFERROR(Y351*1,"0")+IFERROR(Y352*1,"0")+IFERROR(Y353*1,"0")+IFERROR(Y354*1,"0")+IFERROR(Y355*1,"0")+IFERROR(Y359*1,"0")+IFERROR(Y360*1,"0")+IFERROR(Y364*1,"0")+IFERROR(Y365*1,"0")+IFERROR(Y369*1,"0")</f>
        <v>7200</v>
      </c>
      <c r="U527" s="52">
        <f>IFERROR(Y374*1,"0")+IFERROR(Y375*1,"0")+IFERROR(Y376*1,"0")+IFERROR(Y377*1,"0")+IFERROR(Y381*1,"0")+IFERROR(Y385*1,"0")+IFERROR(Y386*1,"0")+IFERROR(Y390*1,"0")</f>
        <v>0</v>
      </c>
      <c r="V527" s="52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52">
        <f>IFERROR(Y415*1,"0")+IFERROR(Y416*1,"0")+IFERROR(Y420*1,"0")+IFERROR(Y421*1,"0")+IFERROR(Y422*1,"0")+IFERROR(Y423*1,"0")</f>
        <v>0</v>
      </c>
      <c r="X527" s="52">
        <f>IFERROR(Y428*1,"0")</f>
        <v>0</v>
      </c>
      <c r="Y527" s="52">
        <f>IFERROR(Y433*1,"0")</f>
        <v>0</v>
      </c>
      <c r="Z527" s="52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0</v>
      </c>
      <c r="AA527" s="52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52">
        <f>IFERROR(Y514*1,"0")</f>
        <v>0</v>
      </c>
      <c r="AC527" s="60"/>
      <c r="AF527" s="1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P370:V370"/>
    <mergeCell ref="A370:O371"/>
    <mergeCell ref="P371:V371"/>
    <mergeCell ref="A372:Z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P391:V391"/>
    <mergeCell ref="A391:O392"/>
    <mergeCell ref="P392:V392"/>
    <mergeCell ref="A393:Z393"/>
    <mergeCell ref="A394:Z394"/>
    <mergeCell ref="A395:Z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A414:Z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A437:Z43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78:V478"/>
    <mergeCell ref="A478:O479"/>
    <mergeCell ref="P479:V479"/>
    <mergeCell ref="A480:Z480"/>
    <mergeCell ref="A481:Z481"/>
    <mergeCell ref="A482:Z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P517:V517"/>
    <mergeCell ref="A517:O522"/>
    <mergeCell ref="P518:V518"/>
    <mergeCell ref="P519:V519"/>
    <mergeCell ref="P520:V520"/>
    <mergeCell ref="P521:V521"/>
    <mergeCell ref="P522:V522"/>
    <mergeCell ref="A525:A526"/>
    <mergeCell ref="B525:B526"/>
    <mergeCell ref="C525:C526"/>
    <mergeCell ref="D525:D526"/>
    <mergeCell ref="E525:E526"/>
    <mergeCell ref="F525:F526"/>
    <mergeCell ref="G525:G526"/>
    <mergeCell ref="H525:H526"/>
    <mergeCell ref="I525:I526"/>
    <mergeCell ref="U525:U526"/>
    <mergeCell ref="V525:V526"/>
    <mergeCell ref="W525:W526"/>
    <mergeCell ref="X525:X526"/>
    <mergeCell ref="Y525:Y526"/>
    <mergeCell ref="Z525:Z526"/>
    <mergeCell ref="AA525:AA526"/>
    <mergeCell ref="AB525:AB526"/>
    <mergeCell ref="C524:H524"/>
    <mergeCell ref="I524:S524"/>
    <mergeCell ref="T524:U524"/>
    <mergeCell ref="V524:Y524"/>
    <mergeCell ref="AA524:AB524"/>
    <mergeCell ref="J525:J526"/>
    <mergeCell ref="K525:K526"/>
    <mergeCell ref="L525:L526"/>
    <mergeCell ref="M525:M526"/>
    <mergeCell ref="O525:O526"/>
    <mergeCell ref="P525:P526"/>
    <mergeCell ref="Q525:Q526"/>
    <mergeCell ref="R525:R526"/>
    <mergeCell ref="S525:S526"/>
    <mergeCell ref="T525:T526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4 X107 X92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59 X352 X349:X350 X295 X65 X58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804</v>
      </c>
      <c r="H1" s="9"/>
    </row>
    <row r="3" spans="2:8">
      <c r="B3" s="53" t="s">
        <v>805</v>
      </c>
      <c r="C3" s="53" t="s">
        <v>45</v>
      </c>
      <c r="D3" s="53" t="s">
        <v>45</v>
      </c>
      <c r="E3" s="53" t="s">
        <v>45</v>
      </c>
    </row>
    <row r="4" spans="2:8">
      <c r="B4" s="53" t="s">
        <v>806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807</v>
      </c>
      <c r="D6" s="53" t="s">
        <v>808</v>
      </c>
      <c r="E6" s="53" t="s">
        <v>45</v>
      </c>
    </row>
    <row r="8" spans="2:8">
      <c r="B8" s="53" t="s">
        <v>76</v>
      </c>
      <c r="C8" s="53" t="s">
        <v>807</v>
      </c>
      <c r="D8" s="53" t="s">
        <v>45</v>
      </c>
      <c r="E8" s="53" t="s">
        <v>45</v>
      </c>
    </row>
    <row r="10" spans="2:8">
      <c r="B10" s="53" t="s">
        <v>809</v>
      </c>
      <c r="C10" s="53" t="s">
        <v>45</v>
      </c>
      <c r="D10" s="53" t="s">
        <v>45</v>
      </c>
      <c r="E10" s="53" t="s">
        <v>45</v>
      </c>
    </row>
    <row r="11" spans="2:8">
      <c r="B11" s="53" t="s">
        <v>810</v>
      </c>
      <c r="C11" s="53" t="s">
        <v>45</v>
      </c>
      <c r="D11" s="53" t="s">
        <v>45</v>
      </c>
      <c r="E11" s="53" t="s">
        <v>45</v>
      </c>
    </row>
    <row r="12" spans="2:8">
      <c r="B12" s="53" t="s">
        <v>811</v>
      </c>
      <c r="C12" s="53" t="s">
        <v>45</v>
      </c>
      <c r="D12" s="53" t="s">
        <v>45</v>
      </c>
      <c r="E12" s="53" t="s">
        <v>45</v>
      </c>
    </row>
    <row r="13" spans="2:8">
      <c r="B13" s="53" t="s">
        <v>812</v>
      </c>
      <c r="C13" s="53" t="s">
        <v>45</v>
      </c>
      <c r="D13" s="53" t="s">
        <v>45</v>
      </c>
      <c r="E13" s="53" t="s">
        <v>45</v>
      </c>
    </row>
    <row r="14" spans="2:8">
      <c r="B14" s="53" t="s">
        <v>813</v>
      </c>
      <c r="C14" s="53" t="s">
        <v>45</v>
      </c>
      <c r="D14" s="53" t="s">
        <v>45</v>
      </c>
      <c r="E14" s="53" t="s">
        <v>45</v>
      </c>
    </row>
    <row r="15" spans="2:8">
      <c r="B15" s="53" t="s">
        <v>814</v>
      </c>
      <c r="C15" s="53" t="s">
        <v>45</v>
      </c>
      <c r="D15" s="53" t="s">
        <v>45</v>
      </c>
      <c r="E15" s="53" t="s">
        <v>45</v>
      </c>
    </row>
    <row r="16" spans="2:8">
      <c r="B16" s="53" t="s">
        <v>815</v>
      </c>
      <c r="C16" s="53" t="s">
        <v>45</v>
      </c>
      <c r="D16" s="53" t="s">
        <v>45</v>
      </c>
      <c r="E16" s="53" t="s">
        <v>45</v>
      </c>
    </row>
    <row r="17" spans="2:5">
      <c r="B17" s="53" t="s">
        <v>816</v>
      </c>
      <c r="C17" s="53" t="s">
        <v>45</v>
      </c>
      <c r="D17" s="53" t="s">
        <v>45</v>
      </c>
      <c r="E17" s="53" t="s">
        <v>45</v>
      </c>
    </row>
    <row r="18" spans="2:5">
      <c r="B18" s="53" t="s">
        <v>817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818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819</v>
      </c>
      <c r="C20" s="53" t="s">
        <v>45</v>
      </c>
      <c r="D20" s="53" t="s">
        <v>45</v>
      </c>
      <c r="E20" s="53" t="s">
        <v>45</v>
      </c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2025-06-10T07:22:39Z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