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0,06,25 Пушкарный\"/>
    </mc:Choice>
  </mc:AlternateContent>
  <xr:revisionPtr revIDLastSave="0" documentId="13_ncr:1_{D5088CE8-1F75-47B6-821D-C1899ED394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P473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P443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Y390" i="2"/>
  <c r="Y392" i="2" s="1"/>
  <c r="P390" i="2"/>
  <c r="X388" i="2"/>
  <c r="X387" i="2"/>
  <c r="BO386" i="2"/>
  <c r="BM386" i="2"/>
  <c r="Z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Z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O327" i="2"/>
  <c r="BM327" i="2"/>
  <c r="Y327" i="2"/>
  <c r="BN327" i="2" s="1"/>
  <c r="BO326" i="2"/>
  <c r="BM326" i="2"/>
  <c r="Y326" i="2"/>
  <c r="BN326" i="2" s="1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N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Z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P288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P272" i="2"/>
  <c r="BO272" i="2"/>
  <c r="BM272" i="2"/>
  <c r="Y272" i="2"/>
  <c r="P272" i="2"/>
  <c r="X269" i="2"/>
  <c r="X268" i="2"/>
  <c r="BO267" i="2"/>
  <c r="BM267" i="2"/>
  <c r="Y267" i="2"/>
  <c r="BO266" i="2"/>
  <c r="BM266" i="2"/>
  <c r="Z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X252" i="2"/>
  <c r="X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Z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Z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G527" i="2" s="1"/>
  <c r="P133" i="2"/>
  <c r="Y130" i="2"/>
  <c r="X130" i="2"/>
  <c r="Y129" i="2"/>
  <c r="X129" i="2"/>
  <c r="BP128" i="2"/>
  <c r="BO128" i="2"/>
  <c r="BN128" i="2"/>
  <c r="BM128" i="2"/>
  <c r="Z128" i="2"/>
  <c r="Y128" i="2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BN91" i="2" s="1"/>
  <c r="P91" i="2"/>
  <c r="BO90" i="2"/>
  <c r="BM90" i="2"/>
  <c r="Y90" i="2"/>
  <c r="E527" i="2" s="1"/>
  <c r="P90" i="2"/>
  <c r="X87" i="2"/>
  <c r="X86" i="2"/>
  <c r="BO85" i="2"/>
  <c r="BM85" i="2"/>
  <c r="Z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Y162" i="2" l="1"/>
  <c r="Z75" i="2"/>
  <c r="Z91" i="2"/>
  <c r="Z96" i="2"/>
  <c r="Z109" i="2"/>
  <c r="BP139" i="2"/>
  <c r="Z168" i="2"/>
  <c r="Y181" i="2"/>
  <c r="Z209" i="2"/>
  <c r="BN209" i="2"/>
  <c r="Z232" i="2"/>
  <c r="Z250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P326" i="2"/>
  <c r="Z327" i="2"/>
  <c r="Z374" i="2"/>
  <c r="BN374" i="2"/>
  <c r="Z390" i="2"/>
  <c r="Z391" i="2" s="1"/>
  <c r="Z410" i="2"/>
  <c r="BN410" i="2"/>
  <c r="Y411" i="2"/>
  <c r="Y412" i="2"/>
  <c r="Z440" i="2"/>
  <c r="BN440" i="2"/>
  <c r="Z449" i="2"/>
  <c r="BP466" i="2"/>
  <c r="Z477" i="2"/>
  <c r="Z478" i="2" s="1"/>
  <c r="BN77" i="2"/>
  <c r="Z77" i="2"/>
  <c r="BP315" i="2"/>
  <c r="Z343" i="2"/>
  <c r="BP321" i="2"/>
  <c r="BP351" i="2"/>
  <c r="BN351" i="2"/>
  <c r="X519" i="2"/>
  <c r="X518" i="2"/>
  <c r="X517" i="2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73" i="2"/>
  <c r="Z216" i="2"/>
  <c r="Y240" i="2"/>
  <c r="Z249" i="2"/>
  <c r="Y317" i="2"/>
  <c r="Y378" i="2"/>
  <c r="Z385" i="2"/>
  <c r="Z387" i="2" s="1"/>
  <c r="Z420" i="2"/>
  <c r="Z424" i="2" s="1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Z239" i="2" s="1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Z337" i="2" s="1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Z417" i="2" s="1"/>
  <c r="Y430" i="2"/>
  <c r="Z442" i="2"/>
  <c r="Y453" i="2"/>
  <c r="Z462" i="2"/>
  <c r="Z472" i="2"/>
  <c r="Z484" i="2"/>
  <c r="Q527" i="2"/>
  <c r="Y32" i="2"/>
  <c r="Z22" i="2"/>
  <c r="Z23" i="2" s="1"/>
  <c r="BP48" i="2"/>
  <c r="Z106" i="2"/>
  <c r="Z110" i="2" s="1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72" i="2" s="1"/>
  <c r="Z80" i="2"/>
  <c r="Y94" i="2"/>
  <c r="BN98" i="2"/>
  <c r="BN109" i="2"/>
  <c r="Z119" i="2"/>
  <c r="Y135" i="2"/>
  <c r="Z167" i="2"/>
  <c r="Z174" i="2" s="1"/>
  <c r="Z177" i="2"/>
  <c r="Y191" i="2"/>
  <c r="Z200" i="2"/>
  <c r="Z210" i="2"/>
  <c r="Z218" i="2" s="1"/>
  <c r="Z231" i="2"/>
  <c r="Z265" i="2"/>
  <c r="Z268" i="2" s="1"/>
  <c r="Z296" i="2"/>
  <c r="Z306" i="2"/>
  <c r="Z316" i="2"/>
  <c r="Y332" i="2"/>
  <c r="Z342" i="2"/>
  <c r="Z354" i="2"/>
  <c r="Z377" i="2"/>
  <c r="Z378" i="2" s="1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Z361" i="2" s="1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275" i="2" l="1"/>
  <c r="Z32" i="2"/>
  <c r="Z140" i="2"/>
  <c r="Z344" i="2"/>
  <c r="X520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<sst xmlns="http://schemas.openxmlformats.org/spreadsheetml/2006/main" count="3845" uniqueCount="820">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</sst>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0" zoomScaleNormal="100" zoomScaleSheetLayoutView="100" workbookViewId="0">
      <selection activeCell="Z523" sqref="Z5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27.777777777777775</v>
      </c>
      <c r="Y45" s="43">
        <f>IFERROR(Y41/H41,"0")+IFERROR(Y42/H42,"0")+IFERROR(Y43/H43,"0")+IFERROR(Y44/H44,"0")</f>
        <v>28</v>
      </c>
      <c r="Z45" s="43">
        <f>IFERROR(IF(Z41="",0,Z41),"0")+IFERROR(IF(Z42="",0,Z42),"0")+IFERROR(IF(Z43="",0,Z43),"0")+IFERROR(IF(Z44="",0,Z44),"0")</f>
        <v>0.53144000000000002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300</v>
      </c>
      <c r="Y46" s="43">
        <f>IFERROR(SUM(Y41:Y44),"0")</f>
        <v>302.40000000000003</v>
      </c>
      <c r="Z46" s="42"/>
      <c r="AA46" s="67"/>
      <c r="AB46" s="67"/>
      <c r="AC46" s="67"/>
    </row>
    <row r="47" spans="1:68" ht="14.25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413.85714285714283</v>
      </c>
      <c r="Y59" s="43">
        <f>IFERROR(Y53/H53,"0")+IFERROR(Y54/H54,"0")+IFERROR(Y55/H55,"0")+IFERROR(Y56/H56,"0")+IFERROR(Y57/H57,"0")+IFERROR(Y58/H58,"0")</f>
        <v>414</v>
      </c>
      <c r="Z59" s="43">
        <f>IFERROR(IF(Z53="",0,Z53),"0")+IFERROR(IF(Z54="",0,Z54),"0")+IFERROR(IF(Z55="",0,Z55),"0")+IFERROR(IF(Z56="",0,Z56),"0")+IFERROR(IF(Z57="",0,Z57),"0")+IFERROR(IF(Z58="",0,Z58),"0")</f>
        <v>3.9135599999999999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1982</v>
      </c>
      <c r="Y60" s="43">
        <f>IFERROR(SUM(Y53:Y58),"0")</f>
        <v>1983.6</v>
      </c>
      <c r="Z60" s="42"/>
      <c r="AA60" s="67"/>
      <c r="AB60" s="67"/>
      <c r="AC60" s="67"/>
    </row>
    <row r="61" spans="1:68" ht="14.25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181.99999999999997</v>
      </c>
      <c r="Y66" s="43">
        <f>IFERROR(Y62/H62,"0")+IFERROR(Y63/H63,"0")+IFERROR(Y64/H64,"0")+IFERROR(Y65/H65,"0")</f>
        <v>182</v>
      </c>
      <c r="Z66" s="43">
        <f>IFERROR(IF(Z62="",0,Z62),"0")+IFERROR(IF(Z63="",0,Z63),"0")+IFERROR(IF(Z64="",0,Z64),"0")+IFERROR(IF(Z65="",0,Z65),"0")</f>
        <v>1.18482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491.4</v>
      </c>
      <c r="Y67" s="43">
        <f>IFERROR(SUM(Y62:Y65),"0")</f>
        <v>491.40000000000003</v>
      </c>
      <c r="Z67" s="42"/>
      <c r="AA67" s="67"/>
      <c r="AB67" s="67"/>
      <c r="AC67" s="67"/>
    </row>
    <row r="68" spans="1:68" ht="14.25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300</v>
      </c>
      <c r="Y90" s="55">
        <f>IFERROR(IF(X90="",0,CEILING((X90/$H90),1)*$H90),"")</f>
        <v>302.40000000000003</v>
      </c>
      <c r="Z90" s="41">
        <f>IFERROR(IF(Y90=0,"",ROUNDUP(Y90/H90,0)*0.01898),"")</f>
        <v>0.53144000000000002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312.08333333333331</v>
      </c>
      <c r="BN90" s="78">
        <f>IFERROR(Y90*I90/H90,"0")</f>
        <v>314.58000000000004</v>
      </c>
      <c r="BO90" s="78">
        <f>IFERROR(1/J90*(X90/H90),"0")</f>
        <v>0.43402777777777773</v>
      </c>
      <c r="BP90" s="78">
        <f>IFERROR(1/J90*(Y90/H90),"0")</f>
        <v>0.4375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108</v>
      </c>
      <c r="Y92" s="55">
        <f>IFERROR(IF(X92="",0,CEILING((X92/$H92),1)*$H92),"")</f>
        <v>108</v>
      </c>
      <c r="Z92" s="41">
        <f>IFERROR(IF(Y92=0,"",ROUNDUP(Y92/H92,0)*0.00902),"")</f>
        <v>0.21648000000000001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113.04</v>
      </c>
      <c r="BN92" s="78">
        <f>IFERROR(Y92*I92/H92,"0")</f>
        <v>113.04</v>
      </c>
      <c r="BO92" s="78">
        <f>IFERROR(1/J92*(X92/H92),"0")</f>
        <v>0.18181818181818182</v>
      </c>
      <c r="BP92" s="78">
        <f>IFERROR(1/J92*(Y92/H92),"0")</f>
        <v>0.18181818181818182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51.777777777777771</v>
      </c>
      <c r="Y93" s="43">
        <f>IFERROR(Y90/H90,"0")+IFERROR(Y91/H91,"0")+IFERROR(Y92/H92,"0")</f>
        <v>52</v>
      </c>
      <c r="Z93" s="43">
        <f>IFERROR(IF(Z90="",0,Z90),"0")+IFERROR(IF(Z91="",0,Z91),"0")+IFERROR(IF(Z92="",0,Z92),"0")</f>
        <v>0.74792000000000003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408</v>
      </c>
      <c r="Y94" s="43">
        <f>IFERROR(SUM(Y90:Y92),"0")</f>
        <v>410.40000000000003</v>
      </c>
      <c r="Z94" s="42"/>
      <c r="AA94" s="67"/>
      <c r="AB94" s="67"/>
      <c r="AC94" s="67"/>
    </row>
    <row r="95" spans="1:68" ht="14.25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160</v>
      </c>
      <c r="Y120" s="55">
        <f>IFERROR(IF(X120="",0,CEILING((X120/$H120),1)*$H120),"")</f>
        <v>162</v>
      </c>
      <c r="Z120" s="41">
        <f>IFERROR(IF(Y120=0,"",ROUNDUP(Y120/H120,0)*0.01898),"")</f>
        <v>0.37959999999999999</v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170.13333333333333</v>
      </c>
      <c r="BN120" s="78">
        <f>IFERROR(Y120*I120/H120,"0")</f>
        <v>172.26000000000002</v>
      </c>
      <c r="BO120" s="78">
        <f>IFERROR(1/J120*(X120/H120),"0")</f>
        <v>0.30864197530864201</v>
      </c>
      <c r="BP120" s="78">
        <f>IFERROR(1/J120*(Y120/H120),"0")</f>
        <v>0.3125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19.753086419753089</v>
      </c>
      <c r="Y124" s="43">
        <f>IFERROR(Y119/H119,"0")+IFERROR(Y120/H120,"0")+IFERROR(Y121/H121,"0")+IFERROR(Y122/H122,"0")+IFERROR(Y123/H123,"0")</f>
        <v>20</v>
      </c>
      <c r="Z124" s="43">
        <f>IFERROR(IF(Z119="",0,Z119),"0")+IFERROR(IF(Z120="",0,Z120),"0")+IFERROR(IF(Z121="",0,Z121),"0")+IFERROR(IF(Z122="",0,Z122),"0")+IFERROR(IF(Z123="",0,Z123),"0")</f>
        <v>0.37959999999999999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160</v>
      </c>
      <c r="Y125" s="43">
        <f>IFERROR(SUM(Y119:Y123),"0")</f>
        <v>162</v>
      </c>
      <c r="Z125" s="42"/>
      <c r="AA125" s="67"/>
      <c r="AB125" s="67"/>
      <c r="AC125" s="67"/>
    </row>
    <row r="126" spans="1:68" ht="14.25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25</v>
      </c>
      <c r="Y154" s="55">
        <f>IFERROR(IF(X154="",0,CEILING((X154/$H154),1)*$H154),"")</f>
        <v>25.200000000000003</v>
      </c>
      <c r="Z154" s="41">
        <f>IFERROR(IF(Y154=0,"",ROUNDUP(Y154/H154,0)*0.00651),"")</f>
        <v>3.9059999999999997E-2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26.607142857142858</v>
      </c>
      <c r="BN154" s="78">
        <f>IFERROR(Y154*I154/H154,"0")</f>
        <v>26.82</v>
      </c>
      <c r="BO154" s="78">
        <f>IFERROR(1/J154*(X154/H154),"0")</f>
        <v>3.2705389848246995E-2</v>
      </c>
      <c r="BP154" s="78">
        <f>IFERROR(1/J154*(Y154/H154),"0")</f>
        <v>3.2967032967032968E-2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150</v>
      </c>
      <c r="Y155" s="55">
        <f>IFERROR(IF(X155="",0,CEILING((X155/$H155),1)*$H155),"")</f>
        <v>153</v>
      </c>
      <c r="Z155" s="41">
        <f>IFERROR(IF(Y155=0,"",ROUNDUP(Y155/H155,0)*0.01898),"")</f>
        <v>0.32266</v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159.75000000000003</v>
      </c>
      <c r="BN155" s="78">
        <f>IFERROR(Y155*I155/H155,"0")</f>
        <v>162.94500000000002</v>
      </c>
      <c r="BO155" s="78">
        <f>IFERROR(1/J155*(X155/H155),"0")</f>
        <v>0.26041666666666669</v>
      </c>
      <c r="BP155" s="78">
        <f>IFERROR(1/J155*(Y155/H155),"0")</f>
        <v>0.265625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22.61904761904762</v>
      </c>
      <c r="Y156" s="43">
        <f>IFERROR(Y153/H153,"0")+IFERROR(Y154/H154,"0")+IFERROR(Y155/H155,"0")</f>
        <v>23</v>
      </c>
      <c r="Z156" s="43">
        <f>IFERROR(IF(Z153="",0,Z153),"0")+IFERROR(IF(Z154="",0,Z154),"0")+IFERROR(IF(Z155="",0,Z155),"0")</f>
        <v>0.36171999999999999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175</v>
      </c>
      <c r="Y157" s="43">
        <f>IFERROR(SUM(Y153:Y155),"0")</f>
        <v>178.2</v>
      </c>
      <c r="Z157" s="42"/>
      <c r="AA157" s="67"/>
      <c r="AB157" s="67"/>
      <c r="AC157" s="67"/>
    </row>
    <row r="158" spans="1:68" ht="27.75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26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103.88888888888889</v>
      </c>
      <c r="BN201" s="78">
        <f t="shared" si="28"/>
        <v>106.59000000000002</v>
      </c>
      <c r="BO201" s="78">
        <f t="shared" si="29"/>
        <v>0.14029180695847362</v>
      </c>
      <c r="BP201" s="78">
        <f t="shared" si="30"/>
        <v>0.14393939393939395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18.518518518518519</v>
      </c>
      <c r="Y206" s="43">
        <f>IFERROR(Y198/H198,"0")+IFERROR(Y199/H199,"0")+IFERROR(Y200/H200,"0")+IFERROR(Y201/H201,"0")+IFERROR(Y202/H202,"0")+IFERROR(Y203/H203,"0")+IFERROR(Y204/H204,"0")+IFERROR(Y205/H205,"0")</f>
        <v>19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0.17138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100</v>
      </c>
      <c r="Y207" s="43">
        <f>IFERROR(SUM(Y198:Y205),"0")</f>
        <v>102.60000000000001</v>
      </c>
      <c r="Z207" s="42"/>
      <c r="AA207" s="67"/>
      <c r="AB207" s="67"/>
      <c r="AC207" s="67"/>
    </row>
    <row r="208" spans="1:68" ht="14.25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30</v>
      </c>
      <c r="Y283" s="55">
        <f>IFERROR(IF(X283="",0,CEILING((X283/$H283),1)*$H283),"")</f>
        <v>32.4</v>
      </c>
      <c r="Z283" s="41">
        <f>IFERROR(IF(Y283=0,"",ROUNDUP(Y283/H283,0)*0.00902),"")</f>
        <v>8.1180000000000002E-2</v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31.75</v>
      </c>
      <c r="BN283" s="78">
        <f>IFERROR(Y283*I283/H283,"0")</f>
        <v>34.29</v>
      </c>
      <c r="BO283" s="78">
        <f>IFERROR(1/J283*(X283/H283),"0")</f>
        <v>6.3131313131313135E-2</v>
      </c>
      <c r="BP283" s="78">
        <f>IFERROR(1/J283*(Y283/H283),"0")</f>
        <v>6.8181818181818177E-2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8.3333333333333339</v>
      </c>
      <c r="Y284" s="43">
        <f>IFERROR(Y283/H283,"0")</f>
        <v>9</v>
      </c>
      <c r="Z284" s="43">
        <f>IFERROR(IF(Z283="",0,Z283),"0")</f>
        <v>8.1180000000000002E-2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30</v>
      </c>
      <c r="Y285" s="43">
        <f>IFERROR(SUM(Y283:Y283),"0")</f>
        <v>32.4</v>
      </c>
      <c r="Z285" s="42"/>
      <c r="AA285" s="67"/>
      <c r="AB285" s="67"/>
      <c r="AC285" s="67"/>
    </row>
    <row r="286" spans="1:68" ht="16.5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100</v>
      </c>
      <c r="Y293" s="55">
        <f t="shared" ref="Y293:Y298" si="42">IFERROR(IF(X293="",0,CEILING((X293/$H293),1)*$H293),"")</f>
        <v>108</v>
      </c>
      <c r="Z293" s="41">
        <f>IFERROR(IF(Y293=0,"",ROUNDUP(Y293/H293,0)*0.01898),"")</f>
        <v>0.1898</v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104.02777777777777</v>
      </c>
      <c r="BN293" s="78">
        <f t="shared" ref="BN293:BN298" si="44">IFERROR(Y293*I293/H293,"0")</f>
        <v>112.34999999999998</v>
      </c>
      <c r="BO293" s="78">
        <f t="shared" ref="BO293:BO298" si="45">IFERROR(1/J293*(X293/H293),"0")</f>
        <v>0.14467592592592593</v>
      </c>
      <c r="BP293" s="78">
        <f t="shared" ref="BP293:BP298" si="46">IFERROR(1/J293*(Y293/H293),"0")</f>
        <v>0.15625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1200</v>
      </c>
      <c r="Y294" s="55">
        <f t="shared" si="42"/>
        <v>1209.6000000000001</v>
      </c>
      <c r="Z294" s="41">
        <f>IFERROR(IF(Y294=0,"",ROUNDUP(Y294/H294,0)*0.02039),"")</f>
        <v>2.2836799999999999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1253.3333333333333</v>
      </c>
      <c r="BN294" s="78">
        <f t="shared" si="44"/>
        <v>1263.3599999999999</v>
      </c>
      <c r="BO294" s="78">
        <f t="shared" si="45"/>
        <v>2.3148148148148144</v>
      </c>
      <c r="BP294" s="78">
        <f t="shared" si="46"/>
        <v>2.333333333333333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2"/>
        <v>205.20000000000002</v>
      </c>
      <c r="Z296" s="41">
        <f>IFERROR(IF(Y296=0,"",ROUNDUP(Y296/H296,0)*0.01898),"")</f>
        <v>0.36062</v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208.05555555555554</v>
      </c>
      <c r="BN296" s="78">
        <f t="shared" si="44"/>
        <v>213.46499999999997</v>
      </c>
      <c r="BO296" s="78">
        <f t="shared" si="45"/>
        <v>0.28935185185185186</v>
      </c>
      <c r="BP296" s="78">
        <f t="shared" si="46"/>
        <v>0.296875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138.88888888888886</v>
      </c>
      <c r="Y299" s="43">
        <f>IFERROR(Y293/H293,"0")+IFERROR(Y294/H294,"0")+IFERROR(Y295/H295,"0")+IFERROR(Y296/H296,"0")+IFERROR(Y297/H297,"0")+IFERROR(Y298/H298,"0")</f>
        <v>141</v>
      </c>
      <c r="Z299" s="43">
        <f>IFERROR(IF(Z293="",0,Z293),"0")+IFERROR(IF(Z294="",0,Z294),"0")+IFERROR(IF(Z295="",0,Z295),"0")+IFERROR(IF(Z296="",0,Z296),"0")+IFERROR(IF(Z297="",0,Z297),"0")+IFERROR(IF(Z298="",0,Z298),"0")</f>
        <v>2.8340999999999998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1500</v>
      </c>
      <c r="Y300" s="43">
        <f>IFERROR(SUM(Y293:Y298),"0")</f>
        <v>1522.8000000000002</v>
      </c>
      <c r="Z300" s="42"/>
      <c r="AA300" s="67"/>
      <c r="AB300" s="67"/>
      <c r="AC300" s="67"/>
    </row>
    <row r="301" spans="1:68" ht="14.25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100</v>
      </c>
      <c r="Y302" s="55">
        <f t="shared" ref="Y302:Y308" si="47">IFERROR(IF(X302="",0,CEILING((X302/$H302),1)*$H302),"")</f>
        <v>100.80000000000001</v>
      </c>
      <c r="Z302" s="41">
        <f>IFERROR(IF(Y302=0,"",ROUNDUP(Y302/H302,0)*0.00902),"")</f>
        <v>0.21648000000000001</v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106.42857142857143</v>
      </c>
      <c r="BN302" s="78">
        <f t="shared" ref="BN302:BN308" si="49">IFERROR(Y302*I302/H302,"0")</f>
        <v>107.28</v>
      </c>
      <c r="BO302" s="78">
        <f t="shared" ref="BO302:BO308" si="50">IFERROR(1/J302*(X302/H302),"0")</f>
        <v>0.18037518037518038</v>
      </c>
      <c r="BP302" s="78">
        <f t="shared" ref="BP302:BP308" si="51">IFERROR(1/J302*(Y302/H302),"0")</f>
        <v>0.18181818181818182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250</v>
      </c>
      <c r="Y303" s="55">
        <f t="shared" si="47"/>
        <v>252</v>
      </c>
      <c r="Z303" s="41">
        <f>IFERROR(IF(Y303=0,"",ROUNDUP(Y303/H303,0)*0.00902),"")</f>
        <v>0.54120000000000001</v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266.07142857142856</v>
      </c>
      <c r="BN303" s="78">
        <f t="shared" si="49"/>
        <v>268.19999999999993</v>
      </c>
      <c r="BO303" s="78">
        <f t="shared" si="50"/>
        <v>0.45093795093795092</v>
      </c>
      <c r="BP303" s="78">
        <f t="shared" si="51"/>
        <v>0.45454545454545459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52</v>
      </c>
      <c r="Y305" s="55">
        <f t="shared" si="47"/>
        <v>52.5</v>
      </c>
      <c r="Z305" s="41">
        <f>IFERROR(IF(Y305=0,"",ROUNDUP(Y305/H305,0)*0.00502),"")</f>
        <v>0.1255</v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55.219047619047615</v>
      </c>
      <c r="BN305" s="78">
        <f t="shared" si="49"/>
        <v>55.75</v>
      </c>
      <c r="BO305" s="78">
        <f t="shared" si="50"/>
        <v>0.10582010582010581</v>
      </c>
      <c r="BP305" s="78">
        <f t="shared" si="51"/>
        <v>0.10683760683760685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108.09523809523809</v>
      </c>
      <c r="Y309" s="43">
        <f>IFERROR(Y302/H302,"0")+IFERROR(Y303/H303,"0")+IFERROR(Y304/H304,"0")+IFERROR(Y305/H305,"0")+IFERROR(Y306/H306,"0")+IFERROR(Y307/H307,"0")+IFERROR(Y308/H308,"0")</f>
        <v>109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0.88318000000000008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402</v>
      </c>
      <c r="Y310" s="43">
        <f>IFERROR(SUM(Y302:Y308),"0")</f>
        <v>405.3</v>
      </c>
      <c r="Z310" s="42"/>
      <c r="AA310" s="67"/>
      <c r="AB310" s="67"/>
      <c r="AC310" s="67"/>
    </row>
    <row r="311" spans="1:68" ht="14.25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180</v>
      </c>
      <c r="Z315" s="41">
        <f>IFERROR(IF(Y315=0,"",ROUNDUP(Y315/H315,0)*0.00651),"")</f>
        <v>0.3906</v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194.76</v>
      </c>
      <c r="BN315" s="78">
        <f>IFERROR(Y315*I315/H315,"0")</f>
        <v>194.76</v>
      </c>
      <c r="BO315" s="78">
        <f>IFERROR(1/J315*(X315/H315),"0")</f>
        <v>0.32967032967032972</v>
      </c>
      <c r="BP315" s="78">
        <f>IFERROR(1/J315*(Y315/H315),"0")</f>
        <v>0.32967032967032972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60</v>
      </c>
      <c r="Y317" s="43">
        <f>IFERROR(Y312/H312,"0")+IFERROR(Y313/H313,"0")+IFERROR(Y314/H314,"0")+IFERROR(Y315/H315,"0")+IFERROR(Y316/H316,"0")</f>
        <v>60</v>
      </c>
      <c r="Z317" s="43">
        <f>IFERROR(IF(Z312="",0,Z312),"0")+IFERROR(IF(Z313="",0,Z313),"0")+IFERROR(IF(Z314="",0,Z314),"0")+IFERROR(IF(Z315="",0,Z315),"0")+IFERROR(IF(Z316="",0,Z316),"0")</f>
        <v>0.3906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180</v>
      </c>
      <c r="Y318" s="43">
        <f>IFERROR(SUM(Y312:Y316),"0")</f>
        <v>180</v>
      </c>
      <c r="Z318" s="42"/>
      <c r="AA318" s="67"/>
      <c r="AB318" s="67"/>
      <c r="AC318" s="67"/>
    </row>
    <row r="319" spans="1:68" ht="14.25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400</v>
      </c>
      <c r="Y321" s="55">
        <f>IFERROR(IF(X321="",0,CEILING((X321/$H321),1)*$H321),"")</f>
        <v>405.59999999999997</v>
      </c>
      <c r="Z321" s="41">
        <f>IFERROR(IF(Y321=0,"",ROUNDUP(Y321/H321,0)*0.01898),"")</f>
        <v>0.98696000000000006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426.6153846153847</v>
      </c>
      <c r="BN321" s="78">
        <f>IFERROR(Y321*I321/H321,"0")</f>
        <v>432.58800000000002</v>
      </c>
      <c r="BO321" s="78">
        <f>IFERROR(1/J321*(X321/H321),"0")</f>
        <v>0.80128205128205132</v>
      </c>
      <c r="BP321" s="78">
        <f>IFERROR(1/J321*(Y321/H321),"0")</f>
        <v>0.8125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160</v>
      </c>
      <c r="Y322" s="55">
        <f>IFERROR(IF(X322="",0,CEILING((X322/$H322),1)*$H322),"")</f>
        <v>168</v>
      </c>
      <c r="Z322" s="41">
        <f>IFERROR(IF(Y322=0,"",ROUNDUP(Y322/H322,0)*0.01898),"")</f>
        <v>0.37959999999999999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169.88571428571427</v>
      </c>
      <c r="BN322" s="78">
        <f>IFERROR(Y322*I322/H322,"0")</f>
        <v>178.38</v>
      </c>
      <c r="BO322" s="78">
        <f>IFERROR(1/J322*(X322/H322),"0")</f>
        <v>0.29761904761904762</v>
      </c>
      <c r="BP322" s="78">
        <f>IFERROR(1/J322*(Y322/H322),"0")</f>
        <v>0.3125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70.329670329670336</v>
      </c>
      <c r="Y323" s="43">
        <f>IFERROR(Y320/H320,"0")+IFERROR(Y321/H321,"0")+IFERROR(Y322/H322,"0")</f>
        <v>72</v>
      </c>
      <c r="Z323" s="43">
        <f>IFERROR(IF(Z320="",0,Z320),"0")+IFERROR(IF(Z321="",0,Z321),"0")+IFERROR(IF(Z322="",0,Z322),"0")</f>
        <v>1.36656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560</v>
      </c>
      <c r="Y324" s="43">
        <f>IFERROR(SUM(Y320:Y322),"0")</f>
        <v>573.59999999999991</v>
      </c>
      <c r="Z324" s="42"/>
      <c r="AA324" s="67"/>
      <c r="AB324" s="67"/>
      <c r="AC324" s="67"/>
    </row>
    <row r="325" spans="1:68" ht="14.25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105</v>
      </c>
      <c r="Y343" s="55">
        <f>IFERROR(IF(X343="",0,CEILING((X343/$H343),1)*$H343),"")</f>
        <v>105</v>
      </c>
      <c r="Z343" s="41">
        <f>IFERROR(IF(Y343=0,"",ROUNDUP(Y343/H343,0)*0.00651),"")</f>
        <v>0.32550000000000001</v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116.99999999999999</v>
      </c>
      <c r="BN343" s="78">
        <f>IFERROR(Y343*I343/H343,"0")</f>
        <v>116.99999999999999</v>
      </c>
      <c r="BO343" s="78">
        <f>IFERROR(1/J343*(X343/H343),"0")</f>
        <v>0.27472527472527475</v>
      </c>
      <c r="BP343" s="78">
        <f>IFERROR(1/J343*(Y343/H343),"0")</f>
        <v>0.27472527472527475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50</v>
      </c>
      <c r="Y344" s="43">
        <f>IFERROR(Y341/H341,"0")+IFERROR(Y342/H342,"0")+IFERROR(Y343/H343,"0")</f>
        <v>50</v>
      </c>
      <c r="Z344" s="43">
        <f>IFERROR(IF(Z341="",0,Z341),"0")+IFERROR(IF(Z342="",0,Z342),"0")+IFERROR(IF(Z343="",0,Z343),"0")</f>
        <v>0.32550000000000001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105</v>
      </c>
      <c r="Y345" s="43">
        <f>IFERROR(SUM(Y341:Y343),"0")</f>
        <v>105</v>
      </c>
      <c r="Z345" s="42"/>
      <c r="AA345" s="67"/>
      <c r="AB345" s="67"/>
      <c r="AC345" s="67"/>
    </row>
    <row r="346" spans="1:68" ht="27.75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2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3715.2</v>
      </c>
      <c r="BN350" s="78">
        <f t="shared" si="54"/>
        <v>3715.2</v>
      </c>
      <c r="BO350" s="78">
        <f t="shared" si="55"/>
        <v>5</v>
      </c>
      <c r="BP350" s="78">
        <f t="shared" si="56"/>
        <v>5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336</v>
      </c>
      <c r="Y356" s="43">
        <f>IFERROR(Y349/H349,"0")+IFERROR(Y350/H350,"0")+IFERROR(Y351/H351,"0")+IFERROR(Y352/H352,"0")+IFERROR(Y353/H353,"0")+IFERROR(Y354/H354,"0")+IFERROR(Y355/H355,"0")</f>
        <v>336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7.3079999999999998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5040</v>
      </c>
      <c r="Y357" s="43">
        <f>IFERROR(SUM(Y349:Y355),"0")</f>
        <v>5040</v>
      </c>
      <c r="Z357" s="42"/>
      <c r="AA357" s="67"/>
      <c r="AB357" s="67"/>
      <c r="AC357" s="67"/>
    </row>
    <row r="358" spans="1:68" ht="14.25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90</v>
      </c>
      <c r="Y365" s="55">
        <f>IFERROR(IF(X365="",0,CEILING((X365/$H365),1)*$H365),"")</f>
        <v>90</v>
      </c>
      <c r="Z365" s="41">
        <f>IFERROR(IF(Y365=0,"",ROUNDUP(Y365/H365,0)*0.01898),"")</f>
        <v>0.1898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95.19</v>
      </c>
      <c r="BN365" s="78">
        <f>IFERROR(Y365*I365/H365,"0")</f>
        <v>95.19</v>
      </c>
      <c r="BO365" s="78">
        <f>IFERROR(1/J365*(X365/H365),"0")</f>
        <v>0.15625</v>
      </c>
      <c r="BP365" s="78">
        <f>IFERROR(1/J365*(Y365/H365),"0")</f>
        <v>0.15625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10</v>
      </c>
      <c r="Y366" s="43">
        <f>IFERROR(Y364/H364,"0")+IFERROR(Y365/H365,"0")</f>
        <v>10</v>
      </c>
      <c r="Z366" s="43">
        <f>IFERROR(IF(Z364="",0,Z364),"0")+IFERROR(IF(Z365="",0,Z365),"0")</f>
        <v>0.1898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90</v>
      </c>
      <c r="Y367" s="43">
        <f>IFERROR(SUM(Y364:Y365),"0")</f>
        <v>90</v>
      </c>
      <c r="Z367" s="42"/>
      <c r="AA367" s="67"/>
      <c r="AB367" s="67"/>
      <c r="AC367" s="67"/>
    </row>
    <row r="368" spans="1:68" ht="14.25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60</v>
      </c>
      <c r="Y420" s="55">
        <f>IFERROR(IF(X420="",0,CEILING((X420/$H420),1)*$H420),"")</f>
        <v>64.800000000000011</v>
      </c>
      <c r="Z420" s="41">
        <f>IFERROR(IF(Y420=0,"",ROUNDUP(Y420/H420,0)*0.00902),"")</f>
        <v>0.10824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62.333333333333336</v>
      </c>
      <c r="BN420" s="78">
        <f>IFERROR(Y420*I420/H420,"0")</f>
        <v>67.320000000000007</v>
      </c>
      <c r="BO420" s="78">
        <f>IFERROR(1/J420*(X420/H420),"0")</f>
        <v>8.4175084175084181E-2</v>
      </c>
      <c r="BP420" s="78">
        <f>IFERROR(1/J420*(Y420/H420),"0")</f>
        <v>9.0909090909090925E-2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11.111111111111111</v>
      </c>
      <c r="Y424" s="43">
        <f>IFERROR(Y420/H420,"0")+IFERROR(Y421/H421,"0")+IFERROR(Y422/H422,"0")+IFERROR(Y423/H423,"0")</f>
        <v>12.000000000000002</v>
      </c>
      <c r="Z424" s="43">
        <f>IFERROR(IF(Z420="",0,Z420),"0")+IFERROR(IF(Z421="",0,Z421),"0")+IFERROR(IF(Z422="",0,Z422),"0")+IFERROR(IF(Z423="",0,Z423),"0")</f>
        <v>0.10824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60</v>
      </c>
      <c r="Y425" s="43">
        <f>IFERROR(SUM(Y420:Y423),"0")</f>
        <v>64.800000000000011</v>
      </c>
      <c r="Z425" s="42"/>
      <c r="AA425" s="67"/>
      <c r="AB425" s="67"/>
      <c r="AC425" s="67"/>
    </row>
    <row r="426" spans="1:68" ht="16.5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550</v>
      </c>
      <c r="Y443" s="55">
        <f t="shared" si="63"/>
        <v>554.4</v>
      </c>
      <c r="Z443" s="41">
        <f t="shared" si="64"/>
        <v>1.2558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587.5</v>
      </c>
      <c r="BN443" s="78">
        <f t="shared" si="66"/>
        <v>592.19999999999993</v>
      </c>
      <c r="BO443" s="78">
        <f t="shared" si="67"/>
        <v>1.0016025641025641</v>
      </c>
      <c r="BP443" s="78">
        <f t="shared" si="68"/>
        <v>1.0096153846153846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208.33333333333331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209.99999999999997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2.5116000000000001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1100</v>
      </c>
      <c r="Y453" s="43">
        <f>IFERROR(SUM(Y439:Y451),"0")</f>
        <v>1108.8</v>
      </c>
      <c r="Z453" s="42"/>
      <c r="AA453" s="67"/>
      <c r="AB453" s="67"/>
      <c r="AC453" s="67"/>
    </row>
    <row r="454" spans="1:68" ht="14.25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550</v>
      </c>
      <c r="Y455" s="55">
        <f>IFERROR(IF(X455="",0,CEILING((X455/$H455),1)*$H455),"")</f>
        <v>554.4</v>
      </c>
      <c r="Z455" s="41">
        <f>IFERROR(IF(Y455=0,"",ROUNDUP(Y455/H455,0)*0.01196),"")</f>
        <v>1.2558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587.5</v>
      </c>
      <c r="BN455" s="78">
        <f>IFERROR(Y455*I455/H455,"0")</f>
        <v>592.19999999999993</v>
      </c>
      <c r="BO455" s="78">
        <f>IFERROR(1/J455*(X455/H455),"0")</f>
        <v>1.0016025641025641</v>
      </c>
      <c r="BP455" s="78">
        <f>IFERROR(1/J455*(Y455/H455),"0")</f>
        <v>1.0096153846153846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104.16666666666666</v>
      </c>
      <c r="Y458" s="43">
        <f>IFERROR(Y455/H455,"0")+IFERROR(Y456/H456,"0")+IFERROR(Y457/H457,"0")</f>
        <v>104.99999999999999</v>
      </c>
      <c r="Z458" s="43">
        <f>IFERROR(IF(Z455="",0,Z455),"0")+IFERROR(IF(Z456="",0,Z456),"0")+IFERROR(IF(Z457="",0,Z457),"0")</f>
        <v>1.2558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550</v>
      </c>
      <c r="Y459" s="43">
        <f>IFERROR(SUM(Y455:Y457),"0")</f>
        <v>554.4</v>
      </c>
      <c r="Z459" s="42"/>
      <c r="AA459" s="67"/>
      <c r="AB459" s="67"/>
      <c r="AC459" s="67"/>
    </row>
    <row r="460" spans="1:68" ht="14.25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1200</v>
      </c>
      <c r="Y497" s="55">
        <f>IFERROR(IF(X497="",0,CEILING((X497/$H497),1)*$H497),"")</f>
        <v>1201.2</v>
      </c>
      <c r="Z497" s="41">
        <f>IFERROR(IF(Y497=0,"",ROUNDUP(Y497/H497,0)*0.00902),"")</f>
        <v>2.57972</v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1277.1428571428571</v>
      </c>
      <c r="BN497" s="78">
        <f>IFERROR(Y497*I497/H497,"0")</f>
        <v>1278.4199999999998</v>
      </c>
      <c r="BO497" s="78">
        <f>IFERROR(1/J497*(X497/H497),"0")</f>
        <v>2.1645021645021645</v>
      </c>
      <c r="BP497" s="78">
        <f>IFERROR(1/J497*(Y497/H497),"0")</f>
        <v>2.1666666666666665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285.71428571428572</v>
      </c>
      <c r="Y498" s="43">
        <f>IFERROR(Y496/H496,"0")+IFERROR(Y497/H497,"0")</f>
        <v>286</v>
      </c>
      <c r="Z498" s="43">
        <f>IFERROR(IF(Z496="",0,Z496),"0")+IFERROR(IF(Z497="",0,Z497),"0")</f>
        <v>2.57972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1200</v>
      </c>
      <c r="Y499" s="43">
        <f>IFERROR(SUM(Y496:Y497),"0")</f>
        <v>1201.2</v>
      </c>
      <c r="Z499" s="42"/>
      <c r="AA499" s="67"/>
      <c r="AB499" s="67"/>
      <c r="AC499" s="67"/>
    </row>
    <row r="500" spans="1:68" ht="14.25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18113.400000000001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18192.900000000001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18926.295463980467</v>
      </c>
      <c r="Y518" s="43">
        <f>IFERROR(SUM(BN22:BN514),"0")</f>
        <v>19010.067999999999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29</v>
      </c>
      <c r="Y519" s="44">
        <f>ROUNDUP(SUM(BP22:BP514),0)</f>
        <v>30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19651.295463980467</v>
      </c>
      <c r="Y520" s="43">
        <f>GrossWeightTotalR+PalletQtyTotalR*25</f>
        <v>19760.067999999999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2376.7996879663547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2388</v>
      </c>
      <c r="Z521" s="42"/>
      <c r="AA521" s="67"/>
      <c r="AB521" s="67"/>
      <c r="AC521" s="67"/>
    </row>
    <row r="522" spans="1:68" ht="14.25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32.534520000000001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302.40000000000003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2559</v>
      </c>
      <c r="E527" s="52">
        <f>IFERROR(Y90*1,"0")+IFERROR(Y91*1,"0")+IFERROR(Y92*1,"0")+IFERROR(Y96*1,"0")+IFERROR(Y97*1,"0")+IFERROR(Y98*1,"0")+IFERROR(Y99*1,"0")+IFERROR(Y100*1,"0")+IFERROR(Y101*1,"0")</f>
        <v>410.40000000000003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162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178.2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102.60000000000001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32.4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2681.7000000000003</v>
      </c>
      <c r="S527" s="52">
        <f>IFERROR(Y341*1,"0")+IFERROR(Y342*1,"0")+IFERROR(Y343*1,"0")</f>
        <v>105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8730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64.800000000000011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1663.1999999999998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1201.2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